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ukmin-my.sharepoint.com/personal/dalia_reginiene_lasa_gov_lt/Documents/Dokumentai/NTRS/TRIS/2026/KASMENESINIS_INFORMAVIMAS/2026-09/"/>
    </mc:Choice>
  </mc:AlternateContent>
  <xr:revisionPtr revIDLastSave="0" documentId="8_{5FB120DB-58FC-492B-805B-6EADB928BC2D}" xr6:coauthVersionLast="47" xr6:coauthVersionMax="47" xr10:uidLastSave="{00000000-0000-0000-0000-000000000000}"/>
  <bookViews>
    <workbookView xWindow="-108" yWindow="-108" windowWidth="23256" windowHeight="12456" xr2:uid="{00000000-000D-0000-FFFF-FFFF00000000}"/>
  </bookViews>
  <sheets>
    <sheet name="Notificatio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1" i="1" l="1"/>
  <c r="S41" i="1"/>
  <c r="R41" i="1"/>
  <c r="C41" i="1"/>
  <c r="T40" i="1"/>
  <c r="S40" i="1"/>
  <c r="R40" i="1"/>
  <c r="C40" i="1"/>
  <c r="T39" i="1"/>
  <c r="S39" i="1"/>
  <c r="R39" i="1"/>
  <c r="C39" i="1"/>
  <c r="T38" i="1"/>
  <c r="S38" i="1"/>
  <c r="R38" i="1"/>
  <c r="C38" i="1"/>
  <c r="T37" i="1"/>
  <c r="S37" i="1"/>
  <c r="R37" i="1"/>
  <c r="C37" i="1"/>
  <c r="T36" i="1"/>
  <c r="S36" i="1"/>
  <c r="R36" i="1"/>
  <c r="C36" i="1"/>
  <c r="T35" i="1"/>
  <c r="S35" i="1"/>
  <c r="R35" i="1"/>
  <c r="C35" i="1"/>
  <c r="T34" i="1"/>
  <c r="S34" i="1"/>
  <c r="R34" i="1"/>
  <c r="C34" i="1"/>
  <c r="T33" i="1"/>
  <c r="S33" i="1"/>
  <c r="R33" i="1"/>
  <c r="C33" i="1"/>
  <c r="T32" i="1"/>
  <c r="S32" i="1"/>
  <c r="R32" i="1"/>
  <c r="C32" i="1"/>
  <c r="T31" i="1"/>
  <c r="S31" i="1"/>
  <c r="R31" i="1"/>
  <c r="C31" i="1"/>
  <c r="T30" i="1"/>
  <c r="S30" i="1"/>
  <c r="R30" i="1"/>
  <c r="C30" i="1"/>
  <c r="T29" i="1"/>
  <c r="S29" i="1"/>
  <c r="R29" i="1"/>
  <c r="C29" i="1"/>
  <c r="T28" i="1"/>
  <c r="S28" i="1"/>
  <c r="R28" i="1"/>
  <c r="C28" i="1"/>
  <c r="T27" i="1"/>
  <c r="S27" i="1"/>
  <c r="R27" i="1"/>
  <c r="C27" i="1"/>
  <c r="T26" i="1"/>
  <c r="S26" i="1"/>
  <c r="R26" i="1"/>
  <c r="C26" i="1"/>
  <c r="T25" i="1"/>
  <c r="S25" i="1"/>
  <c r="R25" i="1"/>
  <c r="C25" i="1"/>
  <c r="T24" i="1"/>
  <c r="S24" i="1"/>
  <c r="R24" i="1"/>
  <c r="C24" i="1"/>
  <c r="T23" i="1"/>
  <c r="S23" i="1"/>
  <c r="R23" i="1"/>
  <c r="C23" i="1"/>
  <c r="T22" i="1"/>
  <c r="S22" i="1"/>
  <c r="R22" i="1"/>
  <c r="C22" i="1"/>
  <c r="T21" i="1"/>
  <c r="S21" i="1"/>
  <c r="R21" i="1"/>
  <c r="C21" i="1"/>
  <c r="T20" i="1"/>
  <c r="S20" i="1"/>
  <c r="R20" i="1"/>
  <c r="C20" i="1"/>
  <c r="T19" i="1"/>
  <c r="S19" i="1"/>
  <c r="R19" i="1"/>
  <c r="C19" i="1"/>
  <c r="T18" i="1"/>
  <c r="S18" i="1"/>
  <c r="R18" i="1"/>
  <c r="C18" i="1"/>
  <c r="T17" i="1"/>
  <c r="S17" i="1"/>
  <c r="R17" i="1"/>
  <c r="C17" i="1"/>
  <c r="T16" i="1"/>
  <c r="S16" i="1"/>
  <c r="R16" i="1"/>
  <c r="C16" i="1"/>
  <c r="T15" i="1"/>
  <c r="S15" i="1"/>
  <c r="R15" i="1"/>
  <c r="C15" i="1"/>
  <c r="T14" i="1"/>
  <c r="S14" i="1"/>
  <c r="R14" i="1"/>
  <c r="C14" i="1"/>
  <c r="T13" i="1"/>
  <c r="S13" i="1"/>
  <c r="R13" i="1"/>
  <c r="C13" i="1"/>
  <c r="T12" i="1"/>
  <c r="S12" i="1"/>
  <c r="R12" i="1"/>
  <c r="C12" i="1"/>
  <c r="T11" i="1"/>
  <c r="S11" i="1"/>
  <c r="R11" i="1"/>
  <c r="C11" i="1"/>
  <c r="T10" i="1"/>
  <c r="S10" i="1"/>
  <c r="R10" i="1"/>
  <c r="C10" i="1"/>
  <c r="T9" i="1"/>
  <c r="S9" i="1"/>
  <c r="R9" i="1"/>
  <c r="C9" i="1"/>
  <c r="T8" i="1"/>
  <c r="S8" i="1"/>
  <c r="R8" i="1"/>
  <c r="C8" i="1"/>
  <c r="T7" i="1"/>
  <c r="S7" i="1"/>
  <c r="R7" i="1"/>
  <c r="C7" i="1"/>
  <c r="T6" i="1"/>
  <c r="S6" i="1"/>
  <c r="R6" i="1"/>
  <c r="C6" i="1"/>
  <c r="T5" i="1"/>
  <c r="S5" i="1"/>
  <c r="R5" i="1"/>
  <c r="C5" i="1"/>
  <c r="T4" i="1"/>
  <c r="S4" i="1"/>
  <c r="R4" i="1"/>
  <c r="C4" i="1"/>
  <c r="T3" i="1"/>
  <c r="S3" i="1"/>
  <c r="R3" i="1"/>
  <c r="C3" i="1"/>
  <c r="T2" i="1"/>
  <c r="S2" i="1"/>
  <c r="R2" i="1"/>
  <c r="C2" i="1"/>
  <c r="T126" i="1"/>
  <c r="S126" i="1"/>
  <c r="R126" i="1"/>
  <c r="C126" i="1"/>
  <c r="T125" i="1"/>
  <c r="S125" i="1"/>
  <c r="R125" i="1"/>
  <c r="C125" i="1"/>
  <c r="T124" i="1"/>
  <c r="S124" i="1"/>
  <c r="R124" i="1"/>
  <c r="C124" i="1"/>
  <c r="T123" i="1"/>
  <c r="S123" i="1"/>
  <c r="R123" i="1"/>
  <c r="C123" i="1"/>
  <c r="T122" i="1"/>
  <c r="S122" i="1"/>
  <c r="R122" i="1"/>
  <c r="C122" i="1"/>
  <c r="T121" i="1"/>
  <c r="S121" i="1"/>
  <c r="R121" i="1"/>
  <c r="C121" i="1"/>
  <c r="T120" i="1"/>
  <c r="S120" i="1"/>
  <c r="R120" i="1"/>
  <c r="C120" i="1"/>
  <c r="T119" i="1"/>
  <c r="S119" i="1"/>
  <c r="R119" i="1"/>
  <c r="C119" i="1"/>
  <c r="T118" i="1"/>
  <c r="S118" i="1"/>
  <c r="R118" i="1"/>
  <c r="C118" i="1"/>
  <c r="T117" i="1"/>
  <c r="S117" i="1"/>
  <c r="R117" i="1"/>
  <c r="C117" i="1"/>
  <c r="T116" i="1"/>
  <c r="S116" i="1"/>
  <c r="R116" i="1"/>
  <c r="C116" i="1"/>
  <c r="T115" i="1"/>
  <c r="S115" i="1"/>
  <c r="R115" i="1"/>
  <c r="C115" i="1"/>
  <c r="T114" i="1"/>
  <c r="S114" i="1"/>
  <c r="R114" i="1"/>
  <c r="C114" i="1"/>
  <c r="T113" i="1"/>
  <c r="S113" i="1"/>
  <c r="R113" i="1"/>
  <c r="C113" i="1"/>
  <c r="T112" i="1"/>
  <c r="S112" i="1"/>
  <c r="R112" i="1"/>
  <c r="C112" i="1"/>
  <c r="T111" i="1"/>
  <c r="S111" i="1"/>
  <c r="R111" i="1"/>
  <c r="C111" i="1"/>
  <c r="T110" i="1"/>
  <c r="S110" i="1"/>
  <c r="R110" i="1"/>
  <c r="C110" i="1"/>
  <c r="T109" i="1"/>
  <c r="S109" i="1"/>
  <c r="R109" i="1"/>
  <c r="C109" i="1"/>
  <c r="T108" i="1"/>
  <c r="S108" i="1"/>
  <c r="R108" i="1"/>
  <c r="C108" i="1"/>
  <c r="T107" i="1"/>
  <c r="S107" i="1"/>
  <c r="R107" i="1"/>
  <c r="C107" i="1"/>
  <c r="T106" i="1"/>
  <c r="S106" i="1"/>
  <c r="R106" i="1"/>
  <c r="C106" i="1"/>
  <c r="T105" i="1"/>
  <c r="S105" i="1"/>
  <c r="R105" i="1"/>
  <c r="C105" i="1"/>
  <c r="T104" i="1"/>
  <c r="S104" i="1"/>
  <c r="R104" i="1"/>
  <c r="C104" i="1"/>
  <c r="T103" i="1"/>
  <c r="S103" i="1"/>
  <c r="R103" i="1"/>
  <c r="C103" i="1"/>
  <c r="T102" i="1"/>
  <c r="S102" i="1"/>
  <c r="R102" i="1"/>
  <c r="C102" i="1"/>
  <c r="T101" i="1"/>
  <c r="S101" i="1"/>
  <c r="R101" i="1"/>
  <c r="C101" i="1"/>
  <c r="T100" i="1"/>
  <c r="S100" i="1"/>
  <c r="R100" i="1"/>
  <c r="C100" i="1"/>
  <c r="T99" i="1"/>
  <c r="S99" i="1"/>
  <c r="R99" i="1"/>
  <c r="C99" i="1"/>
  <c r="T98" i="1"/>
  <c r="S98" i="1"/>
  <c r="R98" i="1"/>
  <c r="C98" i="1"/>
  <c r="T97" i="1"/>
  <c r="S97" i="1"/>
  <c r="R97" i="1"/>
  <c r="C97" i="1"/>
  <c r="T96" i="1"/>
  <c r="S96" i="1"/>
  <c r="R96" i="1"/>
  <c r="C96" i="1"/>
  <c r="T95" i="1"/>
  <c r="S95" i="1"/>
  <c r="R95" i="1"/>
  <c r="C95" i="1"/>
  <c r="T94" i="1"/>
  <c r="S94" i="1"/>
  <c r="R94" i="1"/>
  <c r="C94" i="1"/>
  <c r="T93" i="1"/>
  <c r="S93" i="1"/>
  <c r="R93" i="1"/>
  <c r="C93" i="1"/>
  <c r="T92" i="1"/>
  <c r="S92" i="1"/>
  <c r="R92" i="1"/>
  <c r="C92" i="1"/>
  <c r="T91" i="1"/>
  <c r="S91" i="1"/>
  <c r="R91" i="1"/>
  <c r="C91" i="1"/>
  <c r="T90" i="1"/>
  <c r="S90" i="1"/>
  <c r="R90" i="1"/>
  <c r="C90" i="1"/>
  <c r="T89" i="1"/>
  <c r="S89" i="1"/>
  <c r="R89" i="1"/>
  <c r="C89" i="1"/>
  <c r="T88" i="1"/>
  <c r="S88" i="1"/>
  <c r="R88" i="1"/>
  <c r="C88" i="1"/>
  <c r="T87" i="1"/>
  <c r="S87" i="1"/>
  <c r="R87" i="1"/>
  <c r="C87" i="1"/>
  <c r="T86" i="1"/>
  <c r="S86" i="1"/>
  <c r="R86" i="1"/>
  <c r="C86" i="1"/>
  <c r="T85" i="1"/>
  <c r="S85" i="1"/>
  <c r="R85" i="1"/>
  <c r="C85" i="1"/>
  <c r="T84" i="1"/>
  <c r="S84" i="1"/>
  <c r="R84" i="1"/>
  <c r="C84" i="1"/>
  <c r="T83" i="1"/>
  <c r="S83" i="1"/>
  <c r="R83" i="1"/>
  <c r="C83" i="1"/>
  <c r="T82" i="1"/>
  <c r="S82" i="1"/>
  <c r="R82" i="1"/>
  <c r="C82" i="1"/>
  <c r="T81" i="1"/>
  <c r="S81" i="1"/>
  <c r="R81" i="1"/>
  <c r="C81" i="1"/>
  <c r="T80" i="1"/>
  <c r="S80" i="1"/>
  <c r="R80" i="1"/>
  <c r="C80" i="1"/>
  <c r="T79" i="1"/>
  <c r="S79" i="1"/>
  <c r="R79" i="1"/>
  <c r="C79" i="1"/>
  <c r="T78" i="1"/>
  <c r="S78" i="1"/>
  <c r="R78" i="1"/>
  <c r="C78" i="1"/>
  <c r="T77" i="1"/>
  <c r="S77" i="1"/>
  <c r="R77" i="1"/>
  <c r="C77" i="1"/>
  <c r="T76" i="1"/>
  <c r="S76" i="1"/>
  <c r="R76" i="1"/>
  <c r="C76" i="1"/>
  <c r="T75" i="1"/>
  <c r="S75" i="1"/>
  <c r="R75" i="1"/>
  <c r="C75" i="1"/>
  <c r="T74" i="1"/>
  <c r="S74" i="1"/>
  <c r="R74" i="1"/>
  <c r="C74" i="1"/>
  <c r="T73" i="1"/>
  <c r="S73" i="1"/>
  <c r="R73" i="1"/>
  <c r="C73" i="1"/>
  <c r="T72" i="1"/>
  <c r="S72" i="1"/>
  <c r="R72" i="1"/>
  <c r="C72" i="1"/>
  <c r="T71" i="1"/>
  <c r="S71" i="1"/>
  <c r="R71" i="1"/>
  <c r="C71" i="1"/>
  <c r="T70" i="1"/>
  <c r="S70" i="1"/>
  <c r="R70" i="1"/>
  <c r="C70" i="1"/>
  <c r="T69" i="1"/>
  <c r="S69" i="1"/>
  <c r="R69" i="1"/>
  <c r="C69" i="1"/>
  <c r="T68" i="1"/>
  <c r="S68" i="1"/>
  <c r="R68" i="1"/>
  <c r="C68" i="1"/>
  <c r="T67" i="1"/>
  <c r="S67" i="1"/>
  <c r="R67" i="1"/>
  <c r="C67" i="1"/>
  <c r="T66" i="1"/>
  <c r="S66" i="1"/>
  <c r="R66" i="1"/>
  <c r="C66" i="1"/>
  <c r="T65" i="1"/>
  <c r="S65" i="1"/>
  <c r="R65" i="1"/>
  <c r="C65" i="1"/>
  <c r="T64" i="1"/>
  <c r="S64" i="1"/>
  <c r="R64" i="1"/>
  <c r="C64" i="1"/>
  <c r="T63" i="1"/>
  <c r="S63" i="1"/>
  <c r="R63" i="1"/>
  <c r="C63" i="1"/>
  <c r="T62" i="1"/>
  <c r="S62" i="1"/>
  <c r="R62" i="1"/>
  <c r="C62" i="1"/>
  <c r="T61" i="1"/>
  <c r="S61" i="1"/>
  <c r="R61" i="1"/>
  <c r="C61" i="1"/>
  <c r="T60" i="1"/>
  <c r="S60" i="1"/>
  <c r="R60" i="1"/>
  <c r="C60" i="1"/>
  <c r="T59" i="1"/>
  <c r="S59" i="1"/>
  <c r="R59" i="1"/>
  <c r="C59" i="1"/>
  <c r="T58" i="1"/>
  <c r="S58" i="1"/>
  <c r="R58" i="1"/>
  <c r="C58" i="1"/>
  <c r="T57" i="1"/>
  <c r="S57" i="1"/>
  <c r="R57" i="1"/>
  <c r="C57" i="1"/>
  <c r="T56" i="1"/>
  <c r="S56" i="1"/>
  <c r="R56" i="1"/>
  <c r="C56" i="1"/>
  <c r="T55" i="1"/>
  <c r="S55" i="1"/>
  <c r="R55" i="1"/>
  <c r="C55" i="1"/>
  <c r="T54" i="1"/>
  <c r="S54" i="1"/>
  <c r="R54" i="1"/>
  <c r="C54" i="1"/>
  <c r="T53" i="1"/>
  <c r="S53" i="1"/>
  <c r="R53" i="1"/>
  <c r="C53" i="1"/>
  <c r="T52" i="1"/>
  <c r="S52" i="1"/>
  <c r="R52" i="1"/>
  <c r="C52" i="1"/>
  <c r="T51" i="1"/>
  <c r="S51" i="1"/>
  <c r="R51" i="1"/>
  <c r="C51" i="1"/>
  <c r="T50" i="1"/>
  <c r="S50" i="1"/>
  <c r="R50" i="1"/>
  <c r="C50" i="1"/>
  <c r="T49" i="1"/>
  <c r="S49" i="1"/>
  <c r="R49" i="1"/>
  <c r="C49" i="1"/>
  <c r="T48" i="1"/>
  <c r="S48" i="1"/>
  <c r="R48" i="1"/>
  <c r="C48" i="1"/>
  <c r="T47" i="1"/>
  <c r="S47" i="1"/>
  <c r="R47" i="1"/>
  <c r="C47" i="1"/>
  <c r="T46" i="1"/>
  <c r="S46" i="1"/>
  <c r="R46" i="1"/>
  <c r="C46" i="1"/>
  <c r="T45" i="1"/>
  <c r="S45" i="1"/>
  <c r="R45" i="1"/>
  <c r="C45" i="1"/>
  <c r="T44" i="1"/>
  <c r="S44" i="1"/>
  <c r="R44" i="1"/>
  <c r="C44" i="1"/>
  <c r="T43" i="1"/>
  <c r="S43" i="1"/>
  <c r="R43" i="1"/>
  <c r="C43" i="1"/>
  <c r="T42" i="1"/>
  <c r="S42" i="1"/>
  <c r="R42" i="1"/>
  <c r="C42" i="1"/>
  <c r="T133" i="1"/>
  <c r="S133" i="1"/>
  <c r="R133" i="1"/>
  <c r="C133" i="1"/>
  <c r="T132" i="1"/>
  <c r="S132" i="1"/>
  <c r="R132" i="1"/>
  <c r="C132" i="1"/>
  <c r="T131" i="1"/>
  <c r="S131" i="1"/>
  <c r="R131" i="1"/>
  <c r="C131" i="1"/>
  <c r="T130" i="1"/>
  <c r="S130" i="1"/>
  <c r="R130" i="1"/>
  <c r="C130" i="1"/>
  <c r="T129" i="1"/>
  <c r="S129" i="1"/>
  <c r="R129" i="1"/>
  <c r="C129" i="1"/>
  <c r="T128" i="1"/>
  <c r="S128" i="1"/>
  <c r="R128" i="1"/>
  <c r="C128" i="1"/>
  <c r="T127" i="1"/>
  <c r="S127" i="1"/>
  <c r="R127" i="1"/>
  <c r="C127" i="1"/>
  <c r="T150" i="1"/>
  <c r="S150" i="1"/>
  <c r="R150" i="1"/>
  <c r="C150" i="1"/>
  <c r="T149" i="1"/>
  <c r="S149" i="1"/>
  <c r="R149" i="1"/>
  <c r="C149" i="1"/>
  <c r="T148" i="1"/>
  <c r="S148" i="1"/>
  <c r="R148" i="1"/>
  <c r="C148" i="1"/>
  <c r="T147" i="1"/>
  <c r="S147" i="1"/>
  <c r="R147" i="1"/>
  <c r="C147" i="1"/>
  <c r="T146" i="1"/>
  <c r="S146" i="1"/>
  <c r="R146" i="1"/>
  <c r="C146" i="1"/>
  <c r="T145" i="1"/>
  <c r="S145" i="1"/>
  <c r="R145" i="1"/>
  <c r="C145" i="1"/>
  <c r="T144" i="1"/>
  <c r="S144" i="1"/>
  <c r="R144" i="1"/>
  <c r="C144" i="1"/>
  <c r="T143" i="1"/>
  <c r="S143" i="1"/>
  <c r="R143" i="1"/>
  <c r="C143" i="1"/>
  <c r="T142" i="1"/>
  <c r="S142" i="1"/>
  <c r="R142" i="1"/>
  <c r="C142" i="1"/>
  <c r="T141" i="1"/>
  <c r="S141" i="1"/>
  <c r="R141" i="1"/>
  <c r="C141" i="1"/>
  <c r="T140" i="1"/>
  <c r="S140" i="1"/>
  <c r="R140" i="1"/>
  <c r="C140" i="1"/>
  <c r="T139" i="1"/>
  <c r="S139" i="1"/>
  <c r="R139" i="1"/>
  <c r="C139" i="1"/>
  <c r="T138" i="1"/>
  <c r="S138" i="1"/>
  <c r="R138" i="1"/>
  <c r="C138" i="1"/>
  <c r="T137" i="1"/>
  <c r="S137" i="1"/>
  <c r="R137" i="1"/>
  <c r="C137" i="1"/>
  <c r="T136" i="1"/>
  <c r="S136" i="1"/>
  <c r="R136" i="1"/>
  <c r="C136" i="1"/>
  <c r="T135" i="1"/>
  <c r="S135" i="1"/>
  <c r="R135" i="1"/>
  <c r="C135" i="1"/>
  <c r="T134" i="1"/>
  <c r="S134" i="1"/>
  <c r="R134" i="1"/>
  <c r="C134" i="1"/>
  <c r="T166" i="1"/>
  <c r="S166" i="1"/>
  <c r="R166" i="1"/>
  <c r="C166" i="1"/>
  <c r="T165" i="1"/>
  <c r="S165" i="1"/>
  <c r="R165" i="1"/>
  <c r="C165" i="1"/>
  <c r="T164" i="1"/>
  <c r="S164" i="1"/>
  <c r="R164" i="1"/>
  <c r="C164" i="1"/>
  <c r="T163" i="1"/>
  <c r="S163" i="1"/>
  <c r="R163" i="1"/>
  <c r="C163" i="1"/>
  <c r="T162" i="1"/>
  <c r="S162" i="1"/>
  <c r="R162" i="1"/>
  <c r="C162" i="1"/>
  <c r="T161" i="1"/>
  <c r="S161" i="1"/>
  <c r="R161" i="1"/>
  <c r="C161" i="1"/>
  <c r="T160" i="1"/>
  <c r="S160" i="1"/>
  <c r="R160" i="1"/>
  <c r="C160" i="1"/>
  <c r="T159" i="1"/>
  <c r="S159" i="1"/>
  <c r="R159" i="1"/>
  <c r="C159" i="1"/>
  <c r="T158" i="1"/>
  <c r="S158" i="1"/>
  <c r="R158" i="1"/>
  <c r="C158" i="1"/>
  <c r="T157" i="1"/>
  <c r="S157" i="1"/>
  <c r="R157" i="1"/>
  <c r="C157" i="1"/>
  <c r="T156" i="1"/>
  <c r="S156" i="1"/>
  <c r="R156" i="1"/>
  <c r="C156" i="1"/>
  <c r="T155" i="1"/>
  <c r="S155" i="1"/>
  <c r="R155" i="1"/>
  <c r="C155" i="1"/>
  <c r="T154" i="1"/>
  <c r="S154" i="1"/>
  <c r="R154" i="1"/>
  <c r="C154" i="1"/>
  <c r="T153" i="1"/>
  <c r="S153" i="1"/>
  <c r="R153" i="1"/>
  <c r="C153" i="1"/>
  <c r="T152" i="1"/>
  <c r="S152" i="1"/>
  <c r="R152" i="1"/>
  <c r="C152" i="1"/>
  <c r="T151" i="1"/>
  <c r="S151" i="1"/>
  <c r="R151" i="1"/>
  <c r="C151" i="1"/>
  <c r="T253" i="1"/>
  <c r="S253" i="1"/>
  <c r="R253" i="1"/>
  <c r="C253" i="1"/>
  <c r="T252" i="1"/>
  <c r="S252" i="1"/>
  <c r="R252" i="1"/>
  <c r="C252" i="1"/>
  <c r="T251" i="1"/>
  <c r="S251" i="1"/>
  <c r="R251" i="1"/>
  <c r="C251" i="1"/>
  <c r="T250" i="1"/>
  <c r="S250" i="1"/>
  <c r="R250" i="1"/>
  <c r="C250" i="1"/>
  <c r="T249" i="1"/>
  <c r="S249" i="1"/>
  <c r="R249" i="1"/>
  <c r="C249" i="1"/>
  <c r="T248" i="1"/>
  <c r="S248" i="1"/>
  <c r="R248" i="1"/>
  <c r="C248" i="1"/>
  <c r="T247" i="1"/>
  <c r="S247" i="1"/>
  <c r="R247" i="1"/>
  <c r="C247" i="1"/>
  <c r="T246" i="1"/>
  <c r="S246" i="1"/>
  <c r="R246" i="1"/>
  <c r="C246" i="1"/>
  <c r="T245" i="1"/>
  <c r="S245" i="1"/>
  <c r="R245" i="1"/>
  <c r="C245" i="1"/>
  <c r="T244" i="1"/>
  <c r="S244" i="1"/>
  <c r="R244" i="1"/>
  <c r="C244" i="1"/>
  <c r="T243" i="1"/>
  <c r="S243" i="1"/>
  <c r="R243" i="1"/>
  <c r="C243" i="1"/>
  <c r="T242" i="1"/>
  <c r="S242" i="1"/>
  <c r="R242" i="1"/>
  <c r="C242" i="1"/>
  <c r="T241" i="1"/>
  <c r="S241" i="1"/>
  <c r="R241" i="1"/>
  <c r="C241" i="1"/>
  <c r="T240" i="1"/>
  <c r="S240" i="1"/>
  <c r="R240" i="1"/>
  <c r="C240" i="1"/>
  <c r="T239" i="1"/>
  <c r="S239" i="1"/>
  <c r="R239" i="1"/>
  <c r="C239" i="1"/>
  <c r="T238" i="1"/>
  <c r="S238" i="1"/>
  <c r="R238" i="1"/>
  <c r="C238" i="1"/>
  <c r="T237" i="1"/>
  <c r="S237" i="1"/>
  <c r="R237" i="1"/>
  <c r="C237" i="1"/>
  <c r="T236" i="1"/>
  <c r="S236" i="1"/>
  <c r="R236" i="1"/>
  <c r="C236" i="1"/>
  <c r="T235" i="1"/>
  <c r="S235" i="1"/>
  <c r="R235" i="1"/>
  <c r="C235" i="1"/>
  <c r="T234" i="1"/>
  <c r="S234" i="1"/>
  <c r="R234" i="1"/>
  <c r="C234" i="1"/>
  <c r="T233" i="1"/>
  <c r="S233" i="1"/>
  <c r="R233" i="1"/>
  <c r="C233" i="1"/>
  <c r="T232" i="1"/>
  <c r="S232" i="1"/>
  <c r="R232" i="1"/>
  <c r="C232" i="1"/>
  <c r="T231" i="1"/>
  <c r="S231" i="1"/>
  <c r="R231" i="1"/>
  <c r="C231" i="1"/>
  <c r="T230" i="1"/>
  <c r="S230" i="1"/>
  <c r="R230" i="1"/>
  <c r="C230" i="1"/>
  <c r="T229" i="1"/>
  <c r="S229" i="1"/>
  <c r="R229" i="1"/>
  <c r="C229" i="1"/>
  <c r="T228" i="1"/>
  <c r="S228" i="1"/>
  <c r="R228" i="1"/>
  <c r="C228" i="1"/>
  <c r="T227" i="1"/>
  <c r="S227" i="1"/>
  <c r="R227" i="1"/>
  <c r="C227" i="1"/>
  <c r="T226" i="1"/>
  <c r="S226" i="1"/>
  <c r="R226" i="1"/>
  <c r="C226" i="1"/>
  <c r="T225" i="1"/>
  <c r="S225" i="1"/>
  <c r="R225" i="1"/>
  <c r="C225" i="1"/>
  <c r="T224" i="1"/>
  <c r="S224" i="1"/>
  <c r="R224" i="1"/>
  <c r="C224" i="1"/>
  <c r="T223" i="1"/>
  <c r="S223" i="1"/>
  <c r="R223" i="1"/>
  <c r="C223" i="1"/>
  <c r="T222" i="1"/>
  <c r="S222" i="1"/>
  <c r="R222" i="1"/>
  <c r="C222" i="1"/>
  <c r="T221" i="1"/>
  <c r="S221" i="1"/>
  <c r="R221" i="1"/>
  <c r="C221" i="1"/>
  <c r="T220" i="1"/>
  <c r="S220" i="1"/>
  <c r="R220" i="1"/>
  <c r="C220" i="1"/>
  <c r="T219" i="1"/>
  <c r="S219" i="1"/>
  <c r="R219" i="1"/>
  <c r="C219" i="1"/>
  <c r="T218" i="1"/>
  <c r="S218" i="1"/>
  <c r="R218" i="1"/>
  <c r="C218" i="1"/>
  <c r="T217" i="1"/>
  <c r="S217" i="1"/>
  <c r="R217" i="1"/>
  <c r="C217" i="1"/>
  <c r="T216" i="1"/>
  <c r="S216" i="1"/>
  <c r="R216" i="1"/>
  <c r="C216" i="1"/>
  <c r="T215" i="1"/>
  <c r="S215" i="1"/>
  <c r="R215" i="1"/>
  <c r="C215" i="1"/>
  <c r="T214" i="1"/>
  <c r="S214" i="1"/>
  <c r="R214" i="1"/>
  <c r="C214" i="1"/>
  <c r="T213" i="1"/>
  <c r="S213" i="1"/>
  <c r="R213" i="1"/>
  <c r="C213" i="1"/>
  <c r="T212" i="1"/>
  <c r="S212" i="1"/>
  <c r="R212" i="1"/>
  <c r="C212" i="1"/>
  <c r="T211" i="1"/>
  <c r="S211" i="1"/>
  <c r="R211" i="1"/>
  <c r="C211" i="1"/>
  <c r="T210" i="1"/>
  <c r="S210" i="1"/>
  <c r="R210" i="1"/>
  <c r="C210" i="1"/>
  <c r="T209" i="1"/>
  <c r="S209" i="1"/>
  <c r="R209" i="1"/>
  <c r="C209" i="1"/>
  <c r="T208" i="1"/>
  <c r="S208" i="1"/>
  <c r="R208" i="1"/>
  <c r="C208" i="1"/>
  <c r="T207" i="1"/>
  <c r="S207" i="1"/>
  <c r="R207" i="1"/>
  <c r="C207" i="1"/>
  <c r="T206" i="1"/>
  <c r="S206" i="1"/>
  <c r="R206" i="1"/>
  <c r="C206" i="1"/>
  <c r="T205" i="1"/>
  <c r="S205" i="1"/>
  <c r="R205" i="1"/>
  <c r="C205" i="1"/>
  <c r="T204" i="1"/>
  <c r="S204" i="1"/>
  <c r="R204" i="1"/>
  <c r="C204" i="1"/>
  <c r="T203" i="1"/>
  <c r="S203" i="1"/>
  <c r="R203" i="1"/>
  <c r="C203" i="1"/>
  <c r="T202" i="1"/>
  <c r="S202" i="1"/>
  <c r="R202" i="1"/>
  <c r="C202" i="1"/>
  <c r="T201" i="1"/>
  <c r="S201" i="1"/>
  <c r="R201" i="1"/>
  <c r="C201" i="1"/>
  <c r="T200" i="1"/>
  <c r="S200" i="1"/>
  <c r="R200" i="1"/>
  <c r="C200" i="1"/>
  <c r="T199" i="1"/>
  <c r="S199" i="1"/>
  <c r="R199" i="1"/>
  <c r="C199" i="1"/>
  <c r="T198" i="1"/>
  <c r="S198" i="1"/>
  <c r="R198" i="1"/>
  <c r="C198" i="1"/>
  <c r="T197" i="1"/>
  <c r="S197" i="1"/>
  <c r="R197" i="1"/>
  <c r="C197" i="1"/>
  <c r="T196" i="1"/>
  <c r="S196" i="1"/>
  <c r="R196" i="1"/>
  <c r="C196" i="1"/>
  <c r="T195" i="1"/>
  <c r="S195" i="1"/>
  <c r="R195" i="1"/>
  <c r="C195" i="1"/>
  <c r="T194" i="1"/>
  <c r="S194" i="1"/>
  <c r="R194" i="1"/>
  <c r="C194" i="1"/>
  <c r="T193" i="1"/>
  <c r="S193" i="1"/>
  <c r="R193" i="1"/>
  <c r="C193" i="1"/>
  <c r="T192" i="1"/>
  <c r="S192" i="1"/>
  <c r="R192" i="1"/>
  <c r="C192" i="1"/>
  <c r="T191" i="1"/>
  <c r="S191" i="1"/>
  <c r="R191" i="1"/>
  <c r="C191" i="1"/>
  <c r="T190" i="1"/>
  <c r="S190" i="1"/>
  <c r="R190" i="1"/>
  <c r="C190" i="1"/>
  <c r="T189" i="1"/>
  <c r="S189" i="1"/>
  <c r="R189" i="1"/>
  <c r="C189" i="1"/>
  <c r="T188" i="1"/>
  <c r="S188" i="1"/>
  <c r="R188" i="1"/>
  <c r="C188" i="1"/>
  <c r="T187" i="1"/>
  <c r="S187" i="1"/>
  <c r="R187" i="1"/>
  <c r="C187" i="1"/>
  <c r="T186" i="1"/>
  <c r="S186" i="1"/>
  <c r="R186" i="1"/>
  <c r="C186" i="1"/>
  <c r="T185" i="1"/>
  <c r="S185" i="1"/>
  <c r="R185" i="1"/>
  <c r="C185" i="1"/>
  <c r="T184" i="1"/>
  <c r="S184" i="1"/>
  <c r="R184" i="1"/>
  <c r="C184" i="1"/>
  <c r="T183" i="1"/>
  <c r="S183" i="1"/>
  <c r="R183" i="1"/>
  <c r="C183" i="1"/>
  <c r="T182" i="1"/>
  <c r="S182" i="1"/>
  <c r="R182" i="1"/>
  <c r="C182" i="1"/>
  <c r="T181" i="1"/>
  <c r="S181" i="1"/>
  <c r="R181" i="1"/>
  <c r="C181" i="1"/>
  <c r="T180" i="1"/>
  <c r="S180" i="1"/>
  <c r="R180" i="1"/>
  <c r="C180" i="1"/>
  <c r="T179" i="1"/>
  <c r="S179" i="1"/>
  <c r="R179" i="1"/>
  <c r="C179" i="1"/>
  <c r="T178" i="1"/>
  <c r="S178" i="1"/>
  <c r="R178" i="1"/>
  <c r="C178" i="1"/>
  <c r="T177" i="1"/>
  <c r="S177" i="1"/>
  <c r="R177" i="1"/>
  <c r="C177" i="1"/>
  <c r="T176" i="1"/>
  <c r="S176" i="1"/>
  <c r="R176" i="1"/>
  <c r="C176" i="1"/>
  <c r="T175" i="1"/>
  <c r="S175" i="1"/>
  <c r="R175" i="1"/>
  <c r="C175" i="1"/>
  <c r="T174" i="1"/>
  <c r="S174" i="1"/>
  <c r="R174" i="1"/>
  <c r="C174" i="1"/>
  <c r="T173" i="1"/>
  <c r="S173" i="1"/>
  <c r="R173" i="1"/>
  <c r="C173" i="1"/>
  <c r="T172" i="1"/>
  <c r="S172" i="1"/>
  <c r="R172" i="1"/>
  <c r="C172" i="1"/>
  <c r="T171" i="1"/>
  <c r="S171" i="1"/>
  <c r="R171" i="1"/>
  <c r="C171" i="1"/>
  <c r="T170" i="1"/>
  <c r="S170" i="1"/>
  <c r="R170" i="1"/>
  <c r="C170" i="1"/>
  <c r="T169" i="1"/>
  <c r="S169" i="1"/>
  <c r="R169" i="1"/>
  <c r="C169" i="1"/>
  <c r="T168" i="1"/>
  <c r="S168" i="1"/>
  <c r="R168" i="1"/>
  <c r="C168" i="1"/>
  <c r="T167" i="1"/>
  <c r="S167" i="1"/>
  <c r="R167" i="1"/>
  <c r="C167" i="1"/>
  <c r="T273" i="1"/>
  <c r="S273" i="1"/>
  <c r="R273" i="1"/>
  <c r="C273" i="1"/>
  <c r="T272" i="1"/>
  <c r="S272" i="1"/>
  <c r="R272" i="1"/>
  <c r="C272" i="1"/>
  <c r="T271" i="1"/>
  <c r="S271" i="1"/>
  <c r="R271" i="1"/>
  <c r="C271" i="1"/>
  <c r="T270" i="1"/>
  <c r="S270" i="1"/>
  <c r="R270" i="1"/>
  <c r="C270" i="1"/>
  <c r="T269" i="1"/>
  <c r="S269" i="1"/>
  <c r="R269" i="1"/>
  <c r="C269" i="1"/>
  <c r="T268" i="1"/>
  <c r="S268" i="1"/>
  <c r="R268" i="1"/>
  <c r="C268" i="1"/>
  <c r="T267" i="1"/>
  <c r="S267" i="1"/>
  <c r="R267" i="1"/>
  <c r="C267" i="1"/>
  <c r="T266" i="1"/>
  <c r="S266" i="1"/>
  <c r="R266" i="1"/>
  <c r="C266" i="1"/>
  <c r="T265" i="1"/>
  <c r="S265" i="1"/>
  <c r="R265" i="1"/>
  <c r="C265" i="1"/>
  <c r="T264" i="1"/>
  <c r="S264" i="1"/>
  <c r="R264" i="1"/>
  <c r="C264" i="1"/>
  <c r="T263" i="1"/>
  <c r="S263" i="1"/>
  <c r="R263" i="1"/>
  <c r="C263" i="1"/>
  <c r="T262" i="1"/>
  <c r="S262" i="1"/>
  <c r="R262" i="1"/>
  <c r="C262" i="1"/>
  <c r="T261" i="1"/>
  <c r="S261" i="1"/>
  <c r="R261" i="1"/>
  <c r="C261" i="1"/>
  <c r="T260" i="1"/>
  <c r="S260" i="1"/>
  <c r="R260" i="1"/>
  <c r="C260" i="1"/>
  <c r="T259" i="1"/>
  <c r="S259" i="1"/>
  <c r="R259" i="1"/>
  <c r="C259" i="1"/>
  <c r="T258" i="1"/>
  <c r="S258" i="1"/>
  <c r="R258" i="1"/>
  <c r="C258" i="1"/>
  <c r="T257" i="1"/>
  <c r="S257" i="1"/>
  <c r="R257" i="1"/>
  <c r="C257" i="1"/>
  <c r="T256" i="1"/>
  <c r="S256" i="1"/>
  <c r="R256" i="1"/>
  <c r="C256" i="1"/>
  <c r="T255" i="1"/>
  <c r="S255" i="1"/>
  <c r="R255" i="1"/>
  <c r="C255" i="1"/>
  <c r="T254" i="1"/>
  <c r="S254" i="1"/>
  <c r="R254" i="1"/>
  <c r="C254" i="1"/>
  <c r="T457" i="1"/>
  <c r="S457" i="1"/>
  <c r="R457" i="1"/>
  <c r="C457" i="1"/>
  <c r="T456" i="1"/>
  <c r="S456" i="1"/>
  <c r="R456" i="1"/>
  <c r="C456" i="1"/>
  <c r="T455" i="1"/>
  <c r="S455" i="1"/>
  <c r="R455" i="1"/>
  <c r="C455" i="1"/>
  <c r="T454" i="1"/>
  <c r="S454" i="1"/>
  <c r="R454" i="1"/>
  <c r="C454" i="1"/>
  <c r="T453" i="1"/>
  <c r="S453" i="1"/>
  <c r="R453" i="1"/>
  <c r="C453" i="1"/>
  <c r="T452" i="1"/>
  <c r="S452" i="1"/>
  <c r="R452" i="1"/>
  <c r="C452" i="1"/>
  <c r="T451" i="1"/>
  <c r="S451" i="1"/>
  <c r="R451" i="1"/>
  <c r="C451" i="1"/>
  <c r="T450" i="1"/>
  <c r="S450" i="1"/>
  <c r="R450" i="1"/>
  <c r="C450" i="1"/>
  <c r="T449" i="1"/>
  <c r="S449" i="1"/>
  <c r="R449" i="1"/>
  <c r="C449" i="1"/>
  <c r="T448" i="1"/>
  <c r="S448" i="1"/>
  <c r="R448" i="1"/>
  <c r="C448" i="1"/>
  <c r="T447" i="1"/>
  <c r="S447" i="1"/>
  <c r="R447" i="1"/>
  <c r="C447" i="1"/>
  <c r="T446" i="1"/>
  <c r="S446" i="1"/>
  <c r="R446" i="1"/>
  <c r="C446" i="1"/>
  <c r="T445" i="1"/>
  <c r="S445" i="1"/>
  <c r="R445" i="1"/>
  <c r="C445" i="1"/>
  <c r="T444" i="1"/>
  <c r="S444" i="1"/>
  <c r="R444" i="1"/>
  <c r="C444" i="1"/>
  <c r="T443" i="1"/>
  <c r="S443" i="1"/>
  <c r="R443" i="1"/>
  <c r="C443" i="1"/>
  <c r="T442" i="1"/>
  <c r="S442" i="1"/>
  <c r="R442" i="1"/>
  <c r="C442" i="1"/>
  <c r="T441" i="1"/>
  <c r="S441" i="1"/>
  <c r="R441" i="1"/>
  <c r="C441" i="1"/>
  <c r="T440" i="1"/>
  <c r="S440" i="1"/>
  <c r="R440" i="1"/>
  <c r="C440" i="1"/>
  <c r="T439" i="1"/>
  <c r="S439" i="1"/>
  <c r="R439" i="1"/>
  <c r="C439" i="1"/>
  <c r="T438" i="1"/>
  <c r="S438" i="1"/>
  <c r="R438" i="1"/>
  <c r="C438" i="1"/>
  <c r="T437" i="1"/>
  <c r="S437" i="1"/>
  <c r="R437" i="1"/>
  <c r="C437" i="1"/>
  <c r="T436" i="1"/>
  <c r="S436" i="1"/>
  <c r="R436" i="1"/>
  <c r="C436" i="1"/>
  <c r="T435" i="1"/>
  <c r="S435" i="1"/>
  <c r="R435" i="1"/>
  <c r="C435" i="1"/>
  <c r="T434" i="1"/>
  <c r="S434" i="1"/>
  <c r="R434" i="1"/>
  <c r="C434" i="1"/>
  <c r="T433" i="1"/>
  <c r="S433" i="1"/>
  <c r="R433" i="1"/>
  <c r="C433" i="1"/>
  <c r="T432" i="1"/>
  <c r="S432" i="1"/>
  <c r="R432" i="1"/>
  <c r="C432" i="1"/>
  <c r="T431" i="1"/>
  <c r="S431" i="1"/>
  <c r="R431" i="1"/>
  <c r="C431" i="1"/>
  <c r="T430" i="1"/>
  <c r="S430" i="1"/>
  <c r="R430" i="1"/>
  <c r="C430" i="1"/>
  <c r="T429" i="1"/>
  <c r="S429" i="1"/>
  <c r="R429" i="1"/>
  <c r="C429" i="1"/>
  <c r="T428" i="1"/>
  <c r="S428" i="1"/>
  <c r="R428" i="1"/>
  <c r="C428" i="1"/>
  <c r="T427" i="1"/>
  <c r="S427" i="1"/>
  <c r="R427" i="1"/>
  <c r="C427" i="1"/>
  <c r="T426" i="1"/>
  <c r="S426" i="1"/>
  <c r="R426" i="1"/>
  <c r="C426" i="1"/>
  <c r="T425" i="1"/>
  <c r="S425" i="1"/>
  <c r="R425" i="1"/>
  <c r="C425" i="1"/>
  <c r="T424" i="1"/>
  <c r="S424" i="1"/>
  <c r="R424" i="1"/>
  <c r="C424" i="1"/>
  <c r="T423" i="1"/>
  <c r="S423" i="1"/>
  <c r="R423" i="1"/>
  <c r="C423" i="1"/>
  <c r="T422" i="1"/>
  <c r="S422" i="1"/>
  <c r="R422" i="1"/>
  <c r="C422" i="1"/>
  <c r="T421" i="1"/>
  <c r="S421" i="1"/>
  <c r="R421" i="1"/>
  <c r="C421" i="1"/>
  <c r="T420" i="1"/>
  <c r="S420" i="1"/>
  <c r="R420" i="1"/>
  <c r="C420" i="1"/>
  <c r="T419" i="1"/>
  <c r="S419" i="1"/>
  <c r="R419" i="1"/>
  <c r="C419" i="1"/>
  <c r="T418" i="1"/>
  <c r="S418" i="1"/>
  <c r="R418" i="1"/>
  <c r="C418" i="1"/>
  <c r="T417" i="1"/>
  <c r="S417" i="1"/>
  <c r="R417" i="1"/>
  <c r="C417" i="1"/>
  <c r="T416" i="1"/>
  <c r="S416" i="1"/>
  <c r="R416" i="1"/>
  <c r="C416" i="1"/>
  <c r="T415" i="1"/>
  <c r="S415" i="1"/>
  <c r="R415" i="1"/>
  <c r="C415" i="1"/>
  <c r="T414" i="1"/>
  <c r="S414" i="1"/>
  <c r="R414" i="1"/>
  <c r="C414" i="1"/>
  <c r="T413" i="1"/>
  <c r="S413" i="1"/>
  <c r="R413" i="1"/>
  <c r="C413" i="1"/>
  <c r="T412" i="1"/>
  <c r="S412" i="1"/>
  <c r="R412" i="1"/>
  <c r="C412" i="1"/>
  <c r="T411" i="1"/>
  <c r="S411" i="1"/>
  <c r="R411" i="1"/>
  <c r="C411" i="1"/>
  <c r="T410" i="1"/>
  <c r="S410" i="1"/>
  <c r="R410" i="1"/>
  <c r="C410" i="1"/>
  <c r="T409" i="1"/>
  <c r="S409" i="1"/>
  <c r="R409" i="1"/>
  <c r="C409" i="1"/>
  <c r="T408" i="1"/>
  <c r="S408" i="1"/>
  <c r="R408" i="1"/>
  <c r="C408" i="1"/>
  <c r="T407" i="1"/>
  <c r="S407" i="1"/>
  <c r="R407" i="1"/>
  <c r="C407" i="1"/>
  <c r="T406" i="1"/>
  <c r="S406" i="1"/>
  <c r="R406" i="1"/>
  <c r="C406" i="1"/>
  <c r="T405" i="1"/>
  <c r="S405" i="1"/>
  <c r="R405" i="1"/>
  <c r="C405" i="1"/>
  <c r="T404" i="1"/>
  <c r="S404" i="1"/>
  <c r="R404" i="1"/>
  <c r="C404" i="1"/>
  <c r="T403" i="1"/>
  <c r="S403" i="1"/>
  <c r="R403" i="1"/>
  <c r="C403" i="1"/>
  <c r="T402" i="1"/>
  <c r="S402" i="1"/>
  <c r="R402" i="1"/>
  <c r="C402" i="1"/>
  <c r="T401" i="1"/>
  <c r="S401" i="1"/>
  <c r="R401" i="1"/>
  <c r="C401" i="1"/>
  <c r="T400" i="1"/>
  <c r="S400" i="1"/>
  <c r="R400" i="1"/>
  <c r="C400" i="1"/>
  <c r="T399" i="1"/>
  <c r="S399" i="1"/>
  <c r="R399" i="1"/>
  <c r="C399" i="1"/>
  <c r="T398" i="1"/>
  <c r="S398" i="1"/>
  <c r="R398" i="1"/>
  <c r="C398" i="1"/>
  <c r="T397" i="1"/>
  <c r="S397" i="1"/>
  <c r="R397" i="1"/>
  <c r="C397" i="1"/>
  <c r="T396" i="1"/>
  <c r="S396" i="1"/>
  <c r="R396" i="1"/>
  <c r="C396" i="1"/>
  <c r="T395" i="1"/>
  <c r="S395" i="1"/>
  <c r="R395" i="1"/>
  <c r="C395" i="1"/>
  <c r="T394" i="1"/>
  <c r="S394" i="1"/>
  <c r="R394" i="1"/>
  <c r="C394" i="1"/>
  <c r="T393" i="1"/>
  <c r="S393" i="1"/>
  <c r="R393" i="1"/>
  <c r="C393" i="1"/>
  <c r="T392" i="1"/>
  <c r="S392" i="1"/>
  <c r="R392" i="1"/>
  <c r="C392" i="1"/>
  <c r="T391" i="1"/>
  <c r="S391" i="1"/>
  <c r="R391" i="1"/>
  <c r="C391" i="1"/>
  <c r="T390" i="1"/>
  <c r="S390" i="1"/>
  <c r="R390" i="1"/>
  <c r="C390" i="1"/>
  <c r="T389" i="1"/>
  <c r="S389" i="1"/>
  <c r="R389" i="1"/>
  <c r="C389" i="1"/>
  <c r="T388" i="1"/>
  <c r="S388" i="1"/>
  <c r="R388" i="1"/>
  <c r="C388" i="1"/>
  <c r="T387" i="1"/>
  <c r="S387" i="1"/>
  <c r="R387" i="1"/>
  <c r="C387" i="1"/>
  <c r="T386" i="1"/>
  <c r="S386" i="1"/>
  <c r="R386" i="1"/>
  <c r="C386" i="1"/>
  <c r="T385" i="1"/>
  <c r="S385" i="1"/>
  <c r="R385" i="1"/>
  <c r="C385" i="1"/>
  <c r="T384" i="1"/>
  <c r="S384" i="1"/>
  <c r="R384" i="1"/>
  <c r="C384" i="1"/>
  <c r="T383" i="1"/>
  <c r="S383" i="1"/>
  <c r="R383" i="1"/>
  <c r="C383" i="1"/>
  <c r="T382" i="1"/>
  <c r="S382" i="1"/>
  <c r="R382" i="1"/>
  <c r="C382" i="1"/>
  <c r="T381" i="1"/>
  <c r="S381" i="1"/>
  <c r="R381" i="1"/>
  <c r="C381" i="1"/>
  <c r="T380" i="1"/>
  <c r="S380" i="1"/>
  <c r="R380" i="1"/>
  <c r="C380" i="1"/>
  <c r="T379" i="1"/>
  <c r="S379" i="1"/>
  <c r="R379" i="1"/>
  <c r="C379" i="1"/>
  <c r="T378" i="1"/>
  <c r="S378" i="1"/>
  <c r="R378" i="1"/>
  <c r="C378" i="1"/>
  <c r="T377" i="1"/>
  <c r="S377" i="1"/>
  <c r="R377" i="1"/>
  <c r="C377" i="1"/>
  <c r="T376" i="1"/>
  <c r="S376" i="1"/>
  <c r="R376" i="1"/>
  <c r="C376" i="1"/>
  <c r="T375" i="1"/>
  <c r="S375" i="1"/>
  <c r="R375" i="1"/>
  <c r="C375" i="1"/>
  <c r="T374" i="1"/>
  <c r="S374" i="1"/>
  <c r="R374" i="1"/>
  <c r="C374" i="1"/>
  <c r="T373" i="1"/>
  <c r="S373" i="1"/>
  <c r="R373" i="1"/>
  <c r="C373" i="1"/>
  <c r="T372" i="1"/>
  <c r="S372" i="1"/>
  <c r="R372" i="1"/>
  <c r="C372" i="1"/>
  <c r="T371" i="1"/>
  <c r="S371" i="1"/>
  <c r="R371" i="1"/>
  <c r="C371" i="1"/>
  <c r="T370" i="1"/>
  <c r="S370" i="1"/>
  <c r="R370" i="1"/>
  <c r="C370" i="1"/>
  <c r="T369" i="1"/>
  <c r="S369" i="1"/>
  <c r="R369" i="1"/>
  <c r="C369" i="1"/>
  <c r="T368" i="1"/>
  <c r="S368" i="1"/>
  <c r="R368" i="1"/>
  <c r="C368" i="1"/>
  <c r="T367" i="1"/>
  <c r="S367" i="1"/>
  <c r="R367" i="1"/>
  <c r="C367" i="1"/>
  <c r="T366" i="1"/>
  <c r="S366" i="1"/>
  <c r="R366" i="1"/>
  <c r="C366" i="1"/>
  <c r="T365" i="1"/>
  <c r="S365" i="1"/>
  <c r="R365" i="1"/>
  <c r="C365" i="1"/>
  <c r="T364" i="1"/>
  <c r="S364" i="1"/>
  <c r="R364" i="1"/>
  <c r="C364" i="1"/>
  <c r="T363" i="1"/>
  <c r="S363" i="1"/>
  <c r="R363" i="1"/>
  <c r="C363" i="1"/>
  <c r="T362" i="1"/>
  <c r="S362" i="1"/>
  <c r="R362" i="1"/>
  <c r="C362" i="1"/>
  <c r="T361" i="1"/>
  <c r="S361" i="1"/>
  <c r="R361" i="1"/>
  <c r="C361" i="1"/>
  <c r="T360" i="1"/>
  <c r="S360" i="1"/>
  <c r="R360" i="1"/>
  <c r="C360" i="1"/>
  <c r="T359" i="1"/>
  <c r="S359" i="1"/>
  <c r="R359" i="1"/>
  <c r="C359" i="1"/>
  <c r="T358" i="1"/>
  <c r="S358" i="1"/>
  <c r="R358" i="1"/>
  <c r="C358" i="1"/>
  <c r="T357" i="1"/>
  <c r="S357" i="1"/>
  <c r="R357" i="1"/>
  <c r="C357" i="1"/>
  <c r="T356" i="1"/>
  <c r="S356" i="1"/>
  <c r="R356" i="1"/>
  <c r="C356" i="1"/>
  <c r="T355" i="1"/>
  <c r="S355" i="1"/>
  <c r="R355" i="1"/>
  <c r="C355" i="1"/>
  <c r="T354" i="1"/>
  <c r="S354" i="1"/>
  <c r="R354" i="1"/>
  <c r="C354" i="1"/>
  <c r="T353" i="1"/>
  <c r="S353" i="1"/>
  <c r="R353" i="1"/>
  <c r="C353" i="1"/>
  <c r="T352" i="1"/>
  <c r="S352" i="1"/>
  <c r="R352" i="1"/>
  <c r="C352" i="1"/>
  <c r="T351" i="1"/>
  <c r="S351" i="1"/>
  <c r="R351" i="1"/>
  <c r="C351" i="1"/>
  <c r="T350" i="1"/>
  <c r="S350" i="1"/>
  <c r="R350" i="1"/>
  <c r="C350" i="1"/>
  <c r="T349" i="1"/>
  <c r="S349" i="1"/>
  <c r="R349" i="1"/>
  <c r="C349" i="1"/>
  <c r="T348" i="1"/>
  <c r="S348" i="1"/>
  <c r="R348" i="1"/>
  <c r="C348" i="1"/>
  <c r="T347" i="1"/>
  <c r="S347" i="1"/>
  <c r="R347" i="1"/>
  <c r="C347" i="1"/>
  <c r="T346" i="1"/>
  <c r="S346" i="1"/>
  <c r="R346" i="1"/>
  <c r="C346" i="1"/>
  <c r="T345" i="1"/>
  <c r="S345" i="1"/>
  <c r="R345" i="1"/>
  <c r="C345" i="1"/>
  <c r="T344" i="1"/>
  <c r="S344" i="1"/>
  <c r="R344" i="1"/>
  <c r="C344" i="1"/>
  <c r="T343" i="1"/>
  <c r="S343" i="1"/>
  <c r="R343" i="1"/>
  <c r="C343" i="1"/>
  <c r="T342" i="1"/>
  <c r="S342" i="1"/>
  <c r="R342" i="1"/>
  <c r="C342" i="1"/>
  <c r="T341" i="1"/>
  <c r="S341" i="1"/>
  <c r="R341" i="1"/>
  <c r="C341" i="1"/>
  <c r="T340" i="1"/>
  <c r="S340" i="1"/>
  <c r="R340" i="1"/>
  <c r="C340" i="1"/>
  <c r="T339" i="1"/>
  <c r="S339" i="1"/>
  <c r="R339" i="1"/>
  <c r="C339" i="1"/>
  <c r="T338" i="1"/>
  <c r="S338" i="1"/>
  <c r="R338" i="1"/>
  <c r="C338" i="1"/>
  <c r="T337" i="1"/>
  <c r="S337" i="1"/>
  <c r="R337" i="1"/>
  <c r="C337" i="1"/>
  <c r="T336" i="1"/>
  <c r="S336" i="1"/>
  <c r="R336" i="1"/>
  <c r="C336" i="1"/>
  <c r="T335" i="1"/>
  <c r="S335" i="1"/>
  <c r="R335" i="1"/>
  <c r="C335" i="1"/>
  <c r="T334" i="1"/>
  <c r="S334" i="1"/>
  <c r="R334" i="1"/>
  <c r="C334" i="1"/>
  <c r="T333" i="1"/>
  <c r="S333" i="1"/>
  <c r="R333" i="1"/>
  <c r="C333" i="1"/>
  <c r="T332" i="1"/>
  <c r="S332" i="1"/>
  <c r="R332" i="1"/>
  <c r="C332" i="1"/>
  <c r="T331" i="1"/>
  <c r="S331" i="1"/>
  <c r="R331" i="1"/>
  <c r="C331" i="1"/>
  <c r="T330" i="1"/>
  <c r="S330" i="1"/>
  <c r="R330" i="1"/>
  <c r="C330" i="1"/>
  <c r="T329" i="1"/>
  <c r="S329" i="1"/>
  <c r="R329" i="1"/>
  <c r="C329" i="1"/>
  <c r="T328" i="1"/>
  <c r="S328" i="1"/>
  <c r="R328" i="1"/>
  <c r="C328" i="1"/>
  <c r="T327" i="1"/>
  <c r="S327" i="1"/>
  <c r="R327" i="1"/>
  <c r="C327" i="1"/>
  <c r="T326" i="1"/>
  <c r="S326" i="1"/>
  <c r="R326" i="1"/>
  <c r="C326" i="1"/>
  <c r="T325" i="1"/>
  <c r="S325" i="1"/>
  <c r="R325" i="1"/>
  <c r="C325" i="1"/>
  <c r="T324" i="1"/>
  <c r="S324" i="1"/>
  <c r="R324" i="1"/>
  <c r="C324" i="1"/>
  <c r="T323" i="1"/>
  <c r="S323" i="1"/>
  <c r="R323" i="1"/>
  <c r="C323" i="1"/>
  <c r="T322" i="1"/>
  <c r="S322" i="1"/>
  <c r="R322" i="1"/>
  <c r="C322" i="1"/>
  <c r="T321" i="1"/>
  <c r="S321" i="1"/>
  <c r="R321" i="1"/>
  <c r="C321" i="1"/>
  <c r="T320" i="1"/>
  <c r="S320" i="1"/>
  <c r="R320" i="1"/>
  <c r="C320" i="1"/>
  <c r="T319" i="1"/>
  <c r="S319" i="1"/>
  <c r="R319" i="1"/>
  <c r="C319" i="1"/>
  <c r="T318" i="1"/>
  <c r="S318" i="1"/>
  <c r="R318" i="1"/>
  <c r="C318" i="1"/>
  <c r="T317" i="1"/>
  <c r="S317" i="1"/>
  <c r="R317" i="1"/>
  <c r="C317" i="1"/>
  <c r="T316" i="1"/>
  <c r="S316" i="1"/>
  <c r="R316" i="1"/>
  <c r="C316" i="1"/>
  <c r="T315" i="1"/>
  <c r="S315" i="1"/>
  <c r="R315" i="1"/>
  <c r="C315" i="1"/>
  <c r="T314" i="1"/>
  <c r="S314" i="1"/>
  <c r="R314" i="1"/>
  <c r="C314" i="1"/>
  <c r="T313" i="1"/>
  <c r="S313" i="1"/>
  <c r="R313" i="1"/>
  <c r="C313" i="1"/>
  <c r="T312" i="1"/>
  <c r="S312" i="1"/>
  <c r="R312" i="1"/>
  <c r="C312" i="1"/>
  <c r="T311" i="1"/>
  <c r="S311" i="1"/>
  <c r="R311" i="1"/>
  <c r="C311" i="1"/>
  <c r="T310" i="1"/>
  <c r="S310" i="1"/>
  <c r="R310" i="1"/>
  <c r="C310" i="1"/>
  <c r="T309" i="1"/>
  <c r="S309" i="1"/>
  <c r="R309" i="1"/>
  <c r="C309" i="1"/>
  <c r="T308" i="1"/>
  <c r="S308" i="1"/>
  <c r="R308" i="1"/>
  <c r="C308" i="1"/>
  <c r="T307" i="1"/>
  <c r="S307" i="1"/>
  <c r="R307" i="1"/>
  <c r="C307" i="1"/>
  <c r="T306" i="1"/>
  <c r="S306" i="1"/>
  <c r="R306" i="1"/>
  <c r="C306" i="1"/>
  <c r="T305" i="1"/>
  <c r="S305" i="1"/>
  <c r="R305" i="1"/>
  <c r="C305" i="1"/>
  <c r="T304" i="1"/>
  <c r="S304" i="1"/>
  <c r="R304" i="1"/>
  <c r="C304" i="1"/>
  <c r="T303" i="1"/>
  <c r="S303" i="1"/>
  <c r="R303" i="1"/>
  <c r="C303" i="1"/>
  <c r="T302" i="1"/>
  <c r="S302" i="1"/>
  <c r="R302" i="1"/>
  <c r="C302" i="1"/>
  <c r="T301" i="1"/>
  <c r="S301" i="1"/>
  <c r="R301" i="1"/>
  <c r="C301" i="1"/>
  <c r="T300" i="1"/>
  <c r="S300" i="1"/>
  <c r="R300" i="1"/>
  <c r="C300" i="1"/>
  <c r="T299" i="1"/>
  <c r="S299" i="1"/>
  <c r="R299" i="1"/>
  <c r="C299" i="1"/>
  <c r="T298" i="1"/>
  <c r="S298" i="1"/>
  <c r="R298" i="1"/>
  <c r="C298" i="1"/>
  <c r="T297" i="1"/>
  <c r="S297" i="1"/>
  <c r="R297" i="1"/>
  <c r="C297" i="1"/>
  <c r="T296" i="1"/>
  <c r="S296" i="1"/>
  <c r="R296" i="1"/>
  <c r="C296" i="1"/>
  <c r="T295" i="1"/>
  <c r="S295" i="1"/>
  <c r="R295" i="1"/>
  <c r="C295" i="1"/>
  <c r="T294" i="1"/>
  <c r="S294" i="1"/>
  <c r="R294" i="1"/>
  <c r="C294" i="1"/>
  <c r="T293" i="1"/>
  <c r="S293" i="1"/>
  <c r="R293" i="1"/>
  <c r="C293" i="1"/>
  <c r="T292" i="1"/>
  <c r="S292" i="1"/>
  <c r="R292" i="1"/>
  <c r="C292" i="1"/>
  <c r="T291" i="1"/>
  <c r="S291" i="1"/>
  <c r="R291" i="1"/>
  <c r="C291" i="1"/>
  <c r="T290" i="1"/>
  <c r="S290" i="1"/>
  <c r="R290" i="1"/>
  <c r="C290" i="1"/>
  <c r="T289" i="1"/>
  <c r="S289" i="1"/>
  <c r="R289" i="1"/>
  <c r="C289" i="1"/>
  <c r="T288" i="1"/>
  <c r="S288" i="1"/>
  <c r="R288" i="1"/>
  <c r="C288" i="1"/>
  <c r="T287" i="1"/>
  <c r="S287" i="1"/>
  <c r="R287" i="1"/>
  <c r="C287" i="1"/>
  <c r="T286" i="1"/>
  <c r="S286" i="1"/>
  <c r="R286" i="1"/>
  <c r="C286" i="1"/>
  <c r="T285" i="1"/>
  <c r="S285" i="1"/>
  <c r="R285" i="1"/>
  <c r="C285" i="1"/>
  <c r="T284" i="1"/>
  <c r="S284" i="1"/>
  <c r="R284" i="1"/>
  <c r="C284" i="1"/>
  <c r="T283" i="1"/>
  <c r="S283" i="1"/>
  <c r="R283" i="1"/>
  <c r="C283" i="1"/>
  <c r="T282" i="1"/>
  <c r="S282" i="1"/>
  <c r="R282" i="1"/>
  <c r="C282" i="1"/>
  <c r="T281" i="1"/>
  <c r="S281" i="1"/>
  <c r="R281" i="1"/>
  <c r="C281" i="1"/>
  <c r="T280" i="1"/>
  <c r="S280" i="1"/>
  <c r="R280" i="1"/>
  <c r="C280" i="1"/>
  <c r="T279" i="1"/>
  <c r="S279" i="1"/>
  <c r="R279" i="1"/>
  <c r="C279" i="1"/>
  <c r="T278" i="1"/>
  <c r="S278" i="1"/>
  <c r="R278" i="1"/>
  <c r="C278" i="1"/>
  <c r="T277" i="1"/>
  <c r="S277" i="1"/>
  <c r="R277" i="1"/>
  <c r="C277" i="1"/>
  <c r="T276" i="1"/>
  <c r="S276" i="1"/>
  <c r="R276" i="1"/>
  <c r="C276" i="1"/>
  <c r="T275" i="1"/>
  <c r="S275" i="1"/>
  <c r="R275" i="1"/>
  <c r="C275" i="1"/>
  <c r="T274" i="1"/>
  <c r="S274" i="1"/>
  <c r="R274" i="1"/>
  <c r="C274" i="1"/>
  <c r="T488" i="1"/>
  <c r="S488" i="1"/>
  <c r="R488" i="1"/>
  <c r="C488" i="1"/>
  <c r="T487" i="1"/>
  <c r="S487" i="1"/>
  <c r="R487" i="1"/>
  <c r="C487" i="1"/>
  <c r="T486" i="1"/>
  <c r="S486" i="1"/>
  <c r="R486" i="1"/>
  <c r="C486" i="1"/>
  <c r="T485" i="1"/>
  <c r="S485" i="1"/>
  <c r="R485" i="1"/>
  <c r="C485" i="1"/>
  <c r="T484" i="1"/>
  <c r="S484" i="1"/>
  <c r="R484" i="1"/>
  <c r="C484" i="1"/>
  <c r="T483" i="1"/>
  <c r="S483" i="1"/>
  <c r="R483" i="1"/>
  <c r="C483" i="1"/>
  <c r="T482" i="1"/>
  <c r="S482" i="1"/>
  <c r="R482" i="1"/>
  <c r="C482" i="1"/>
  <c r="T481" i="1"/>
  <c r="S481" i="1"/>
  <c r="R481" i="1"/>
  <c r="C481" i="1"/>
  <c r="T480" i="1"/>
  <c r="S480" i="1"/>
  <c r="R480" i="1"/>
  <c r="C480" i="1"/>
  <c r="T479" i="1"/>
  <c r="S479" i="1"/>
  <c r="R479" i="1"/>
  <c r="C479" i="1"/>
  <c r="T478" i="1"/>
  <c r="S478" i="1"/>
  <c r="R478" i="1"/>
  <c r="C478" i="1"/>
  <c r="T477" i="1"/>
  <c r="S477" i="1"/>
  <c r="R477" i="1"/>
  <c r="C477" i="1"/>
  <c r="T476" i="1"/>
  <c r="S476" i="1"/>
  <c r="R476" i="1"/>
  <c r="C476" i="1"/>
  <c r="T475" i="1"/>
  <c r="S475" i="1"/>
  <c r="R475" i="1"/>
  <c r="C475" i="1"/>
  <c r="T474" i="1"/>
  <c r="S474" i="1"/>
  <c r="R474" i="1"/>
  <c r="C474" i="1"/>
  <c r="T473" i="1"/>
  <c r="S473" i="1"/>
  <c r="R473" i="1"/>
  <c r="C473" i="1"/>
  <c r="T472" i="1"/>
  <c r="S472" i="1"/>
  <c r="R472" i="1"/>
  <c r="C472" i="1"/>
  <c r="T471" i="1"/>
  <c r="S471" i="1"/>
  <c r="R471" i="1"/>
  <c r="C471" i="1"/>
  <c r="T470" i="1"/>
  <c r="S470" i="1"/>
  <c r="R470" i="1"/>
  <c r="C470" i="1"/>
  <c r="T469" i="1"/>
  <c r="S469" i="1"/>
  <c r="R469" i="1"/>
  <c r="C469" i="1"/>
  <c r="T468" i="1"/>
  <c r="S468" i="1"/>
  <c r="R468" i="1"/>
  <c r="C468" i="1"/>
  <c r="T467" i="1"/>
  <c r="S467" i="1"/>
  <c r="R467" i="1"/>
  <c r="C467" i="1"/>
  <c r="T466" i="1"/>
  <c r="S466" i="1"/>
  <c r="R466" i="1"/>
  <c r="C466" i="1"/>
  <c r="T465" i="1"/>
  <c r="S465" i="1"/>
  <c r="R465" i="1"/>
  <c r="C465" i="1"/>
  <c r="T464" i="1"/>
  <c r="S464" i="1"/>
  <c r="R464" i="1"/>
  <c r="C464" i="1"/>
  <c r="T463" i="1"/>
  <c r="S463" i="1"/>
  <c r="R463" i="1"/>
  <c r="C463" i="1"/>
  <c r="T462" i="1"/>
  <c r="S462" i="1"/>
  <c r="R462" i="1"/>
  <c r="C462" i="1"/>
  <c r="T461" i="1"/>
  <c r="S461" i="1"/>
  <c r="R461" i="1"/>
  <c r="C461" i="1"/>
  <c r="T460" i="1"/>
  <c r="S460" i="1"/>
  <c r="R460" i="1"/>
  <c r="C460" i="1"/>
  <c r="T459" i="1"/>
  <c r="S459" i="1"/>
  <c r="R459" i="1"/>
  <c r="C459" i="1"/>
  <c r="T458" i="1"/>
  <c r="S458" i="1"/>
  <c r="R458" i="1"/>
  <c r="C458" i="1"/>
  <c r="T544" i="1"/>
  <c r="S544" i="1"/>
  <c r="R544" i="1"/>
  <c r="C544" i="1"/>
  <c r="T543" i="1"/>
  <c r="S543" i="1"/>
  <c r="R543" i="1"/>
  <c r="C543" i="1"/>
  <c r="T542" i="1"/>
  <c r="S542" i="1"/>
  <c r="R542" i="1"/>
  <c r="C542" i="1"/>
  <c r="T541" i="1"/>
  <c r="S541" i="1"/>
  <c r="R541" i="1"/>
  <c r="C541" i="1"/>
  <c r="T540" i="1"/>
  <c r="S540" i="1"/>
  <c r="R540" i="1"/>
  <c r="C540" i="1"/>
  <c r="T539" i="1"/>
  <c r="S539" i="1"/>
  <c r="R539" i="1"/>
  <c r="C539" i="1"/>
  <c r="T538" i="1"/>
  <c r="S538" i="1"/>
  <c r="R538" i="1"/>
  <c r="C538" i="1"/>
  <c r="T537" i="1"/>
  <c r="S537" i="1"/>
  <c r="R537" i="1"/>
  <c r="C537" i="1"/>
  <c r="T536" i="1"/>
  <c r="S536" i="1"/>
  <c r="R536" i="1"/>
  <c r="C536" i="1"/>
  <c r="T535" i="1"/>
  <c r="S535" i="1"/>
  <c r="R535" i="1"/>
  <c r="C535" i="1"/>
  <c r="T534" i="1"/>
  <c r="S534" i="1"/>
  <c r="R534" i="1"/>
  <c r="C534" i="1"/>
  <c r="T533" i="1"/>
  <c r="S533" i="1"/>
  <c r="R533" i="1"/>
  <c r="C533" i="1"/>
  <c r="T532" i="1"/>
  <c r="S532" i="1"/>
  <c r="R532" i="1"/>
  <c r="C532" i="1"/>
  <c r="T531" i="1"/>
  <c r="S531" i="1"/>
  <c r="R531" i="1"/>
  <c r="C531" i="1"/>
  <c r="T530" i="1"/>
  <c r="S530" i="1"/>
  <c r="R530" i="1"/>
  <c r="C530" i="1"/>
  <c r="T529" i="1"/>
  <c r="S529" i="1"/>
  <c r="R529" i="1"/>
  <c r="C529" i="1"/>
  <c r="T528" i="1"/>
  <c r="S528" i="1"/>
  <c r="R528" i="1"/>
  <c r="C528" i="1"/>
  <c r="T527" i="1"/>
  <c r="S527" i="1"/>
  <c r="R527" i="1"/>
  <c r="C527" i="1"/>
  <c r="T526" i="1"/>
  <c r="S526" i="1"/>
  <c r="R526" i="1"/>
  <c r="C526" i="1"/>
  <c r="T525" i="1"/>
  <c r="S525" i="1"/>
  <c r="R525" i="1"/>
  <c r="C525" i="1"/>
  <c r="T524" i="1"/>
  <c r="S524" i="1"/>
  <c r="R524" i="1"/>
  <c r="C524" i="1"/>
  <c r="T523" i="1"/>
  <c r="S523" i="1"/>
  <c r="R523" i="1"/>
  <c r="C523" i="1"/>
  <c r="T522" i="1"/>
  <c r="S522" i="1"/>
  <c r="R522" i="1"/>
  <c r="C522" i="1"/>
  <c r="T521" i="1"/>
  <c r="S521" i="1"/>
  <c r="R521" i="1"/>
  <c r="C521" i="1"/>
  <c r="T520" i="1"/>
  <c r="S520" i="1"/>
  <c r="R520" i="1"/>
  <c r="C520" i="1"/>
  <c r="T519" i="1"/>
  <c r="S519" i="1"/>
  <c r="R519" i="1"/>
  <c r="C519" i="1"/>
  <c r="T518" i="1"/>
  <c r="S518" i="1"/>
  <c r="R518" i="1"/>
  <c r="C518" i="1"/>
  <c r="T517" i="1"/>
  <c r="S517" i="1"/>
  <c r="R517" i="1"/>
  <c r="C517" i="1"/>
  <c r="T516" i="1"/>
  <c r="S516" i="1"/>
  <c r="R516" i="1"/>
  <c r="C516" i="1"/>
  <c r="T515" i="1"/>
  <c r="S515" i="1"/>
  <c r="R515" i="1"/>
  <c r="C515" i="1"/>
  <c r="T514" i="1"/>
  <c r="S514" i="1"/>
  <c r="R514" i="1"/>
  <c r="C514" i="1"/>
  <c r="T513" i="1"/>
  <c r="S513" i="1"/>
  <c r="R513" i="1"/>
  <c r="C513" i="1"/>
  <c r="T512" i="1"/>
  <c r="S512" i="1"/>
  <c r="R512" i="1"/>
  <c r="C512" i="1"/>
  <c r="T511" i="1"/>
  <c r="S511" i="1"/>
  <c r="R511" i="1"/>
  <c r="C511" i="1"/>
  <c r="T510" i="1"/>
  <c r="S510" i="1"/>
  <c r="R510" i="1"/>
  <c r="C510" i="1"/>
  <c r="T509" i="1"/>
  <c r="S509" i="1"/>
  <c r="R509" i="1"/>
  <c r="C509" i="1"/>
  <c r="T508" i="1"/>
  <c r="S508" i="1"/>
  <c r="R508" i="1"/>
  <c r="C508" i="1"/>
  <c r="T507" i="1"/>
  <c r="S507" i="1"/>
  <c r="R507" i="1"/>
  <c r="C507" i="1"/>
  <c r="T506" i="1"/>
  <c r="S506" i="1"/>
  <c r="R506" i="1"/>
  <c r="C506" i="1"/>
  <c r="T505" i="1"/>
  <c r="S505" i="1"/>
  <c r="R505" i="1"/>
  <c r="C505" i="1"/>
  <c r="T504" i="1"/>
  <c r="S504" i="1"/>
  <c r="R504" i="1"/>
  <c r="C504" i="1"/>
  <c r="T503" i="1"/>
  <c r="S503" i="1"/>
  <c r="R503" i="1"/>
  <c r="C503" i="1"/>
  <c r="T502" i="1"/>
  <c r="S502" i="1"/>
  <c r="R502" i="1"/>
  <c r="C502" i="1"/>
  <c r="T501" i="1"/>
  <c r="S501" i="1"/>
  <c r="R501" i="1"/>
  <c r="C501" i="1"/>
  <c r="T500" i="1"/>
  <c r="S500" i="1"/>
  <c r="R500" i="1"/>
  <c r="C500" i="1"/>
  <c r="T499" i="1"/>
  <c r="S499" i="1"/>
  <c r="R499" i="1"/>
  <c r="C499" i="1"/>
  <c r="T498" i="1"/>
  <c r="S498" i="1"/>
  <c r="R498" i="1"/>
  <c r="C498" i="1"/>
  <c r="T497" i="1"/>
  <c r="S497" i="1"/>
  <c r="R497" i="1"/>
  <c r="C497" i="1"/>
  <c r="T496" i="1"/>
  <c r="S496" i="1"/>
  <c r="R496" i="1"/>
  <c r="C496" i="1"/>
  <c r="T495" i="1"/>
  <c r="S495" i="1"/>
  <c r="R495" i="1"/>
  <c r="C495" i="1"/>
  <c r="T494" i="1"/>
  <c r="S494" i="1"/>
  <c r="R494" i="1"/>
  <c r="C494" i="1"/>
  <c r="T493" i="1"/>
  <c r="S493" i="1"/>
  <c r="R493" i="1"/>
  <c r="C493" i="1"/>
  <c r="T492" i="1"/>
  <c r="S492" i="1"/>
  <c r="R492" i="1"/>
  <c r="C492" i="1"/>
  <c r="T491" i="1"/>
  <c r="S491" i="1"/>
  <c r="R491" i="1"/>
  <c r="C491" i="1"/>
  <c r="T490" i="1"/>
  <c r="S490" i="1"/>
  <c r="R490" i="1"/>
  <c r="C490" i="1"/>
  <c r="T489" i="1"/>
  <c r="S489" i="1"/>
  <c r="R489" i="1"/>
  <c r="C489" i="1"/>
  <c r="T599" i="1"/>
  <c r="S599" i="1"/>
  <c r="R599" i="1"/>
  <c r="C599" i="1"/>
  <c r="T598" i="1"/>
  <c r="S598" i="1"/>
  <c r="R598" i="1"/>
  <c r="C598" i="1"/>
  <c r="T597" i="1"/>
  <c r="S597" i="1"/>
  <c r="R597" i="1"/>
  <c r="C597" i="1"/>
  <c r="T596" i="1"/>
  <c r="S596" i="1"/>
  <c r="R596" i="1"/>
  <c r="C596" i="1"/>
  <c r="T595" i="1"/>
  <c r="S595" i="1"/>
  <c r="R595" i="1"/>
  <c r="C595" i="1"/>
  <c r="T594" i="1"/>
  <c r="S594" i="1"/>
  <c r="R594" i="1"/>
  <c r="C594" i="1"/>
  <c r="T593" i="1"/>
  <c r="S593" i="1"/>
  <c r="R593" i="1"/>
  <c r="C593" i="1"/>
  <c r="T592" i="1"/>
  <c r="S592" i="1"/>
  <c r="R592" i="1"/>
  <c r="C592" i="1"/>
  <c r="T591" i="1"/>
  <c r="S591" i="1"/>
  <c r="R591" i="1"/>
  <c r="C591" i="1"/>
  <c r="T590" i="1"/>
  <c r="S590" i="1"/>
  <c r="R590" i="1"/>
  <c r="C590" i="1"/>
  <c r="T589" i="1"/>
  <c r="S589" i="1"/>
  <c r="R589" i="1"/>
  <c r="C589" i="1"/>
  <c r="T588" i="1"/>
  <c r="S588" i="1"/>
  <c r="R588" i="1"/>
  <c r="C588" i="1"/>
  <c r="T587" i="1"/>
  <c r="S587" i="1"/>
  <c r="R587" i="1"/>
  <c r="C587" i="1"/>
  <c r="T586" i="1"/>
  <c r="S586" i="1"/>
  <c r="R586" i="1"/>
  <c r="C586" i="1"/>
  <c r="T585" i="1"/>
  <c r="S585" i="1"/>
  <c r="R585" i="1"/>
  <c r="C585" i="1"/>
  <c r="T584" i="1"/>
  <c r="S584" i="1"/>
  <c r="R584" i="1"/>
  <c r="C584" i="1"/>
  <c r="T583" i="1"/>
  <c r="S583" i="1"/>
  <c r="R583" i="1"/>
  <c r="C583" i="1"/>
  <c r="T582" i="1"/>
  <c r="S582" i="1"/>
  <c r="R582" i="1"/>
  <c r="C582" i="1"/>
  <c r="T581" i="1"/>
  <c r="S581" i="1"/>
  <c r="R581" i="1"/>
  <c r="C581" i="1"/>
  <c r="T580" i="1"/>
  <c r="S580" i="1"/>
  <c r="R580" i="1"/>
  <c r="C580" i="1"/>
  <c r="T579" i="1"/>
  <c r="S579" i="1"/>
  <c r="R579" i="1"/>
  <c r="C579" i="1"/>
  <c r="T578" i="1"/>
  <c r="S578" i="1"/>
  <c r="R578" i="1"/>
  <c r="C578" i="1"/>
  <c r="T577" i="1"/>
  <c r="S577" i="1"/>
  <c r="R577" i="1"/>
  <c r="C577" i="1"/>
  <c r="T576" i="1"/>
  <c r="S576" i="1"/>
  <c r="R576" i="1"/>
  <c r="C576" i="1"/>
  <c r="T575" i="1"/>
  <c r="S575" i="1"/>
  <c r="R575" i="1"/>
  <c r="C575" i="1"/>
  <c r="T574" i="1"/>
  <c r="S574" i="1"/>
  <c r="R574" i="1"/>
  <c r="C574" i="1"/>
  <c r="T573" i="1"/>
  <c r="S573" i="1"/>
  <c r="R573" i="1"/>
  <c r="C573" i="1"/>
  <c r="T572" i="1"/>
  <c r="S572" i="1"/>
  <c r="R572" i="1"/>
  <c r="C572" i="1"/>
  <c r="T571" i="1"/>
  <c r="S571" i="1"/>
  <c r="R571" i="1"/>
  <c r="C571" i="1"/>
  <c r="T570" i="1"/>
  <c r="S570" i="1"/>
  <c r="R570" i="1"/>
  <c r="C570" i="1"/>
  <c r="T569" i="1"/>
  <c r="S569" i="1"/>
  <c r="R569" i="1"/>
  <c r="C569" i="1"/>
  <c r="T568" i="1"/>
  <c r="S568" i="1"/>
  <c r="R568" i="1"/>
  <c r="C568" i="1"/>
  <c r="T567" i="1"/>
  <c r="S567" i="1"/>
  <c r="R567" i="1"/>
  <c r="C567" i="1"/>
  <c r="T566" i="1"/>
  <c r="S566" i="1"/>
  <c r="R566" i="1"/>
  <c r="C566" i="1"/>
  <c r="T565" i="1"/>
  <c r="S565" i="1"/>
  <c r="R565" i="1"/>
  <c r="C565" i="1"/>
  <c r="T564" i="1"/>
  <c r="S564" i="1"/>
  <c r="R564" i="1"/>
  <c r="C564" i="1"/>
  <c r="T563" i="1"/>
  <c r="S563" i="1"/>
  <c r="R563" i="1"/>
  <c r="C563" i="1"/>
  <c r="T562" i="1"/>
  <c r="S562" i="1"/>
  <c r="R562" i="1"/>
  <c r="C562" i="1"/>
  <c r="T561" i="1"/>
  <c r="S561" i="1"/>
  <c r="R561" i="1"/>
  <c r="C561" i="1"/>
  <c r="T560" i="1"/>
  <c r="S560" i="1"/>
  <c r="R560" i="1"/>
  <c r="C560" i="1"/>
  <c r="T559" i="1"/>
  <c r="S559" i="1"/>
  <c r="R559" i="1"/>
  <c r="C559" i="1"/>
  <c r="T558" i="1"/>
  <c r="S558" i="1"/>
  <c r="R558" i="1"/>
  <c r="C558" i="1"/>
  <c r="T557" i="1"/>
  <c r="S557" i="1"/>
  <c r="R557" i="1"/>
  <c r="C557" i="1"/>
  <c r="T556" i="1"/>
  <c r="S556" i="1"/>
  <c r="R556" i="1"/>
  <c r="C556" i="1"/>
  <c r="T555" i="1"/>
  <c r="S555" i="1"/>
  <c r="R555" i="1"/>
  <c r="C555" i="1"/>
  <c r="T554" i="1"/>
  <c r="S554" i="1"/>
  <c r="R554" i="1"/>
  <c r="C554" i="1"/>
  <c r="T553" i="1"/>
  <c r="S553" i="1"/>
  <c r="R553" i="1"/>
  <c r="C553" i="1"/>
  <c r="T552" i="1"/>
  <c r="S552" i="1"/>
  <c r="R552" i="1"/>
  <c r="C552" i="1"/>
  <c r="T551" i="1"/>
  <c r="S551" i="1"/>
  <c r="R551" i="1"/>
  <c r="C551" i="1"/>
  <c r="T550" i="1"/>
  <c r="S550" i="1"/>
  <c r="R550" i="1"/>
  <c r="C550" i="1"/>
  <c r="T549" i="1"/>
  <c r="S549" i="1"/>
  <c r="R549" i="1"/>
  <c r="C549" i="1"/>
  <c r="T548" i="1"/>
  <c r="S548" i="1"/>
  <c r="R548" i="1"/>
  <c r="C548" i="1"/>
  <c r="T547" i="1"/>
  <c r="S547" i="1"/>
  <c r="R547" i="1"/>
  <c r="C547" i="1"/>
  <c r="T546" i="1"/>
  <c r="S546" i="1"/>
  <c r="R546" i="1"/>
  <c r="C546" i="1"/>
  <c r="T545" i="1"/>
  <c r="S545" i="1"/>
  <c r="R545" i="1"/>
  <c r="C545" i="1"/>
  <c r="T718" i="1"/>
  <c r="S718" i="1"/>
  <c r="R718" i="1"/>
  <c r="C718" i="1"/>
  <c r="T717" i="1"/>
  <c r="S717" i="1"/>
  <c r="R717" i="1"/>
  <c r="C717" i="1"/>
  <c r="T716" i="1"/>
  <c r="S716" i="1"/>
  <c r="R716" i="1"/>
  <c r="C716" i="1"/>
  <c r="T715" i="1"/>
  <c r="S715" i="1"/>
  <c r="R715" i="1"/>
  <c r="C715" i="1"/>
  <c r="T714" i="1"/>
  <c r="S714" i="1"/>
  <c r="R714" i="1"/>
  <c r="C714" i="1"/>
  <c r="T713" i="1"/>
  <c r="S713" i="1"/>
  <c r="R713" i="1"/>
  <c r="C713" i="1"/>
  <c r="T712" i="1"/>
  <c r="S712" i="1"/>
  <c r="R712" i="1"/>
  <c r="C712" i="1"/>
  <c r="T711" i="1"/>
  <c r="S711" i="1"/>
  <c r="R711" i="1"/>
  <c r="C711" i="1"/>
  <c r="T710" i="1"/>
  <c r="S710" i="1"/>
  <c r="R710" i="1"/>
  <c r="C710" i="1"/>
  <c r="T709" i="1"/>
  <c r="S709" i="1"/>
  <c r="R709" i="1"/>
  <c r="C709" i="1"/>
  <c r="T708" i="1"/>
  <c r="S708" i="1"/>
  <c r="R708" i="1"/>
  <c r="C708" i="1"/>
  <c r="T707" i="1"/>
  <c r="S707" i="1"/>
  <c r="R707" i="1"/>
  <c r="C707" i="1"/>
  <c r="T706" i="1"/>
  <c r="S706" i="1"/>
  <c r="R706" i="1"/>
  <c r="C706" i="1"/>
  <c r="T705" i="1"/>
  <c r="S705" i="1"/>
  <c r="R705" i="1"/>
  <c r="C705" i="1"/>
  <c r="T704" i="1"/>
  <c r="S704" i="1"/>
  <c r="R704" i="1"/>
  <c r="C704" i="1"/>
  <c r="T703" i="1"/>
  <c r="S703" i="1"/>
  <c r="R703" i="1"/>
  <c r="C703" i="1"/>
  <c r="T702" i="1"/>
  <c r="S702" i="1"/>
  <c r="R702" i="1"/>
  <c r="C702" i="1"/>
  <c r="T701" i="1"/>
  <c r="S701" i="1"/>
  <c r="R701" i="1"/>
  <c r="C701" i="1"/>
  <c r="T700" i="1"/>
  <c r="S700" i="1"/>
  <c r="R700" i="1"/>
  <c r="C700" i="1"/>
  <c r="T699" i="1"/>
  <c r="S699" i="1"/>
  <c r="R699" i="1"/>
  <c r="C699" i="1"/>
  <c r="T698" i="1"/>
  <c r="S698" i="1"/>
  <c r="R698" i="1"/>
  <c r="C698" i="1"/>
  <c r="T697" i="1"/>
  <c r="S697" i="1"/>
  <c r="R697" i="1"/>
  <c r="C697" i="1"/>
  <c r="T696" i="1"/>
  <c r="S696" i="1"/>
  <c r="R696" i="1"/>
  <c r="C696" i="1"/>
  <c r="T695" i="1"/>
  <c r="S695" i="1"/>
  <c r="R695" i="1"/>
  <c r="C695" i="1"/>
  <c r="T694" i="1"/>
  <c r="S694" i="1"/>
  <c r="R694" i="1"/>
  <c r="C694" i="1"/>
  <c r="T693" i="1"/>
  <c r="S693" i="1"/>
  <c r="R693" i="1"/>
  <c r="C693" i="1"/>
  <c r="T692" i="1"/>
  <c r="S692" i="1"/>
  <c r="R692" i="1"/>
  <c r="C692" i="1"/>
  <c r="T691" i="1"/>
  <c r="S691" i="1"/>
  <c r="R691" i="1"/>
  <c r="C691" i="1"/>
  <c r="T690" i="1"/>
  <c r="S690" i="1"/>
  <c r="R690" i="1"/>
  <c r="C690" i="1"/>
  <c r="T689" i="1"/>
  <c r="S689" i="1"/>
  <c r="R689" i="1"/>
  <c r="C689" i="1"/>
  <c r="T688" i="1"/>
  <c r="S688" i="1"/>
  <c r="R688" i="1"/>
  <c r="C688" i="1"/>
  <c r="T687" i="1"/>
  <c r="S687" i="1"/>
  <c r="R687" i="1"/>
  <c r="C687" i="1"/>
  <c r="T686" i="1"/>
  <c r="S686" i="1"/>
  <c r="R686" i="1"/>
  <c r="C686" i="1"/>
  <c r="T685" i="1"/>
  <c r="S685" i="1"/>
  <c r="R685" i="1"/>
  <c r="C685" i="1"/>
  <c r="T684" i="1"/>
  <c r="S684" i="1"/>
  <c r="R684" i="1"/>
  <c r="C684" i="1"/>
  <c r="T683" i="1"/>
  <c r="S683" i="1"/>
  <c r="R683" i="1"/>
  <c r="C683" i="1"/>
  <c r="T682" i="1"/>
  <c r="S682" i="1"/>
  <c r="R682" i="1"/>
  <c r="C682" i="1"/>
  <c r="T681" i="1"/>
  <c r="S681" i="1"/>
  <c r="R681" i="1"/>
  <c r="C681" i="1"/>
  <c r="T680" i="1"/>
  <c r="S680" i="1"/>
  <c r="R680" i="1"/>
  <c r="C680" i="1"/>
  <c r="T679" i="1"/>
  <c r="S679" i="1"/>
  <c r="R679" i="1"/>
  <c r="C679" i="1"/>
  <c r="T678" i="1"/>
  <c r="S678" i="1"/>
  <c r="R678" i="1"/>
  <c r="C678" i="1"/>
  <c r="T677" i="1"/>
  <c r="S677" i="1"/>
  <c r="R677" i="1"/>
  <c r="C677" i="1"/>
  <c r="T676" i="1"/>
  <c r="S676" i="1"/>
  <c r="R676" i="1"/>
  <c r="C676" i="1"/>
  <c r="T675" i="1"/>
  <c r="S675" i="1"/>
  <c r="R675" i="1"/>
  <c r="C675" i="1"/>
  <c r="T674" i="1"/>
  <c r="S674" i="1"/>
  <c r="R674" i="1"/>
  <c r="C674" i="1"/>
  <c r="T673" i="1"/>
  <c r="S673" i="1"/>
  <c r="R673" i="1"/>
  <c r="C673" i="1"/>
  <c r="T672" i="1"/>
  <c r="S672" i="1"/>
  <c r="R672" i="1"/>
  <c r="C672" i="1"/>
  <c r="T671" i="1"/>
  <c r="S671" i="1"/>
  <c r="R671" i="1"/>
  <c r="C671" i="1"/>
  <c r="T670" i="1"/>
  <c r="S670" i="1"/>
  <c r="R670" i="1"/>
  <c r="C670" i="1"/>
  <c r="T669" i="1"/>
  <c r="S669" i="1"/>
  <c r="R669" i="1"/>
  <c r="C669" i="1"/>
  <c r="T668" i="1"/>
  <c r="S668" i="1"/>
  <c r="R668" i="1"/>
  <c r="C668" i="1"/>
  <c r="T667" i="1"/>
  <c r="S667" i="1"/>
  <c r="R667" i="1"/>
  <c r="C667" i="1"/>
  <c r="T666" i="1"/>
  <c r="S666" i="1"/>
  <c r="R666" i="1"/>
  <c r="C666" i="1"/>
  <c r="T665" i="1"/>
  <c r="S665" i="1"/>
  <c r="R665" i="1"/>
  <c r="C665" i="1"/>
  <c r="T664" i="1"/>
  <c r="S664" i="1"/>
  <c r="R664" i="1"/>
  <c r="C664" i="1"/>
  <c r="T663" i="1"/>
  <c r="S663" i="1"/>
  <c r="R663" i="1"/>
  <c r="C663" i="1"/>
  <c r="T662" i="1"/>
  <c r="S662" i="1"/>
  <c r="R662" i="1"/>
  <c r="C662" i="1"/>
  <c r="T661" i="1"/>
  <c r="S661" i="1"/>
  <c r="R661" i="1"/>
  <c r="C661" i="1"/>
  <c r="T660" i="1"/>
  <c r="S660" i="1"/>
  <c r="R660" i="1"/>
  <c r="C660" i="1"/>
  <c r="T659" i="1"/>
  <c r="S659" i="1"/>
  <c r="R659" i="1"/>
  <c r="C659" i="1"/>
  <c r="T658" i="1"/>
  <c r="S658" i="1"/>
  <c r="R658" i="1"/>
  <c r="C658" i="1"/>
  <c r="T657" i="1"/>
  <c r="S657" i="1"/>
  <c r="R657" i="1"/>
  <c r="C657" i="1"/>
  <c r="T656" i="1"/>
  <c r="S656" i="1"/>
  <c r="R656" i="1"/>
  <c r="C656" i="1"/>
  <c r="T655" i="1"/>
  <c r="S655" i="1"/>
  <c r="R655" i="1"/>
  <c r="C655" i="1"/>
  <c r="T654" i="1"/>
  <c r="S654" i="1"/>
  <c r="R654" i="1"/>
  <c r="C654" i="1"/>
  <c r="T653" i="1"/>
  <c r="S653" i="1"/>
  <c r="R653" i="1"/>
  <c r="C653" i="1"/>
  <c r="T652" i="1"/>
  <c r="S652" i="1"/>
  <c r="R652" i="1"/>
  <c r="C652" i="1"/>
  <c r="T651" i="1"/>
  <c r="S651" i="1"/>
  <c r="R651" i="1"/>
  <c r="C651" i="1"/>
  <c r="T650" i="1"/>
  <c r="S650" i="1"/>
  <c r="R650" i="1"/>
  <c r="C650" i="1"/>
  <c r="T649" i="1"/>
  <c r="S649" i="1"/>
  <c r="R649" i="1"/>
  <c r="C649" i="1"/>
  <c r="T648" i="1"/>
  <c r="S648" i="1"/>
  <c r="R648" i="1"/>
  <c r="C648" i="1"/>
  <c r="T647" i="1"/>
  <c r="S647" i="1"/>
  <c r="R647" i="1"/>
  <c r="C647" i="1"/>
  <c r="T646" i="1"/>
  <c r="S646" i="1"/>
  <c r="R646" i="1"/>
  <c r="C646" i="1"/>
  <c r="T645" i="1"/>
  <c r="S645" i="1"/>
  <c r="R645" i="1"/>
  <c r="C645" i="1"/>
  <c r="T644" i="1"/>
  <c r="S644" i="1"/>
  <c r="R644" i="1"/>
  <c r="C644" i="1"/>
  <c r="T643" i="1"/>
  <c r="S643" i="1"/>
  <c r="R643" i="1"/>
  <c r="C643" i="1"/>
  <c r="T642" i="1"/>
  <c r="S642" i="1"/>
  <c r="R642" i="1"/>
  <c r="C642" i="1"/>
  <c r="T641" i="1"/>
  <c r="S641" i="1"/>
  <c r="R641" i="1"/>
  <c r="C641" i="1"/>
  <c r="T640" i="1"/>
  <c r="S640" i="1"/>
  <c r="R640" i="1"/>
  <c r="C640" i="1"/>
  <c r="T639" i="1"/>
  <c r="S639" i="1"/>
  <c r="R639" i="1"/>
  <c r="C639" i="1"/>
  <c r="T638" i="1"/>
  <c r="S638" i="1"/>
  <c r="R638" i="1"/>
  <c r="C638" i="1"/>
  <c r="T637" i="1"/>
  <c r="S637" i="1"/>
  <c r="R637" i="1"/>
  <c r="C637" i="1"/>
  <c r="T636" i="1"/>
  <c r="S636" i="1"/>
  <c r="R636" i="1"/>
  <c r="C636" i="1"/>
  <c r="T635" i="1"/>
  <c r="S635" i="1"/>
  <c r="R635" i="1"/>
  <c r="C635" i="1"/>
  <c r="T634" i="1"/>
  <c r="S634" i="1"/>
  <c r="R634" i="1"/>
  <c r="C634" i="1"/>
  <c r="T633" i="1"/>
  <c r="S633" i="1"/>
  <c r="R633" i="1"/>
  <c r="C633" i="1"/>
  <c r="T632" i="1"/>
  <c r="S632" i="1"/>
  <c r="R632" i="1"/>
  <c r="C632" i="1"/>
  <c r="T631" i="1"/>
  <c r="S631" i="1"/>
  <c r="R631" i="1"/>
  <c r="C631" i="1"/>
  <c r="T630" i="1"/>
  <c r="S630" i="1"/>
  <c r="R630" i="1"/>
  <c r="C630" i="1"/>
  <c r="T629" i="1"/>
  <c r="S629" i="1"/>
  <c r="R629" i="1"/>
  <c r="C629" i="1"/>
  <c r="T628" i="1"/>
  <c r="S628" i="1"/>
  <c r="R628" i="1"/>
  <c r="C628" i="1"/>
  <c r="T627" i="1"/>
  <c r="S627" i="1"/>
  <c r="R627" i="1"/>
  <c r="C627" i="1"/>
  <c r="T626" i="1"/>
  <c r="S626" i="1"/>
  <c r="R626" i="1"/>
  <c r="C626" i="1"/>
  <c r="T625" i="1"/>
  <c r="S625" i="1"/>
  <c r="R625" i="1"/>
  <c r="C625" i="1"/>
  <c r="T624" i="1"/>
  <c r="S624" i="1"/>
  <c r="R624" i="1"/>
  <c r="C624" i="1"/>
  <c r="T623" i="1"/>
  <c r="S623" i="1"/>
  <c r="R623" i="1"/>
  <c r="C623" i="1"/>
  <c r="T622" i="1"/>
  <c r="S622" i="1"/>
  <c r="R622" i="1"/>
  <c r="C622" i="1"/>
  <c r="T621" i="1"/>
  <c r="S621" i="1"/>
  <c r="R621" i="1"/>
  <c r="C621" i="1"/>
  <c r="T620" i="1"/>
  <c r="S620" i="1"/>
  <c r="R620" i="1"/>
  <c r="C620" i="1"/>
  <c r="T619" i="1"/>
  <c r="S619" i="1"/>
  <c r="R619" i="1"/>
  <c r="C619" i="1"/>
  <c r="T618" i="1"/>
  <c r="S618" i="1"/>
  <c r="R618" i="1"/>
  <c r="C618" i="1"/>
  <c r="T617" i="1"/>
  <c r="S617" i="1"/>
  <c r="R617" i="1"/>
  <c r="C617" i="1"/>
  <c r="T616" i="1"/>
  <c r="S616" i="1"/>
  <c r="R616" i="1"/>
  <c r="C616" i="1"/>
  <c r="T615" i="1"/>
  <c r="S615" i="1"/>
  <c r="R615" i="1"/>
  <c r="C615" i="1"/>
  <c r="T614" i="1"/>
  <c r="S614" i="1"/>
  <c r="R614" i="1"/>
  <c r="C614" i="1"/>
  <c r="T613" i="1"/>
  <c r="S613" i="1"/>
  <c r="R613" i="1"/>
  <c r="C613" i="1"/>
  <c r="T612" i="1"/>
  <c r="S612" i="1"/>
  <c r="R612" i="1"/>
  <c r="C612" i="1"/>
  <c r="T611" i="1"/>
  <c r="S611" i="1"/>
  <c r="R611" i="1"/>
  <c r="C611" i="1"/>
  <c r="T610" i="1"/>
  <c r="S610" i="1"/>
  <c r="R610" i="1"/>
  <c r="C610" i="1"/>
  <c r="T609" i="1"/>
  <c r="S609" i="1"/>
  <c r="R609" i="1"/>
  <c r="C609" i="1"/>
  <c r="T608" i="1"/>
  <c r="S608" i="1"/>
  <c r="R608" i="1"/>
  <c r="C608" i="1"/>
  <c r="T607" i="1"/>
  <c r="S607" i="1"/>
  <c r="R607" i="1"/>
  <c r="C607" i="1"/>
  <c r="T606" i="1"/>
  <c r="S606" i="1"/>
  <c r="R606" i="1"/>
  <c r="C606" i="1"/>
  <c r="T605" i="1"/>
  <c r="S605" i="1"/>
  <c r="R605" i="1"/>
  <c r="C605" i="1"/>
  <c r="T604" i="1"/>
  <c r="S604" i="1"/>
  <c r="R604" i="1"/>
  <c r="C604" i="1"/>
  <c r="T603" i="1"/>
  <c r="S603" i="1"/>
  <c r="R603" i="1"/>
  <c r="C603" i="1"/>
  <c r="T602" i="1"/>
  <c r="S602" i="1"/>
  <c r="R602" i="1"/>
  <c r="C602" i="1"/>
  <c r="T601" i="1"/>
  <c r="S601" i="1"/>
  <c r="R601" i="1"/>
  <c r="C601" i="1"/>
  <c r="T600" i="1"/>
  <c r="S600" i="1"/>
  <c r="R600" i="1"/>
  <c r="C600" i="1"/>
  <c r="T749" i="1"/>
  <c r="S749" i="1"/>
  <c r="R749" i="1"/>
  <c r="C749" i="1"/>
  <c r="T748" i="1"/>
  <c r="S748" i="1"/>
  <c r="R748" i="1"/>
  <c r="C748" i="1"/>
  <c r="T747" i="1"/>
  <c r="S747" i="1"/>
  <c r="R747" i="1"/>
  <c r="C747" i="1"/>
  <c r="T746" i="1"/>
  <c r="S746" i="1"/>
  <c r="R746" i="1"/>
  <c r="C746" i="1"/>
  <c r="T745" i="1"/>
  <c r="S745" i="1"/>
  <c r="R745" i="1"/>
  <c r="C745" i="1"/>
  <c r="T744" i="1"/>
  <c r="S744" i="1"/>
  <c r="R744" i="1"/>
  <c r="C744" i="1"/>
  <c r="T743" i="1"/>
  <c r="S743" i="1"/>
  <c r="R743" i="1"/>
  <c r="C743" i="1"/>
  <c r="T742" i="1"/>
  <c r="S742" i="1"/>
  <c r="R742" i="1"/>
  <c r="C742" i="1"/>
  <c r="T741" i="1"/>
  <c r="S741" i="1"/>
  <c r="R741" i="1"/>
  <c r="C741" i="1"/>
  <c r="T740" i="1"/>
  <c r="S740" i="1"/>
  <c r="R740" i="1"/>
  <c r="C740" i="1"/>
  <c r="T739" i="1"/>
  <c r="S739" i="1"/>
  <c r="R739" i="1"/>
  <c r="C739" i="1"/>
  <c r="T738" i="1"/>
  <c r="S738" i="1"/>
  <c r="R738" i="1"/>
  <c r="C738" i="1"/>
  <c r="T737" i="1"/>
  <c r="S737" i="1"/>
  <c r="R737" i="1"/>
  <c r="C737" i="1"/>
  <c r="T736" i="1"/>
  <c r="S736" i="1"/>
  <c r="R736" i="1"/>
  <c r="C736" i="1"/>
  <c r="T735" i="1"/>
  <c r="S735" i="1"/>
  <c r="R735" i="1"/>
  <c r="C735" i="1"/>
  <c r="T734" i="1"/>
  <c r="S734" i="1"/>
  <c r="R734" i="1"/>
  <c r="C734" i="1"/>
  <c r="T733" i="1"/>
  <c r="S733" i="1"/>
  <c r="R733" i="1"/>
  <c r="C733" i="1"/>
  <c r="T732" i="1"/>
  <c r="S732" i="1"/>
  <c r="R732" i="1"/>
  <c r="C732" i="1"/>
  <c r="T731" i="1"/>
  <c r="S731" i="1"/>
  <c r="R731" i="1"/>
  <c r="C731" i="1"/>
  <c r="T730" i="1"/>
  <c r="S730" i="1"/>
  <c r="R730" i="1"/>
  <c r="C730" i="1"/>
  <c r="T729" i="1"/>
  <c r="S729" i="1"/>
  <c r="R729" i="1"/>
  <c r="C729" i="1"/>
  <c r="T728" i="1"/>
  <c r="S728" i="1"/>
  <c r="R728" i="1"/>
  <c r="C728" i="1"/>
  <c r="T727" i="1"/>
  <c r="S727" i="1"/>
  <c r="R727" i="1"/>
  <c r="C727" i="1"/>
  <c r="T726" i="1"/>
  <c r="S726" i="1"/>
  <c r="R726" i="1"/>
  <c r="C726" i="1"/>
  <c r="T725" i="1"/>
  <c r="S725" i="1"/>
  <c r="R725" i="1"/>
  <c r="C725" i="1"/>
  <c r="T724" i="1"/>
  <c r="S724" i="1"/>
  <c r="R724" i="1"/>
  <c r="C724" i="1"/>
  <c r="T723" i="1"/>
  <c r="S723" i="1"/>
  <c r="R723" i="1"/>
  <c r="C723" i="1"/>
  <c r="T722" i="1"/>
  <c r="S722" i="1"/>
  <c r="R722" i="1"/>
  <c r="C722" i="1"/>
  <c r="T721" i="1"/>
  <c r="S721" i="1"/>
  <c r="R721" i="1"/>
  <c r="C721" i="1"/>
  <c r="T720" i="1"/>
  <c r="S720" i="1"/>
  <c r="R720" i="1"/>
  <c r="C720" i="1"/>
  <c r="T719" i="1"/>
  <c r="S719" i="1"/>
  <c r="R719" i="1"/>
  <c r="C719" i="1"/>
  <c r="T763" i="1"/>
  <c r="S763" i="1"/>
  <c r="R763" i="1"/>
  <c r="C763" i="1"/>
  <c r="T762" i="1"/>
  <c r="S762" i="1"/>
  <c r="R762" i="1"/>
  <c r="C762" i="1"/>
  <c r="T761" i="1"/>
  <c r="S761" i="1"/>
  <c r="R761" i="1"/>
  <c r="C761" i="1"/>
  <c r="T760" i="1"/>
  <c r="S760" i="1"/>
  <c r="R760" i="1"/>
  <c r="C760" i="1"/>
  <c r="T759" i="1"/>
  <c r="S759" i="1"/>
  <c r="R759" i="1"/>
  <c r="C759" i="1"/>
  <c r="T758" i="1"/>
  <c r="S758" i="1"/>
  <c r="R758" i="1"/>
  <c r="C758" i="1"/>
  <c r="T757" i="1"/>
  <c r="S757" i="1"/>
  <c r="R757" i="1"/>
  <c r="C757" i="1"/>
  <c r="T756" i="1"/>
  <c r="S756" i="1"/>
  <c r="R756" i="1"/>
  <c r="C756" i="1"/>
  <c r="T755" i="1"/>
  <c r="S755" i="1"/>
  <c r="R755" i="1"/>
  <c r="C755" i="1"/>
  <c r="T754" i="1"/>
  <c r="S754" i="1"/>
  <c r="R754" i="1"/>
  <c r="C754" i="1"/>
  <c r="T753" i="1"/>
  <c r="S753" i="1"/>
  <c r="R753" i="1"/>
  <c r="C753" i="1"/>
  <c r="T752" i="1"/>
  <c r="S752" i="1"/>
  <c r="R752" i="1"/>
  <c r="C752" i="1"/>
  <c r="T751" i="1"/>
  <c r="S751" i="1"/>
  <c r="R751" i="1"/>
  <c r="C751" i="1"/>
  <c r="T750" i="1"/>
  <c r="S750" i="1"/>
  <c r="R750" i="1"/>
  <c r="C750" i="1"/>
  <c r="T771" i="1"/>
  <c r="S771" i="1"/>
  <c r="R771" i="1"/>
  <c r="C771" i="1"/>
  <c r="T770" i="1"/>
  <c r="S770" i="1"/>
  <c r="R770" i="1"/>
  <c r="C770" i="1"/>
  <c r="T769" i="1"/>
  <c r="S769" i="1"/>
  <c r="R769" i="1"/>
  <c r="C769" i="1"/>
  <c r="T768" i="1"/>
  <c r="S768" i="1"/>
  <c r="R768" i="1"/>
  <c r="C768" i="1"/>
  <c r="T767" i="1"/>
  <c r="S767" i="1"/>
  <c r="R767" i="1"/>
  <c r="C767" i="1"/>
  <c r="T766" i="1"/>
  <c r="S766" i="1"/>
  <c r="R766" i="1"/>
  <c r="C766" i="1"/>
  <c r="T765" i="1"/>
  <c r="S765" i="1"/>
  <c r="R765" i="1"/>
  <c r="C765" i="1"/>
  <c r="T764" i="1"/>
  <c r="S764" i="1"/>
  <c r="R764" i="1"/>
  <c r="C764" i="1"/>
  <c r="R804" i="1"/>
  <c r="C804" i="1"/>
  <c r="R803" i="1"/>
  <c r="C803" i="1"/>
  <c r="T802" i="1"/>
  <c r="S802" i="1"/>
  <c r="R802" i="1"/>
  <c r="C802" i="1"/>
  <c r="T801" i="1"/>
  <c r="S801" i="1"/>
  <c r="R801" i="1"/>
  <c r="C801" i="1"/>
  <c r="S800" i="1"/>
  <c r="R800" i="1"/>
  <c r="C800" i="1"/>
  <c r="S799" i="1"/>
  <c r="R799" i="1"/>
  <c r="C799" i="1"/>
  <c r="S798" i="1"/>
  <c r="R798" i="1"/>
  <c r="C798" i="1"/>
  <c r="S797" i="1"/>
  <c r="R797" i="1"/>
  <c r="C797" i="1"/>
  <c r="R796" i="1"/>
  <c r="C796" i="1"/>
  <c r="T795" i="1"/>
  <c r="C795" i="1"/>
  <c r="R794" i="1"/>
  <c r="C794" i="1"/>
  <c r="R793" i="1"/>
  <c r="C793" i="1"/>
  <c r="S792" i="1"/>
  <c r="R792" i="1"/>
  <c r="C792" i="1"/>
  <c r="S791" i="1"/>
  <c r="R791" i="1"/>
  <c r="C791" i="1"/>
  <c r="S790" i="1"/>
  <c r="R790" i="1"/>
  <c r="C790" i="1"/>
  <c r="T789" i="1"/>
  <c r="S789" i="1"/>
  <c r="R789" i="1"/>
  <c r="C789" i="1"/>
  <c r="R788" i="1"/>
  <c r="C788" i="1"/>
  <c r="S787" i="1"/>
  <c r="R787" i="1"/>
  <c r="C787" i="1"/>
  <c r="T786" i="1"/>
  <c r="S786" i="1"/>
  <c r="R786" i="1"/>
  <c r="C786" i="1"/>
  <c r="S785" i="1"/>
  <c r="R785" i="1"/>
  <c r="C785" i="1"/>
  <c r="S784" i="1"/>
  <c r="R784" i="1"/>
  <c r="C784" i="1"/>
  <c r="S783" i="1"/>
  <c r="R783" i="1"/>
  <c r="C783" i="1"/>
  <c r="S782" i="1"/>
  <c r="R782" i="1"/>
  <c r="C782" i="1"/>
  <c r="S781" i="1"/>
  <c r="R781" i="1"/>
  <c r="C781" i="1"/>
  <c r="R780" i="1"/>
  <c r="C780" i="1"/>
  <c r="R779" i="1"/>
  <c r="C779" i="1"/>
  <c r="R778" i="1"/>
  <c r="C778" i="1"/>
  <c r="R777" i="1"/>
  <c r="C777" i="1"/>
  <c r="R776" i="1"/>
  <c r="C776" i="1"/>
  <c r="S775" i="1"/>
  <c r="R775" i="1"/>
  <c r="C775" i="1"/>
  <c r="T774" i="1"/>
  <c r="S774" i="1"/>
  <c r="R774" i="1"/>
  <c r="C774" i="1"/>
  <c r="T773" i="1"/>
  <c r="S773" i="1"/>
  <c r="R773" i="1"/>
  <c r="C773" i="1"/>
  <c r="T772" i="1"/>
  <c r="S772" i="1"/>
  <c r="R772" i="1"/>
  <c r="C772" i="1"/>
  <c r="R819" i="1"/>
  <c r="C819" i="1"/>
  <c r="R818" i="1"/>
  <c r="C818" i="1"/>
  <c r="R817" i="1"/>
  <c r="C817" i="1"/>
  <c r="S816" i="1"/>
  <c r="R816" i="1"/>
  <c r="C816" i="1"/>
  <c r="T815" i="1"/>
  <c r="C815" i="1"/>
  <c r="T814" i="1"/>
  <c r="C814" i="1"/>
  <c r="R813" i="1"/>
  <c r="C813" i="1"/>
  <c r="R812" i="1"/>
  <c r="C812" i="1"/>
  <c r="T811" i="1"/>
  <c r="S811" i="1"/>
  <c r="R811" i="1"/>
  <c r="C811" i="1"/>
  <c r="R810" i="1"/>
  <c r="C810" i="1"/>
  <c r="R809" i="1"/>
  <c r="C809" i="1"/>
  <c r="T808" i="1"/>
  <c r="C808" i="1"/>
  <c r="T807" i="1"/>
  <c r="C807" i="1"/>
  <c r="T806" i="1"/>
  <c r="S806" i="1"/>
  <c r="R806" i="1"/>
  <c r="C806" i="1"/>
  <c r="T805" i="1"/>
  <c r="S805" i="1"/>
  <c r="R805" i="1"/>
  <c r="C805" i="1"/>
  <c r="R823" i="1"/>
  <c r="C823" i="1"/>
  <c r="R822" i="1"/>
  <c r="C822" i="1"/>
  <c r="R821" i="1"/>
  <c r="C821" i="1"/>
  <c r="R820" i="1"/>
  <c r="C820" i="1"/>
  <c r="R832" i="1"/>
  <c r="C832" i="1"/>
  <c r="S831" i="1"/>
  <c r="R831" i="1"/>
  <c r="C831" i="1"/>
  <c r="S830" i="1"/>
  <c r="R830" i="1"/>
  <c r="C830" i="1"/>
  <c r="R829" i="1"/>
  <c r="C829" i="1"/>
  <c r="R828" i="1"/>
  <c r="C828" i="1"/>
  <c r="S827" i="1"/>
  <c r="R827" i="1"/>
  <c r="C827" i="1"/>
  <c r="R826" i="1"/>
  <c r="C826" i="1"/>
  <c r="T825" i="1"/>
  <c r="S825" i="1"/>
  <c r="C825" i="1"/>
  <c r="T824" i="1"/>
  <c r="S824" i="1"/>
  <c r="C824" i="1"/>
  <c r="R883" i="1"/>
  <c r="C883" i="1"/>
  <c r="R882" i="1"/>
  <c r="C882" i="1"/>
  <c r="R881" i="1"/>
  <c r="C881" i="1"/>
  <c r="R880" i="1"/>
  <c r="C880" i="1"/>
  <c r="R879" i="1"/>
  <c r="C879" i="1"/>
  <c r="R878" i="1"/>
  <c r="C878" i="1"/>
  <c r="R877" i="1"/>
  <c r="C877" i="1"/>
  <c r="R876" i="1"/>
  <c r="C876" i="1"/>
  <c r="R875" i="1"/>
  <c r="C875" i="1"/>
  <c r="R874" i="1"/>
  <c r="C874" i="1"/>
  <c r="R873" i="1"/>
  <c r="C873" i="1"/>
  <c r="R872" i="1"/>
  <c r="C872" i="1"/>
  <c r="R871" i="1"/>
  <c r="C871" i="1"/>
  <c r="R870" i="1"/>
  <c r="C870" i="1"/>
  <c r="R869" i="1"/>
  <c r="C869" i="1"/>
  <c r="R868" i="1"/>
  <c r="C868" i="1"/>
  <c r="R867" i="1"/>
  <c r="C867" i="1"/>
  <c r="R866" i="1"/>
  <c r="C866" i="1"/>
  <c r="R865" i="1"/>
  <c r="C865" i="1"/>
  <c r="R864" i="1"/>
  <c r="C864" i="1"/>
  <c r="T863" i="1"/>
  <c r="C863" i="1"/>
  <c r="T862" i="1"/>
  <c r="C862" i="1"/>
  <c r="T861" i="1"/>
  <c r="C861" i="1"/>
  <c r="R860" i="1"/>
  <c r="C860" i="1"/>
  <c r="R859" i="1"/>
  <c r="C859" i="1"/>
  <c r="R858" i="1"/>
  <c r="C858" i="1"/>
  <c r="R857" i="1"/>
  <c r="C857" i="1"/>
  <c r="R856" i="1"/>
  <c r="C856" i="1"/>
  <c r="R855" i="1"/>
  <c r="C855" i="1"/>
  <c r="R854" i="1"/>
  <c r="C854" i="1"/>
  <c r="R853" i="1"/>
  <c r="C853" i="1"/>
  <c r="R852" i="1"/>
  <c r="C852" i="1"/>
  <c r="R851" i="1"/>
  <c r="C851" i="1"/>
  <c r="T850" i="1"/>
  <c r="C850" i="1"/>
  <c r="T849" i="1"/>
  <c r="C849" i="1"/>
  <c r="T848" i="1"/>
  <c r="C848" i="1"/>
  <c r="R847" i="1"/>
  <c r="C847" i="1"/>
  <c r="R846" i="1"/>
  <c r="C846" i="1"/>
  <c r="R845" i="1"/>
  <c r="C845" i="1"/>
  <c r="R844" i="1"/>
  <c r="C844" i="1"/>
  <c r="R843" i="1"/>
  <c r="C843" i="1"/>
  <c r="R842" i="1"/>
  <c r="C842" i="1"/>
  <c r="R841" i="1"/>
  <c r="C841" i="1"/>
  <c r="R840" i="1"/>
  <c r="C840" i="1"/>
  <c r="R839" i="1"/>
  <c r="C839" i="1"/>
  <c r="R838" i="1"/>
  <c r="C838" i="1"/>
  <c r="R837" i="1"/>
  <c r="C837" i="1"/>
  <c r="R836" i="1"/>
  <c r="C836" i="1"/>
  <c r="R835" i="1"/>
  <c r="C835" i="1"/>
  <c r="R834" i="1"/>
  <c r="C834" i="1"/>
  <c r="R833" i="1"/>
  <c r="C833" i="1"/>
</calcChain>
</file>

<file path=xl/sharedStrings.xml><?xml version="1.0" encoding="utf-8"?>
<sst xmlns="http://schemas.openxmlformats.org/spreadsheetml/2006/main" count="22935" uniqueCount="2309">
  <si>
    <t>Notifying Member</t>
  </si>
  <si>
    <t>Distribution date</t>
  </si>
  <si>
    <t>Document symbol</t>
  </si>
  <si>
    <t>Title</t>
  </si>
  <si>
    <t>Description</t>
  </si>
  <si>
    <t>Products covered</t>
  </si>
  <si>
    <t>HS code(s)</t>
  </si>
  <si>
    <t>ICS code(s)</t>
  </si>
  <si>
    <t>Objectives</t>
  </si>
  <si>
    <t>Objectives free text</t>
  </si>
  <si>
    <t>Keywords</t>
  </si>
  <si>
    <t>Specific regions or countries likely to be affected</t>
  </si>
  <si>
    <t>Final date for comments</t>
  </si>
  <si>
    <t>Proposed adoption  date</t>
  </si>
  <si>
    <t>Proposed entry  into  force date</t>
  </si>
  <si>
    <t>Notification type</t>
  </si>
  <si>
    <t>Notified document</t>
  </si>
  <si>
    <t>Link to notification(EN)</t>
  </si>
  <si>
    <t>Link to notification(FR)</t>
  </si>
  <si>
    <t>Link to notification(ES)</t>
  </si>
  <si>
    <t>Technical Regulation (Article 2.9.2)</t>
  </si>
  <si>
    <t>Technical Regulation - urgent (Article 2.10.1)</t>
  </si>
  <si>
    <t>Conformity Assessment Procedure (Article 5.6.2)</t>
  </si>
  <si>
    <t>Conformity Assessment Procedure - urgent  (Article 5.7.1)</t>
  </si>
  <si>
    <t>Technical Regulation - local government (Article 3.2)</t>
  </si>
  <si>
    <t>Conformity Assessment Procedure - local government (Article 7.2)</t>
  </si>
  <si>
    <t>Other</t>
  </si>
  <si>
    <t>Relevant documents</t>
  </si>
  <si>
    <t>Codex Alimentarius Commission</t>
  </si>
  <si>
    <t>World Organization for Animal Health (OIE)</t>
  </si>
  <si>
    <t>International Plant Protection Convention</t>
  </si>
  <si>
    <t>None</t>
  </si>
  <si>
    <t>Does this proposed regulation conform to the relevant international standard?</t>
  </si>
  <si>
    <t>If no, describe, whenever possible how and why it deviates from the international standard</t>
  </si>
  <si>
    <t>Burundi</t>
  </si>
  <si>
    <t>DEAS 153: 2022, Packaged drinking water — Specification; Second Edition</t>
  </si>
  <si>
    <t>The aim of this addendum is to update WTO Members that the Draft East African Standard, DEAS 153: 2022, Packaged drinking water — Specification, Second Edition, notified in G/SPS/N/BDI/16, G/SPS/N/KEN/168, G/SPS/N/RWA/9, G/SPS/N/TZA/200 and G/SPS/N/UGA/210, was adopted by Uganda on 28 July 2026 as a Uganda Standard, US EAS  153: 2025, Packaged drinking water — Specification, Second Edition.</t>
  </si>
  <si>
    <t>Waters, including natural or artificial mineral waters and aerated waters, not containing added sugar or other sweetening matter nor flavoured; ice and snow (HS code(s): 2201)</t>
  </si>
  <si>
    <t>2201 - Waters, incl. natural or artificial mineral waters and aerated waters, not containing added sugar, other sweetening matter or flavoured; ice and snow; 2201 - Waters, incl. natural or artificial mineral waters and aerated waters, not containing added sugar, other sweetening matter or flavoured; ice and snow</t>
  </si>
  <si>
    <t>13.060.20 - Drinking water; 13.060.20 - Drinking water</t>
  </si>
  <si>
    <t>Food safety (SPS); Protect humans from animal/plant pest or disease (SPS)</t>
  </si>
  <si>
    <t/>
  </si>
  <si>
    <t>Adoption/publication/entry into force of reg.; Food safety; Human health; Human health; Food safety</t>
  </si>
  <si>
    <t>Addendum to Regular Notification</t>
  </si>
  <si>
    <r>
      <rPr>
        <sz val="11"/>
        <rFont val="Calibri"/>
      </rPr>
      <t>https://webstore.unbs.go.ug/store.php?src=6144&amp;preview</t>
    </r>
  </si>
  <si>
    <t>Kenya</t>
  </si>
  <si>
    <t>Rwanda</t>
  </si>
  <si>
    <t>Tanzania</t>
  </si>
  <si>
    <t>Uganda</t>
  </si>
  <si>
    <t>DEAS 12: 2022, Potable water — Specification, Second Edition</t>
  </si>
  <si>
    <t>The aim of this addendum is to update WTO Members that the Draft East African Standard, DEAS 12: 2022, Potable water — Specification, Second Edition, notified in G/SPS/N/BDI/17, G/SPS/N/KEN/169, G/SPS/N/RWA/10, G/SPS/N/TZA/201 and G/SPS/N/UGA/211, was adopted by Uganda on 28 July 2026 as a Uganda Standard, US EAS 12: 2025, Potable water — Specification, Second Edition.</t>
  </si>
  <si>
    <t>Food safety (SPS); Animal health (SPS)</t>
  </si>
  <si>
    <t>Adoption/publication/entry into force of reg.; Animal diseases; Animal health; Food safety; Human health; Human health; Animal health; Food safety; Animal diseases</t>
  </si>
  <si>
    <r>
      <rPr>
        <sz val="11"/>
        <rFont val="Calibri"/>
      </rPr>
      <t>https://webstore.unbs.go.ug/store.php?src=6143&amp;preview</t>
    </r>
  </si>
  <si>
    <t>DEAS 456:2023, Organic production – Requirements, Third Edition</t>
  </si>
  <si>
    <t>The aim of this addendum is to update WTO Members that the Draft East African Standard, DEAS 456:2023, Organic production – Requirements, Third Edition, notified in G/SPS/N/BDI/73, G/SPS/N/KEN/240, G/SPS/N/RWA/66, G/SPS/N/TZA/308 and G/SPS/N/UGA/292, was adopted by Uganda on 28 July 2026 as a Uganda Standard, US EAS 456:2025, Organic production – Requirements, Third Edition.</t>
  </si>
  <si>
    <t>Processes in the food industry (ICS code(s): 67.020)</t>
  </si>
  <si>
    <t>67.020 - Processes in the food industry; 67.020 - Processes in the food industry</t>
  </si>
  <si>
    <t>Food safety (SPS); Animal health (SPS); Plant protection (SPS); Protect humans from animal/plant pest or disease (SPS); Protect territory from other damage from pests (SPS)</t>
  </si>
  <si>
    <t>Adoption/publication/entry into force of reg.; Animal diseases; Animal health; Food safety; Human health; Plant diseases; Plant health; Territory protection; Human health; Animal health; Plant health; Food safety; Territory protection; Animal diseases; Plant diseases</t>
  </si>
  <si>
    <r>
      <rPr>
        <sz val="11"/>
        <rFont val="Calibri"/>
      </rPr>
      <t>https://webstore.unbs.go.ug/store.php?src=6181&amp;preview</t>
    </r>
  </si>
  <si>
    <t>Colombia</t>
  </si>
  <si>
    <t>Resolución No. 00018966 del 28 de septiembre de 2026 “Por medio de la cual se actualizan los requisitos sanitarios para la importación a Colombia de camarón y/o langostino crudo, fresco, refrigerado o congelado, procedentes de la República de Ecuador, para consumo humano”</t>
  </si>
  <si>
    <t>La República de Colombia informa la expedición de la Resolución No. 00018966 del 28 de septiembre de 2026 “Por medio de la cual se actualizan los requisitos sanitarios para la importación a Colombia de camarón y/o langostino crudo, fresco, refrigerado o congelado, procedentes de la República de Ecuador, para consumo humano”, la cual tiene por objeto actualizar los requisitos sanitarios para la importación a Colombia de camarón y/o langostino crudo, fresco, refrigerado o congelado, procedentes de Ecuador para consumo humano, y aplica a todas las personas naturales o jurídicas que los importen a Colombia.Esta resolución fue publicada en el Diario Oficial No. 53.641 del 28 de septiembre de 2026, fecha a partir de la cual entró en vigencia.</t>
  </si>
  <si>
    <t>Camarón y/o langostino crudo, fresco, refrigerado o congelado</t>
  </si>
  <si>
    <t>0306 - Crustaceans, whether in shell or not, live, fresh, chilled, frozen, dried, salted or in brine, even smoked, incl. crustaceans in shell cooked by steaming or by boiling in water; 0306 - Crustaceans, whether in shell or not, live, fresh, chilled, frozen, dried, salted or in brine, even smoked, incl. crustaceans in shell cooked by steaming or by boiling in water</t>
  </si>
  <si>
    <t>Animal health (SPS)</t>
  </si>
  <si>
    <t>Adoption/publication/entry into force of reg.; Animal diseases; Animal health; Animal health; Animal diseases</t>
  </si>
  <si>
    <r>
      <rPr>
        <sz val="11"/>
        <rFont val="Calibri"/>
      </rPr>
      <t>https://members.wto.org/crnattachments/2026/SPS/COL/26_05088_00_s.pdf
https://www.ica.gov.co/getattachment/1cc119b2-75d8-41ad-926f-54d1b9e50c89/2026R00018966.aspx</t>
    </r>
  </si>
  <si>
    <t>Resolución No. 00018773 del 23 de septiembre de 2026 “Por medio de la cual se establecen los requisitos fitosanitarios para la importación a Colombia de plantas in vitro y ex agar de Musa acuminata, originarias y procedentes del Reino Unido, con destino a uso comercial, ensayos y/o siembra”</t>
  </si>
  <si>
    <t>La República de Colombia informa la expedición de la Resolución No. 00018773 del 23 de septiembre de 2026 “Por medio de la cual se establecen los requisitos fitosanitarios para la importación a Colombia de plantas in vitro y ex agar de Musa acuminata, originarias y procedentes del Reino Unido, con destino a uso comercial, ensayos y/o siembra”, la cual tiene por objeto establecer los requisitos fitosanitarios para la importación a Colombia de plantas in vitro y ex agar de Musa acuminata de origen y procedencia Reino Unido, para uso comercial, ensayo y/o siembra, y aplica a todas las personas naturales o jurídicas que las importen a Colombia.Esta resolución fue publicada en el Diario Oficial No. 53.637 del 24 de septiembre de 2026, fecha a partir de la cual entró en vigencia.</t>
  </si>
  <si>
    <t>Plantas in vitro y ex agar de Musa acuminata (código(s) del SA: 060220)</t>
  </si>
  <si>
    <t>060220 - Edible fruit or nut trees, shrubs and bushes, whether or not grafted; 060220 - Edible fruit or nut trees, shrubs and bushes, whether or not grafted</t>
  </si>
  <si>
    <t>Plant protection (SPS)</t>
  </si>
  <si>
    <t>Adoption/publication/entry into force of reg.; Plant health; Plant health</t>
  </si>
  <si>
    <r>
      <rPr>
        <sz val="11"/>
        <rFont val="Calibri"/>
      </rPr>
      <t>https://members.wto.org/crnattachments/2026/SPS/COL/26_05059_00_s.pdf
https://www.ica.gov.co/getattachment/53eff7b4-ee13-404c-a79a-1e7d8c84edf8/2026R00018773.aspx</t>
    </r>
  </si>
  <si>
    <t>Resolución No. 00018753 del 23 de septiembre de 2026, “Por medio de la cual se establecen los requisitos fitosanitarios para la importación a Colombia de yemas de aguacate (Persea americana Mill.) de origen y procedencia Perú, para uso comercial, ensayo y/o siembra”</t>
  </si>
  <si>
    <t>La República de Colombia informa la expedición de la Resolución No. 00018753 del 23 de septiembre de 2026, “Por medio de la cual se establecen los requisitos fitosanitarios para la importación a Colombia de yemas de aguacate (Persea americana Mill.) de origen y procedencia Perú, para uso comercial, ensayo y/o siembra”, la cual tiene por objeto establecer los requisitos fitosanitarios para la importación a Colombia de yemas de aguacate (Persea americana Mill.) de origen y procedencia Perú, para uso comercial, ensayo y/o siembra, y aplica a todas las personas naturales o jurídicas que las importen a Colombia.Esta resolución fue publicada en el Diario Oficial No. 53.636 del 23 de septiembre de 2026 , fecha a partir de la cual entró en vigencia.</t>
  </si>
  <si>
    <t>Yemas de aguacate (Persea americana Mill.) (código(s) del SA: 060290)</t>
  </si>
  <si>
    <t>060290 - Live plants, incl. their roots, and mushroom spawn (excl. bulbs, tubers, tuberous roots, corms, crowns and rhizomes, incl. chicory plants and roots, unrooted cuttings and slips, fruit and nut trees, rhododendrons, azaleas and roses); 060290 - Live plants, incl. their roots, and mushroom spawn (excl. bulbs, tubers, tuberous roots, corms, crowns and rhizomes, incl. chicory plants and roots, unrooted cuttings and slips, fruit and nut trees, rhododendrons, azaleas and roses)</t>
  </si>
  <si>
    <r>
      <rPr>
        <sz val="11"/>
        <rFont val="Calibri"/>
      </rPr>
      <t>https://members.wto.org/crnattachments/2026/SPS/COL/26_05058_00_s.pdf
https://www.ica.gov.co/getattachment/dff78276-a3ad-49a4-a35f-852ba1191a69/2026R00018753.aspx</t>
    </r>
  </si>
  <si>
    <t>European Union</t>
  </si>
  <si>
    <t>Authorisation of lavender tincture from Lavandula angustifolia Mill. as a feed additive for all animal species and the withdrawal of lavender tincture from Lavandula angustifoliaL. latifolia as a feed additive for all animal species</t>
  </si>
  <si>
    <t>The proposal notified in G/SPS/N/EU/941 (23 April 2026) is now adopted by Commission Implementing Regulation (EU) 2026/2120 of 24 September 2026 concerning the authorisation of lavender tincture from Lavandula angustifolia Mill. as a feed additive for all animal species and the withdrawal of lavender tincture from Lavandula angustifoliaL. latifolia as a feed additive for all animal species (Text with EEA relevance).This Regulation shall enter into force on the twentieth day following that of its publication in the Official Journal of the European Union.</t>
  </si>
  <si>
    <t>Preparations of a kind used in animal feeding (HS code(s): 2309)</t>
  </si>
  <si>
    <t>2309 - Preparations of a kind used in animal feeding; 2309 - Preparations of a kind used in animal feeding</t>
  </si>
  <si>
    <t>Adoption/publication/entry into force of reg.; Animal health; Animal health</t>
  </si>
  <si>
    <r>
      <rPr>
        <sz val="11"/>
        <rFont val="Calibri"/>
      </rPr>
      <t>https://members.wto.org/crnattachments/2026/SPS/EEC/26_05076_00_e.pdf
https://members.wto.org/crnattachments/2026/SPS/EEC/26_05076_00_f.pdf
https://members.wto.org/crnattachments/2026/SPS/EEC/26_05076_00_s.pdf</t>
    </r>
  </si>
  <si>
    <t>Japan</t>
  </si>
  <si>
    <t>Proposed revision of Ministerial Ordinance on the Specifications and Standards of Feeds and Feed Additives</t>
  </si>
  <si>
    <t>MAFF will amend the standard for method of manufacture of feeds in general stipulated in "Ministerial Ordinance on the Specifications and Standards of Feeds and Feed Additives" (Ordinance No. 35 of 24 July 1976 of the Ministry of Agriculture and Forestry). With this amendment, guanidinoacetic acid imported into Japan as a feed additive will be permitted for use at a maximum inclusion level of 0.12% in feed for pigs and all chickens except hens, thereby increasing the maximum permitted level and expanding the scope of authorized animal species.</t>
  </si>
  <si>
    <t>Guanidinoacetic acid as a feed additive</t>
  </si>
  <si>
    <t>Animal health; Food safety; Human health</t>
  </si>
  <si>
    <t> October 2026</t>
  </si>
  <si>
    <t>October 2026</t>
  </si>
  <si>
    <t>Regular notification</t>
  </si>
  <si>
    <r>
      <rPr>
        <sz val="11"/>
        <rFont val="Calibri"/>
      </rPr>
      <t>https://members.wto.org/crnattachments/2026/SPS/JPN/26_05090_00_e.pdf</t>
    </r>
  </si>
  <si>
    <t>No</t>
  </si>
  <si>
    <t>Yes</t>
  </si>
  <si>
    <t>Not applicable</t>
  </si>
  <si>
    <t>Korea, Republic of</t>
  </si>
  <si>
    <t>Partial amendment notice (Draft) of Import Health Requirements for processed animal protein feed</t>
  </si>
  <si>
    <t>Additional provisions have been added to the draft amendment notified in G/SPS/N/KOR/844 (9 April 2026). The main content of the draft amendment is to allow poultry-derived products produced in countries from which imports into the Republic of Korea are prohibited to be imported into the Republic of Korea, in accordance with the prescribed procedures, provided that they have been rendered. The newly added provisions specify that, during the rendering process, the products must be treated either with moist heat at a minimum temperature of 56 °C for 30 minutes, or by heating the entire product to a minimum internal temperature of 74 °C, or by a method demonstrated to have an equivalent or greater efficacy. This measure has been established to ensure a minimum level of safety against highly pathogenic avian influenza (HPAI) in the importation of poultry-derived products, taking into consideration the treatment conditions recommended in Article 10.4.19 of the WOAH Terrestrial Animal Health Code for the importation of poultry-derived products intended for use as animal feed.</t>
  </si>
  <si>
    <t>processed animal protein feed derived from poultry (poultry by product meal, feather meal etc.,)</t>
  </si>
  <si>
    <t>Animal health; Modification of content/scope of regulation; Animal health</t>
  </si>
  <si>
    <r>
      <rPr>
        <sz val="11"/>
        <rFont val="Calibri"/>
      </rPr>
      <t>https://members.wto.org/crnattachments/2026/SPS/KOR/26_05063_00_e.pdf</t>
    </r>
  </si>
  <si>
    <t>Moldova, Republic of</t>
  </si>
  <si>
    <t>Draft Order approving certain protective measures relating to certain products of animal origin intended for animal feed and imported from Ukraine</t>
  </si>
  <si>
    <t>The Draft Order establishes the Protective Measures for some animal origin products intended for animal consumption and imported from Ukraine transposing into national legislation the provisions of Directive (EC) 2002/805, including the restrictive measure: of a temporary interdiction or a special authorization regime on import of powdered milk and powdered formula obtained from powdered milk for animal feed, originating from Ukraine; and the obligation of sampling to detect the presence of chloramphenicol for every batch of this type, before market placement. The act aims to protect animal health, ensure a rigorous mechanism for verification of conformities, harmonize the legal framework with European standards, and facilitate international trade.</t>
  </si>
  <si>
    <t>Certain products of animal origin intended for animal feed, classified under the following tariff headings: Milk and cream, concentrated or containing added sugar or other sweetening matter (HS code(s): 0402); Whey, whether or not concentrated or containing added sugar or other sweetening matter; products consisting of natural milk constituents, whether or not containing added sugar or other sweetening matter, n.e.s. (HS code(s): 0404); Preparations of a kind used in animal feeding (HS code(s): 2309)</t>
  </si>
  <si>
    <t>0402 - Milk and cream, concentrated or containing added sugar or other sweetening matter; 0404 - Whey, whether or not concentrated or containing added sugar or other sweetening matter; products consisting of natural milk constituents, whether or not containing added sugar or other sweetening matter, n.e.s.; 2309 - Preparations of a kind used in animal feeding</t>
  </si>
  <si>
    <t>Animal health</t>
  </si>
  <si>
    <t>Ukraine</t>
  </si>
  <si>
    <t>The Order shall enter into force three months after its publication in the Official Monitor of the Republic of Moldova.</t>
  </si>
  <si>
    <r>
      <rPr>
        <sz val="11"/>
        <rFont val="Calibri"/>
      </rPr>
      <t>https://members.wto.org/crnattachments/2026/SPS/MDA/26_05104_00_e.pdf
https://particip.gov.md/ro/document/stages/proiectului-de-ordin-cu-privind-anumite-masuri-de-protectie-referitoare-la-unele-produse-de-origine-animala-destinate-alimentatiei-animalelor-si-importate-din-ucraina/16729</t>
    </r>
  </si>
  <si>
    <t>Malaysia</t>
  </si>
  <si>
    <t>Amendments to regulations 19 and Ninth Schedule of Regulation 23 of the Food Regulations 1985 [P.U.(A) 437/1985]</t>
  </si>
  <si>
    <t>The proposed amendment to the Food Regulations 1985 [P.U.(A) 437/1985] are as follows:Amendment to regulations 19, by inserting sweeteners in the definition of "food additive”, and to insert new sub regulation (3A) prescribing the definition and specification requirements for monk fruit extract; andAmendment to Ninth Schedule of regulation 23 by deleting item 3 relating to “yeast extract or dried inactive yeast or autolyzed yeast or combination of these”, and corresponding specification.</t>
  </si>
  <si>
    <t>All food (ICS code: 67)</t>
  </si>
  <si>
    <t>67 - FOOD TECHNOLOGY</t>
  </si>
  <si>
    <t>Food safety (SPS)</t>
  </si>
  <si>
    <t>Food safety; Human health</t>
  </si>
  <si>
    <t>To be determined.</t>
  </si>
  <si>
    <t>6 months from adoption</t>
  </si>
  <si>
    <t>Saudi Arabia, Kingdom of</t>
  </si>
  <si>
    <t>Notice of Administration Order of Saudi Food and Drug Authority Ref. No. 13644 dated 30 September 2025 entitled “Temporary ban on importation of poultry meat, eggs and their products originating from Warmińsko-Mazurskie in Poland”</t>
  </si>
  <si>
    <t>The Saudi Food and Drug Authority (SFDA) issued Notice of Administration Order of Saudi Food and Drug Authority Ref. No. 13644 dated 30 September 2025 entitled “Temporary ban on importation of poultry meat, eggs and their products originating from Warmińsko-Mazurskie in Poland”. The Saudi Food and Drug Authority (SFDA) has subsequently issued the Notice Administrative Order No. 13020 dated 27 September 2026, lifting the temporary ban on the importation of poultry meat, eggs and their products originating from Warmińsko-Mazurskie in Poland, based on the WOAH report dated 27 September 2026, indicating that Warmińsko-Mazurskie in Poland is free of Highly Pathogenic Avian Influenza Virus (HPAI).</t>
  </si>
  <si>
    <t>Poultry meat, eggs and their products</t>
  </si>
  <si>
    <t>0105 - Live poultry, "fowls of the species Gallus domesticus, ducks, geese, turkeys and guinea fowls"; 0207 - Meat and edible offal of fowls of the species Gallus domesticus, ducks, geese, turkeys and guinea fowls, fresh, chilled or frozen; 0407 - Birds' eggs, in shell, fresh, preserved or cooked; 0407 - Birds' eggs, in shell, fresh, preserved or cooked; 0207 - Meat and edible offal of fowls of the species Gallus domesticus, ducks, geese, turkeys and guinea fowls, fresh, chilled or frozen; 0105 - Live poultry, "fowls of the species Gallus domesticus, ducks, geese, turkeys and guinea fowls"</t>
  </si>
  <si>
    <t>Animal diseases; Animal health; Avian Influenza; Food safety; Human health; Pest- or Disease- free Regions / Regionalization; Withdrawal of the measure; Avian Influenza; Human health; Animal health; Food safety; Animal diseases; Pest- or Disease- free Regions / Regionalization</t>
  </si>
  <si>
    <t>Addendum to Emergency Notification (SPS)</t>
  </si>
  <si>
    <r>
      <rPr>
        <sz val="11"/>
        <rFont val="Calibri"/>
      </rPr>
      <t>https://members.wto.org/crnattachments/2026/SPS/SAU/26_05064_00_x.pdf</t>
    </r>
  </si>
  <si>
    <t>Notice of Administration Order of Saudi Food and Drug Authority Ref. No. 15503 dated 12 October 2025 entitled “Temporary ban on importation of poultry meat, eggs and their products originating from Wielkopolskie in Poland”</t>
  </si>
  <si>
    <t>The Saudi Food and Drug Authority (SFDA) issued Notice of Administration Order of Saudi Food and Drug Authority Ref. No. 15503 dated 12 October 2025 entitled “Temporary ban on importation of poultry meat, eggs and their products originating from Wielkopolskie in Poland”.  The Saudi Food and Drug Authority (SFDA) has subsequently issued the Notice Administrative Order No. 13020 dated 27 September 2026, lifting the temporary ban on the importation of poultry meat, eggs and their products originating from Wielkopolskie in Poland, based on the WOAH report dated 27 September 2026, indicating that Wielkopolskie in Poland is free of Highly Pathogenic Avian Influenza Virus (HPAI).</t>
  </si>
  <si>
    <t>0207 - Meat and edible offal of fowls of the species Gallus domesticus, ducks, geese, turkeys and guinea fowls, fresh, chilled or frozen; 0407 - Birds' eggs, in shell, fresh, preserved or cooked; 0407 - Birds' eggs, in shell, fresh, preserved or cooked; 0207 - Meat and edible offal of fowls of the species Gallus domesticus, ducks, geese, turkeys and guinea fowls, fresh, chilled or frozen</t>
  </si>
  <si>
    <t>Animal diseases; Animal health; Avian Influenza; Food safety; Human health; Pest- or Disease- free Regions / Regionalization; Withdrawal of the measure; Human health; Animal health; Food safety; Animal diseases; Avian Influenza; Pest- or Disease- free Regions / Regionalization</t>
  </si>
  <si>
    <r>
      <rPr>
        <sz val="11"/>
        <rFont val="Calibri"/>
      </rPr>
      <t>https://members.wto.org/crnattachments/2026/SPS/SAU/26_05065_00_x.pdf</t>
    </r>
  </si>
  <si>
    <t>Draft Order of the Ministry of Agrarian Policy and Food of Ukraine “On Amendments to the Order of the Ministry of Agrarian Policy and Food of Ukraine No. 118 of 12 March 2019” (concerning the Requirements for the Safety and Quality of Milk and Dairy Products)</t>
  </si>
  <si>
    <t>The draft Order proposes amendments to Order of the Ministry of Agrarian Policy and Food of Ukraine of 12 March 2019 No. 118 "On Approval of the Requirements for Safety and Quality of Milk and Dairy Products", in particular with regard to: establishing specific calendar dates for the mandatory application of criteria to raw milk, replacing the reference to the date of termination or cancellation of martial law, namely 1 January 2029 and 1 January 2028, respectively;adding a definition of the term “milk raw material” and clarifying the terminology in accordance with the legislation;extending the exemption for own consumption to the preparation, processing and storage of dairy products;introducing requirements for demonstrating the representativeness of raw milk samples with regard to fat and protein content, as well as criteria for sample unsuitability and the consequences of determining such unsuitability;supplementing the list of research (testing) methods with reference methods for determining fat and protein content and expanding the list of alternative analytical methods;clarifying the conditions for the use of milk and colostrum that do not meet the established requirements.The draft Order is aslo notified under the TBT Agreement as regards requirements for materials and articles intended to come into contact with milk and dairy products, as well as identification marking and related information requirements.</t>
  </si>
  <si>
    <t>Milk and dairy products</t>
  </si>
  <si>
    <t>04 - DAIRY PRODUCE; BIRDS' EGGS; NATURAL HONEY; EDIBLE PRODUCTS OF ANIMAL ORIGIN, NOT ELSEWHERE SPECIFIED OR INCLUDED</t>
  </si>
  <si>
    <t>To be determined. </t>
  </si>
  <si>
    <t>This Order will enter into force on the day of its official publication.</t>
  </si>
  <si>
    <r>
      <rPr>
        <sz val="11"/>
        <rFont val="Calibri"/>
      </rPr>
      <t>https://members.wto.org/crnattachments/2026/SPS/UKR/26_05060_00_x.pdf
https://members.wto.org/crnattachments/2026/SPS/UKR/26_05060_01_x.pdf
https://minagro.gov.ua/npa/pro-vnesennia-zmin-do-nakazu-ministerstva-ahrarnoi-polityky-ta-prodovolstva-ukrainy-vid-12-bereznia-2019-roku-118</t>
    </r>
  </si>
  <si>
    <t>Draft Order of the Ministry of Agrarian Policy and Food of Ukraine  “On Approval of the Requirements for Good Distribution Practice of Veterinary Medicinal Products”</t>
  </si>
  <si>
    <t>The draft Order provides for the approval of the Requirements for Good Distribution Practice of Veterinary Medicinal Products. These Requirements are mandatory for veterinary medicinal product market operators holding a licence to carry out activities involving the manufacture and import of veterinary medicinal products and their wholesale distribution, as well as for veterinary medicinal product market operators holding a licence to carry out wholesale distribution of veterinary medicinal products, including those operating under special customs regimes, such as free zones or customs warehouses._x000D_
The draft Order establishes Good Distribution Practice requirements for veterinary medicinal products regarding:_x000D_
quality management, including the quality system;_x000D_
personnel, including personnel training;_x000D_
premises, equipment, computerized systems, qualification of equipment and validation of processes;_x000D_
documentation, procedures and record-keeping;_x000D_
operations, including the approval of suppliers and customers, requirements for the receipt and storage of veterinary medicinal products, the destruction of unsuitable veterinary medicinal products, order picking, supply and export;_x000D_
handling of complaints, returned and falsified veterinary medicinal products, and the recall of veterinary medicinal products from the market;_x000D_
activities of third-party contractors;_x000D_
self-inspections;_x000D_
transportation of veterinary medicinal products, including those requiring special transportation conditions.</t>
  </si>
  <si>
    <t>Veterinary medicinal products</t>
  </si>
  <si>
    <t>3003 - Medicaments consisting of two or more constituents mixed together for therapeutic or prophylactic uses, not in measured doses or put up for retail sale (excl. goods of heading 3002, 3005 or 3006)</t>
  </si>
  <si>
    <t>This Order will enter into force six months after the date of its official publication, except for paragraph 2 of Subsection 2 of Section IV (concerning temperature mapping and temperature monitoring), which will enter into force on 1 October 2028.</t>
  </si>
  <si>
    <r>
      <rPr>
        <sz val="11"/>
        <rFont val="Calibri"/>
      </rPr>
      <t>https://members.wto.org/crnattachments/2026/SPS/UKR/26_05062_00_x.pdf
https://members.wto.org/crnattachments/2026/SPS/UKR/26_05062_01_x.pdf
https://minagro.gov.ua/npa/pro-zatverdzhennia-vymoh-nalezhnoi-dystrybutsiinoi-praktyky-veterynarnykh-likarskykh-zasobiv</t>
    </r>
  </si>
  <si>
    <t>Belize</t>
  </si>
  <si>
    <t>DRAFT BELIZE STANDARD SPECIFICATION FOR WHEAT FLOUR</t>
  </si>
  <si>
    <t>This standard applies to wheat flour for human consumption prepared from Triticum aestivum L. (common wheat) or Triticum compactum Host, (club wheat) or mixtures thereof, and includes “self-rising flour”, which is prepackaged for sale.</t>
  </si>
  <si>
    <t>wheat flour for human consumption prepared from Triticum aestivum L. (common wheat) or Triticum compactum Host, (club wheat) or mixtures thereof, and includes “self-rising flour”, which is prepackaged for saleWheat or meslin flour. (HS code(s): 1101)</t>
  </si>
  <si>
    <t>1101 - Wheat or meslin flour.</t>
  </si>
  <si>
    <t>67.060 - Cereals, pulses and derived products</t>
  </si>
  <si>
    <t>Consumer information, labelling (TBT); Protection of human health or safety (TBT); Quality requirements (TBT)</t>
  </si>
  <si>
    <t>Food standards</t>
  </si>
  <si>
    <r>
      <rPr>
        <sz val="11"/>
        <rFont val="Calibri"/>
      </rPr>
      <t>https://members.wto.org/crnattachments/2026/TBT/BLZ/26_05084_00_e.pdf
https://bbs.gov.bz/standards-for-public-comments/</t>
    </r>
  </si>
  <si>
    <t>Ecuador</t>
  </si>
  <si>
    <t>Proyecto de Segunda revisión del Reglamento Técnico Ecuatoriano PRTE INEN 011 (2R) “Neumáticos”</t>
  </si>
  <si>
    <t>El presente reglamento técnico ecuatoriano aplica a los neumáticos nuevos que se usen en los vehículos automotores o sus remolques, pertenecientes a las categorías vehiculares establecidas en la NTE INEN 2656 “Clasificación vehicular” y a los descritos en la NTE INEN 2096 “Neumáticos. Definiciones y clasificación”, sean estos nacionales o importados que se comercialicen en el Ecuador:Neumáticos tipo I que se utilizan en las siguientes categorías vehiculares:Categoría L: subcategorías L2, L3, L4 y L5.Neumáticos tipo II y III que se utilizan en las siguientes categorías vehiculares:Categoría M,Categoría N,Categoría OEl presente reglamento técnico ecuatoriano no aplica a neumáticos:Tipo L diseñados exclusivamente para fuera de carretera (off road), estos deben venir rotulados con la leyenda: “NHS”.Para las categorías vehiculares L6 y L7,Reencauchados (recauchutados),De repuesto de uso temporario,Utilizados en aeronaves,Diseñados para competición,Para equipo caminero (No se exceptúan los neumáticos contemplados para la categoría N),Para maquinaria móvil,Neumáticos L1: productos sujetos al campo de aplicación del Reglamento Técnico Ecuatoriano RTE INEN 046 “Requisitos de seguridad para bicicletas”,Neumáticos sólidos,Para las categorías vehiculares “M2, M3, N, O3 y O4” marcados con códigos de velocidad inferiores a 80 km/h.</t>
  </si>
  <si>
    <t>Neumáticos "llantas neumáticas" nuevos de caucho, de los tipos utilizados en automóviles de turismo, incl. los del tipo familiar "break" o "station wagon" [«break» o «station wagon»] y los de carreras (Código(s) del SA: 401110); Neumáticos nuevos de caucho, de los tipos utilizados para autobuses y camiones (excl. Neumáticos de taco, en ángulo o similar) (Código(s) del SA: 401120); Neumáticos "llantas neumáticas" nuevos de caucho, de los tipos utilizados en motocicletas (Código(s) del SA: 401140); Neumáticos nuevos de caucho (exc. De los tipos utilizados en la agricultura, la silvicultura, construcción, vehículos industriales y máquinas de manipulación de la minería o, para automóviles, camionetas, coches de carreras, autobuses, camiones, aviones, motocicletas y bicicletas) (Código(s) del SA: 401190)</t>
  </si>
  <si>
    <t>4011 - New pneumatic tyres, of rubber; 4012 - Retreaded or used pneumatic tyres of rubber; solid or cushion tyres, tyre treads and tyre flaps, of rubber</t>
  </si>
  <si>
    <t>83.160.10 - Road vehicle tyres</t>
  </si>
  <si>
    <t>Prevention of deceptive practices and consumer protection (TBT); Protection of human health or safety (TBT)</t>
  </si>
  <si>
    <t>To be determined</t>
  </si>
  <si>
    <t>Revision to Regular Notification</t>
  </si>
  <si>
    <r>
      <rPr>
        <sz val="11"/>
        <rFont val="Calibri"/>
      </rPr>
      <t>https://members.wto.org/crnattachments/2026/TBT/ECU/26_05087_00_s.pdf</t>
    </r>
  </si>
  <si>
    <t>ISO 2859-1:2026, Sampling procedures for inspection by attributes Part 1: Sampling schemes indexed by acceptance quality limit (AQL) for lot-by-lot inspection.ISO/IEC 17025:2017, Requisitos generales para la competencia de los laboratorios de ensayo y calibración.ISO/IEC 17050-1:2004, Evaluación de la Conformidad – Declaración de la conformidad del proveedor. Parte 1: Requisitos Generales.ISO/IEC 17067:2013, Evaluación de la conformidad. Fundamentos de certificación de productos y directrices aplicables a los esquemas de certificación de producto.E/ECE/324/Rev.1/Add.29/Rev.3 - E/ECE/TRANS/505Rev.1/Add.29/Rev.3: Reglamento No. 30 revisión 3 de la Organización de las Naciones Unidas (NU), “Disposiciones uniformes concernientes a la aprobación de neumáticos para vehículos motorizados y sus trailers”.E/ECE/324/Rev.1/Add.29/Rev.3 - E/ECE/TRANS/505Rev.1/Add.29/Rev.3/ Amend.1E/ECE/324/Rev.1/Add.29/Rev.3 - E/ECE/TRANS/505Rev.1/Add.29/Rev.3/ Amend.2E/ECE/324/Rev.1/Add.29/Rev.3 - E/ECE/TRANS/505Rev.1/Add.29/Rev.3/ Amend.3E/ECE/324/Rev.1/Add.29/Rev.3 - E/ECE/TRANS/505Rev.1/Add.29/Rev.3/ Amend.3/ Corr.1E/ECE/324/Rev.1/Add.29/Rev.3 - E/ECE/TRANS/505Rev.1/Add.29/Rev.3/ Amend.4E/ECE/324/Rev.1/Add.29/Rev.3 - E/ECE/TRANS/505Rev.1/Add.29/Rev.3/ Amend.5E/ECE/324/Rev.1/Add.29/Rev.3 - E/ECE/TRANS/505Rev.1/Add.29/Rev.3/ Amend.6E/ECE/324/Rev.1/Add.29/Rev.3 - E/ECE/TRANS/505Rev.1/Add.29/Rev.3/ Amend.7E/ECE/324/Rev.1/Add.29/Rev.3 - E/ECE/TRANS/505Rev.1/Add.29/Rev.3/ Amend.8E/ECE/324/Rev.1/Add.29/Rev.3 - E/ECE/TRANS/505Rev.1/Add.29/Rev.3/ Amend.9E/ECE/324/Rev.1/Add.29/Rev.3 - E/ECE/TRANS/505Rev.1/Add.29/Rev.3/ Amend.10E/ECE/324/Rev.1/Add.29/Rev.3 - E/ECE/TRANS/505Rev.1/Add.29/Rev.3/ Amend.11E/ECE/324/Rev.1/Add.74/Rev.2−E/ECE/TRANS/505/Rev.1/Add.74/Rev.2: Reglamento No. 54 revisión 3 de la Organización de las Naciones Unidas (NU), “Disposiciones uniformes concernientes a la aprobación de neumáticos para vehículos comerciales y sus remolques”.E/ECE/324/Rev.1/Add.74/Rev.2−E/ECE/TRANS/505/Rev.1/Add.74/Rev.2/ Corr.1E/ECE/324/Rev.1/Add.74/Rev.2−E/ECE/TRANS/505/Rev.1/Add.74/Rev.2/ Amend.1E/ECE/324/Rev.1/Add.74/Rev.2−E/ECE/TRANS/505/Rev.1/Add.74/Rev.2/ Amend.2E/ECE/324/Rev.1/Add.74/Rev.2−E/ECE/TRANS/505/Rev.1/Add.74/Rev.2/ Amend.3E/ECE/324/Rev.1/Add.74/Rev.2−E/ECE/TRANS/505/Rev.1/Add.74/Rev.2/ Amend.4E/ECE/324/Rev.1/Add.74/Rev.2−E/ECE/TRANS/505/Rev.1/Add.74/Rev.2/ Amend.5E/ECE/324/Rev.1/Add.74/Rev.2−E/ECE/TRANS/505/Rev.1/Add.74/Rev.2/ Amend.6E/ECE/324/Rev.1/Add.74/Rev.2−E/ECE/TRANS/505/Rev.1/Add.74/Rev.2/ Amend.7E/ECE/324/Rev.1/Add.53/Rev.3−E/ECE/TRANS/505/Rev.1/Add.53/Rev.3: Reglamento No. 75 revisión 2 de la Organización de las Naciones Unidas (NU), “Disposiciones uniformes relativas a la homologación de neumáticos para motocicletas y ciclomotores”.E/ECE/324/Rev.1/Add.53/Rev.3−E/ECE/TRANS/505/Rev.1/Add.53/Rev.3/ Corr.1E/ECE/324/Rev.1/Add.53/Rev.3−E/ECE/TRANS/505/Rev.1/Add.53/Rev.3/ Corr.2E/ECE/324/Rev.1/Add.53/Rev.3−E/ECE/TRANS/505/Rev.1/Add.53/Rev.3/ Amend.1E/ECE/324/Rev.1/Add.53/Rev.3−E/ECE/TRANS/505/Rev.1/Add.53/Rev.3/ Amend.2E/ECE/324/Rev.1/Add.53/Rev.3−E/ECE/TRANS/505/Rev.1/Add.53/Rev.3/ Amend.3E/ECE/324/Rev.1/Add.53/Rev.3−E/ECE/TRANS/505/Rev.1/Add.53/Rev.3/ Amend.4E/ECE/324/Rev.1/Add.53/Rev.3−E/ECE/TRANS/505/Rev.1/Add.53/Rev.3/ Amend.5E/ECE/324/Rev.1/Add.53/Rev.3−E/ECE/TRANS/505/Rev.1/Add.53/Rev.3/ Amend.6E/ECE/324/Rev.1/Add.53/Rev.3−E/ECE/TRANS/505/Rev.1/Add.53/Rev.3/ Amend.7E/ECE/324/Rev.1/Add.53/Rev.3−E/ECE/TRANS/505/Rev.1/Add.53/Rev.3/ Amend.8NTE INEN 2096 (3R):2017, Neumáticos. Definiciones y clasificación.NTE INEN 2097 (1R):2012, Neumáticos. Neumáticos tipo II y tipo III. Métodos de ensayo.NTE INEN 2099 (3R):2017, Neumáticos. Neumáticos tipo II y tipo III. Requisitos.NTE INEN 2100 (2R):2013+Enmienda 1:2017, Neumáticos. Neumáticos tipo I y tipo IV. Requisitos.NTE INEN 2656 (1R):2024, Clasificación vehicular.</t>
  </si>
  <si>
    <t>Proyecto de Primera revisión del Reglamento Técnico Ecuatoriano PRTE INEN 142 (1R) “Llaves o válvulas de uso domiciliario”</t>
  </si>
  <si>
    <t>El presente reglamento técnico ecuatoriano aplica a las siguientes llaves o válvulas de uso domiciliario sean estas nacionales o importadas que se comercialicen en el Ecuador:Válvulas de compensación automática para sistemas individuales de ducha instalados en la paredLlaves de ducha tina y duchaLlaves de bidéLlaves para lavadora de ropaLlaves para fuentes de agua para beberLlaves de paso para humidificadoresLlaves para lavamanos y lavaplatosLlaves para lavanderíaLlaves de jardínLlaves de medición y de cierre automáticoCabezas de ducha, duchas de mano y rociadores corporalesLlaves de paso de hasta 2,54 cm (1 Pulgada).El presente reglamento técnico ecuatoriano no aplica a:Accesorios de desagüe para artefactos sanitarios, incluso sifones y desagües cubiertos por NTE INEN 2901. Conectores flexibles para agua bajo presión continua, que están cubiertos por ASME A112.18.6/CSA B125.6.Válvulas o llaves de control automático de temperatura y compensación de presión que están cubiertos por ASSE 1016/ASME A112.1016/CSA B125.16.Fluxómetros.</t>
  </si>
  <si>
    <t>8481.80.10Bañeras, duchas, fregaderos "piletas de lavar" y lavabos, de plástico (Código(s) del SA: 392210); Artículos de grifería y órganos reguladores simil. para tuberías (exc. válvulas reductoras de presión, válvulas para transmisiones oleohidráulicas o neumáticas, válvulas de retención y válvulas de alivio o seguridad) (Código(s) del SA: 848180)</t>
  </si>
  <si>
    <t>392210 - Baths, shower-baths, sinks and washbasins, of plastics; 848180 - Appliances for pipes, boiler shells, tanks, vats or the like (excl. pressure-reducing valves, valves for the control of pneumatic power transmission, check "non-return" valves and safety or relief valves)</t>
  </si>
  <si>
    <t>23.060 - Valves; 91.140.70 - Sanitary installations</t>
  </si>
  <si>
    <r>
      <rPr>
        <sz val="11"/>
        <rFont val="Calibri"/>
      </rPr>
      <t>https://members.wto.org/crnattachments/2026/TBT/ECU/26_05082_00_s.pdf</t>
    </r>
  </si>
  <si>
    <t>ISO 2859-1:2026, Sampling procedures for inspection by attributes Part 1: Sampling schemes indexed by acceptance quality limit (AQL) for lot-by-lot inspection.ISO/IEC 17025:2017, Requisitos generales para la competencia de los laboratorios de ensayo y calibración.ISO/IEC 17050-1:2004, Evaluación de la Conformidad – Declaración de la conformidad del proveedor. Parte 1: Requisitos Generales.ISO/IEC 17067:2013, Evaluación de la conformidad. Fundamentos de certificación de productos y directrices aplicables a los esquemas de certificación de producto.ASME A112.18.1/CSA B125.1-2024, Plumbing Supply Fittings.ASME A112.18.6/CSA B125.6:2017 (R2021), Flexible Water Connectors.ASME ASSE 1016/ASME A112.1016/CSA B125.16:2017 (R2021), Performance Requirements for Automatic Compensating Valves for Individual Showers.NSF/ANSI/CAN 372-2024: Drinking Water System Components — Lead Content.NTE INEN 2901:2018 Accesorios de desagüe para artefactos sanitarios. Requisitos y Métodos de Ensayo.NTE INEN 3123:2019 (1R), Grifería Llaves. Definiciones, Requisitos y Métodos de Ensayo.</t>
  </si>
  <si>
    <t>Proyecto de Reforma Sustitutiva de la Resolución ARCSA-DE-002-2020-JCGO, a través de la cual se expide la "Normativa Técnica Sanitaria de buenas prácticas de almacenamiento, distribución y/o transporte para establecimientos farmacéuticos y establecimientos de dispositivos médicos de uso humano"</t>
  </si>
  <si>
    <t>El presente Proyecto de "Reforma Sustitutiva de la Resolución ARCSA-DE-002-2020-JCGO, a través de la cual se expide la "Normativa Técnica Sanitaria de buenas prácticas de almacenamiento, distribución y/o transporte para establecimientos farmacéuticos y establecimientos de dispositivos médicos de uso humano", la misma que tiene como finalidad establecer los requisitos y lineamientos bajo los cuales se otorgará el certificado de Buenas Prácticas de Almacenamiento, Distribución y/o Transporte a los establecimientos farmacéuticos y establecimientos de dispositivos médicos que almacenen, distribuyen y transporten medicamentos en general, gases medicinales, medicamentos que contengan sustancias catalogadas sujetas a fiscalización, productos biológicos, producto o medicamento homeopático, productos naturales procesados de uso medicinal, dispositivos médicos de uso humano, productos para la industria farmacéutica y principios activos farmacéuticos; con la finalidad de precautelar las propiedades y mantener la calidad, seguridad y eficacia de los citados productos.Las disposiciones establecidas en la presente normativa son de aplicación y cumplimiento obligatorio para las personas naturales o jurídicas, nacionales o extranjeras instalados en territorio nacional, que sean propietarios o representantes legales de: distribuidoras de gases medicinales, distribuidora de principios activos farmacéuticos, casas de representación farmacéuticas, distribuidoras farmacéuticas, empresas de logística y/o almacenamiento de productos farmacéuticos, casas de representación y distribuidoras de dispositivos médicos y/o reactivos bioquímicos de diagnóstico in vitro para uso humano, establecimientos de logística y/o almacenamiento de dispositivos médicos, públicos y privados, categorizados en la normativa de permisos de funcionamiento de establecimientos sujetos a vigilancia y control sanitario; que almacenen, distribuyan y/o transporten los productos señalados.Organismo:_x000D_
Ministerio de Desarrollo Económico y Productivo MDEP;_x000D_
Subsecretaría de Calidad_x000D_
Persona de contacto principal: Andrea Segovia_x000D_
Plataforma Gubernamental de Gestión Financiera;_x000D_
Av. Amazonas entre Unión Nacional de Periodistas y Alfonso Pereira. Piso 1, Bloque amarillo_x000D_
Quito EC170522_x000D_
Tel: +(593 2) 3948760; Ext. 2254; Ext. 2252_x000D_
Correo electrónico: puntocontacto-otcecu@produccion.gob.ec; puntocontactoecu@gmail.com; aesegovia@produccion.gob.ec_x000D_
Sitio web: http://www.produccion.gob.ec</t>
  </si>
  <si>
    <t>Proyecto de reforma parcial a la Normativa Técnica Sanitaria de Buenas Prácticas de Almacenamiento, Distribución y/o Transporte para establecimientos farmacéuticos y establecimientos de dispositivos médicos de uso humano.</t>
  </si>
  <si>
    <t>11.120 - Pharmaceutics; 11.120 - Pharmaceutics</t>
  </si>
  <si>
    <t>Consumer information, labelling (TBT); Prevention of deceptive practices and consumer protection (TBT); Protection of human health or safety (TBT)</t>
  </si>
  <si>
    <t>Human health; Human health</t>
  </si>
  <si>
    <r>
      <rPr>
        <sz val="11"/>
        <rFont val="Calibri"/>
      </rPr>
      <t xml:space="preserve">https://members.wto.org/crnattachments/2026/TBT/ECU/modification/26_05080_00_s.pdf
www.controlsanitario.gob.ec
</t>
    </r>
  </si>
  <si>
    <t>Draft Commission Implementing Regulation (EU) approving reaction products of ammonium bromide and sodium hypochlorite, generated in-situ (BAC) as an active substance for use in biocidal products of product-type 12 in accordance with Regulation (EU) No 528/2012 of the European Parliament and of the Council</t>
  </si>
  <si>
    <t>This draft Commission Implementing Regulation approves reaction products of ammonium bromide and sodium hypochlorite, generated in-situ (BAC) as an active substance for use in biocidal products of product-type 12</t>
  </si>
  <si>
    <t>Biocidal products</t>
  </si>
  <si>
    <t>71.100 - Products of the chemical industry</t>
  </si>
  <si>
    <t>Protection of the environment (TBT)</t>
  </si>
  <si>
    <t>Protection of public health. Harmonisation of the EU market on biocidal products.</t>
  </si>
  <si>
    <t>February 2027</t>
  </si>
  <si>
    <t>20 days from publication in the Official Journal of the EU</t>
  </si>
  <si>
    <r>
      <rPr>
        <sz val="11"/>
        <rFont val="Calibri"/>
      </rPr>
      <t>https://members.wto.org/crnattachments/2026/TBT/EEC/26_05075_00_e.pdf
https://members.wto.org/crnattachments/2026/TBT/EEC/26_05075_01_e.pdf
https://members.wto.org/crnattachments/2026/TBT/EEC/26_05075_02_e.pdf</t>
    </r>
  </si>
  <si>
    <t>Regulation (EU) No 528/2012 of the European Parliament and of the Council of 22 May 2012 concerning the making available on the market and use of biocidal products (OJ L 167, 27.6.2012, p. 1.). Available in all EU languages. EUR-Lex - 32012R0528 - EN - EUR-Lex (europa.eu)</t>
  </si>
  <si>
    <t>Draft Commission Implementing Regulation (EU) approving peanut butter as an active substance for use in biocidal products of product-type 19 in accordance with Regulation (EU) No 528/2012 of the European Parliament and of the Council</t>
  </si>
  <si>
    <t>This draft Commission Implementing Regulation approves peanut butter as an active substance for use in biocidal products of product-type 19</t>
  </si>
  <si>
    <t>Protection of public health; Harmonisation of the EU market on biocidal products.</t>
  </si>
  <si>
    <r>
      <rPr>
        <sz val="11"/>
        <rFont val="Calibri"/>
      </rPr>
      <t>https://members.wto.org/crnattachments/2026/TBT/EEC/26_05077_00_e.pdf
https://members.wto.org/crnattachments/2026/TBT/EEC/26_05077_01_e.pdf
https://members.wto.org/crnattachments/2026/TBT/EEC/26_05077_02_e.pdf</t>
    </r>
  </si>
  <si>
    <t>Draft Commission Implementing Regulation (EU) renewing the approval of magnesium phosphide releasing phosphine for use in biocidal products of product-type 18 in accordance with Regulation (EU) No 528/2012 of the European Parliament and of the Council</t>
  </si>
  <si>
    <t>This draft Commission Implementing Regulation renews the approval of magnesium phosphide releasing phosphine as an active substance for use in biocidal products of product-type 18, subject to compliance with certain conditions.The opinion of the European Chemicals Agency can be found on its website (Biocidal Products Committee opinions on active substance approval - ECHA (europa.eu)</t>
  </si>
  <si>
    <t>Protection of public health. Harmonisation of the EU market on biocidal products</t>
  </si>
  <si>
    <r>
      <rPr>
        <sz val="11"/>
        <rFont val="Calibri"/>
      </rPr>
      <t>https://members.wto.org/crnattachments/2026/TBT/EEC/26_05078_00_e.pdf
https://members.wto.org/crnattachments/2026/TBT/EEC/26_05078_01_e.pdf
https://members.wto.org/crnattachments/2026/TBT/EEC/26_05078_02_e.pdf</t>
    </r>
  </si>
  <si>
    <t>Draft Commission Implementing Decision (EU) repealing Implementing Decision (EU) 2025/2284 postponing the expiry date of the approval of magnesium phosphide releasing phosphine for use in biocidal products of product-type 18 in accordance with Regulation (EU) No 528/2012 of the European Parliament and of the Council</t>
  </si>
  <si>
    <t>This draft Commission Implementing Decision repeals the latest postponement of the expiry date of the approval of magnesium phosphide releasing phosphine as an active substance for use in biocidal products of product-type (PT) 18.On 28 July 2020, an application was submitted in accordance with Article 13(1) of the Regulation (EU) No 528/2012 of the European Parliament and of the Council (BPR) for the renewal of the approval of magnesium phosphide releasing phosphine for PT 18. Commission Implementing Decision (EU) 2021/1285 postponed the expiry date of approval of magnesium phosphide releasing phosphine for PT 18 to 31 July 2024, and Commission Implementing Decision (EU) 2024/787 postponed further the expiry date to 31 January 2026. Finally, the expiry date was again extended, to 31 July 2027, by Commission Implementing Decision (EU) 2025/2284.On 27 May 2026 the Agency adopted its opinion on magnesium phosphide releasing phosphine for PT 18, having regard to the conclusions of the evaluating competent authority.Given the opinion of the Agency, it is appropriate to renew the approval of magnesium phosphide releasing phosphine for PT 18. Consequently, a draft Implementing Regulation is being prepared to renew the approval of magnesium phosphide releasing phosphine for PT 18 (examination procedure under Regulation (EU) No 182/2011).Further to that Implementing Regulation, it is necessary to repeal the latest postponement of the expiry date of the approval of magnesium phosphide releasing phosphine. The present draft Decision therefore intends to repeal Decision (EU) 2025/2284 postponing the expiry date of the approval of magnesium phosphide releasing phosphine for PT 18.</t>
  </si>
  <si>
    <r>
      <rPr>
        <sz val="11"/>
        <rFont val="Calibri"/>
      </rPr>
      <t>https://members.wto.org/crnattachments/2026/TBT/EEC/26_05079_00_e.pdf</t>
    </r>
  </si>
  <si>
    <t>Finland</t>
  </si>
  <si>
    <t>Ministry of the Environment Decree on essential technical requirements for flexible connection pipes intended for the water supply systems of buildings, 2 pages, 2026/460/FI, Finnish</t>
  </si>
  <si>
    <t>The notification G/TBT/N/FIN/92 was published erroneously and should therefore be considered null and void.</t>
  </si>
  <si>
    <t>Construction materials and building (ICS code(s): 91)</t>
  </si>
  <si>
    <t>91 - CONSTRUCTION MATERIALS AND BUILDING; 91 - Construction materials and building</t>
  </si>
  <si>
    <t>The new EU drinking water Directive (EU) 2020/2184 and its hygiene requirements have been implemented through legislation of the Ministry of Social Affairs and Health. Regulation overlapping with the drinking water Directive and its national implementation must be repealed from the legislation of the Ministry of the Environment.</t>
  </si>
  <si>
    <t>Corrigendum to Regular Notification</t>
  </si>
  <si>
    <t>United Kingdom</t>
  </si>
  <si>
    <t>Gaming Machine Testing Strategy (8 page(s), in English), Amendments to the Gaming Machine Technical Standards </t>
  </si>
  <si>
    <t>Following the consultation on proposed changes to the Gaming Machine Technical Standards (GMTS) and Gaming Machine Testing Strategy, the Gambling Commission has published its response on 30 September 2026. There is a staged implementation timeline of 30 March 2027, 30 June 2027 and 3 October 2028. Following consultation feedback and evidence supplied the changes to be implemented include;· Definition of a session· The classification of gaming machines and/or games as ‘new’ or ‘existing’ · Limit setting· Breaks in play· Staff alerts</t>
  </si>
  <si>
    <t>Amusement machines operated by coins, banknotes, bank cards, tokens or by any other means of payment (HS code(s): 9504)</t>
  </si>
  <si>
    <t>9504 - Video game consoles and machines, table or parlour games, incl. pintables, billiards, special tables for casino games and automatic bowling equipment, amusement machines operated by coins, banknotes, bank cards, tokens or by any other means of payment; 9504 - Video game consoles and machines, table or parlour games, incl. pintables, billiards, special tables for casino games and automatic bowling equipment, amusement machines operated by coins, banknotes, bank cards, tokens or by any other means of payment</t>
  </si>
  <si>
    <t>97.200 - Equipment for entertainment; 97.200 - Equipment for entertainment</t>
  </si>
  <si>
    <t>Protection of human health or safety (TBT)</t>
  </si>
  <si>
    <t>The objectives of these proposals are to protect the vulnerable and ensure gaming machine/ game design is fair and open. The proposals aim to provide gaming machine consumers with access to gambling management tools and information provision that would support them to make informed decisions and manage their gambling safely.</t>
  </si>
  <si>
    <r>
      <rPr>
        <sz val="11"/>
        <rFont val="Calibri"/>
      </rPr>
      <t xml:space="preserve">https://www.gamblingcommission.gov.uk/consultation-response/january-2025-consultation-on-proposed-changes-to-the-gmts-testing-strategy-and-lccp-consultation-response/related-documents-january-2025-gaming-machine-consultation-part-2-response
</t>
    </r>
  </si>
  <si>
    <t>Israel</t>
  </si>
  <si>
    <t>Public Health Protection (Food) (Iodized table salt enrichment), 5786 – 2026</t>
  </si>
  <si>
    <t>Israeli research indicates a significant iodine deficiency among the Israeli population: approximately 60% of the child population suffers from iodine deficiency, and approximately 85% of pregnant women suffer from iodine deficiency, which may impair the normal development of the fetus. These data require structured, systematic state intervention to prevent and correct iodine deficiency through salt iodization, which is an effective, safe, and agreed-upon method implemented in over 120 countries worldwide.These new regulations prohibit the production or sale of table salt unless an iodine compound has been added, so the iodine content must be between 25 mg and 45 mg per kilogram of salt. It also defines terms, sets labeling requirements, and establishes a mechanism for monitoring implementation.The regulations will enter into force 12 months after publication in Israel's Official Gazette. This period is intended to allow the Israeli salt industry and importers to prepare for implementing the new requirements.</t>
  </si>
  <si>
    <t>Table salt (HS code(s): 2501); (ICS code(s): 67.040)</t>
  </si>
  <si>
    <t>2501 - Salt (including table salt and denatured salt) and pure sodium chloride, whether or not in aqueous solution or containing added anti-caking or free-flowing agents; sea water.</t>
  </si>
  <si>
    <t>67.040 - Food products in general</t>
  </si>
  <si>
    <t>The regulations will enter into force 12 months after publication in Israel's Official Gazette. This period is intended to allow the Israeli salt industry and importers to prepare for the new requirements.</t>
  </si>
  <si>
    <r>
      <rPr>
        <sz val="11"/>
        <rFont val="Calibri"/>
      </rPr>
      <t>https://members.wto.org/crnattachments/2026/TBT/ISR/26_05107_00_x.pdf</t>
    </r>
  </si>
  <si>
    <t>Announcement of the opening of the change for public commentProtection of Public Health Law (Food) 5776-2015RIA</t>
  </si>
  <si>
    <t>Proposed revision of Ministerial Ordinance on the Specifications and Standards of Feeds and Feed Additives.</t>
  </si>
  <si>
    <t>MAFF will amend the standard for method of manufacture of feeds in general stipulated in "Ministerial Ordinance on the Specifications and Standards of Feeds and Feed Additives" (Ordinance No. 35 of 24 July 1976 of the Ministry of Agriculture and Forestry). With this amendment, Guanidinoacetic acid imported into Japan as a feed additive will be permitted for use at a maximum inclusion level of 0.12% in feed for pigs and all chickens except hens, thereby increasing the maximum permitted level and expanding the scope of authorized animal species.</t>
  </si>
  <si>
    <t>Guanidinoacetic acid as a feed additive.</t>
  </si>
  <si>
    <t>65.120 - Animal feeding stuffs</t>
  </si>
  <si>
    <t>Consumer information, labelling (TBT); Protection of human health or safety (TBT); Protection of animal or plant life or health (TBT)</t>
  </si>
  <si>
    <r>
      <rPr>
        <sz val="11"/>
        <rFont val="Calibri"/>
      </rPr>
      <t>https://members.wto.org/crnattachments/2026/TBT/JPN/26_05091_00_e.pdf</t>
    </r>
  </si>
  <si>
    <t>This revision is to be publicised in "KAMPO" (Official Government Gazette) when adopted (available in Japanese). The current Ministerial Ordinance is available from the URL:https://elaws.e-gov.go.jp/document?lawid=351M50010000035This revision is also notified under the SPS Agreement.</t>
  </si>
  <si>
    <t>Customs (Prohibition of Imports) (Amendment) (No. XX) Order 2026</t>
  </si>
  <si>
    <t>Following the approval of the draft Customs (Prohibition of Imports) (Amendment) (No. xx) Order 2026, the importation of medical device goods listed in Part I of the Third Schedule of P.U.(A) 117/2023 is subject to an approval letter issued by the Medical Device Authority (MDA) as the Point of Issuance Authority (PIA) for the regulated HS Codes, except for medical devices imported for personal use. Authorization to import medical devices under the Medical Device Act 2012 [Act 737] must be obtained before applying for permission to import medical devices under the Customs (Prohibition of Imports) (Amendment) (No. xx) Order 2026. The proposed amendments to the Schedules of the Customs (Prohibition of Imports) 2023 [P.U.(A) 117/2923] are as set out in the Attachment.</t>
  </si>
  <si>
    <t>HS Codes as listed in Column 3 of the Schedule attached.</t>
  </si>
  <si>
    <t>90 - OPTICAL, PHOTOGRAPHIC, CINEMATOGRAPHIC, MEASURING, CHECKING, PRECISION, MEDICAL OR SURGICAL INSTRUMENTS AND APPARATUS; PARTS AND ACCESSORIES THEREOF</t>
  </si>
  <si>
    <t>11.040 - Medical equipment</t>
  </si>
  <si>
    <t>Other (TBT)</t>
  </si>
  <si>
    <t>To prevent the importation of unauthorized or substandard medical devices into the Malaysian market by unlicensed companies and to prevent deceptive importation practices. This ensures that medical devices listed under Item 74 of Part I of the Third Schedule, except for medical devices imported for personal use, comply with the required safety, quality, and performance standards to safeguard human health and safety.</t>
  </si>
  <si>
    <t>Medical Device Act 2012 [Act 737</t>
  </si>
  <si>
    <t>Sweden</t>
  </si>
  <si>
    <t>The Swedish Transport Agency's regulations and recommendations on lifts and escalators on board ships</t>
  </si>
  <si>
    <t>Safety requirements for lifts and escalators on board Swedish ships with respect to design, installation, inspection, operation and maintenance. Ensuring an adequate level of safety for ships, crew and persons on board in relation to lifts and escalators on board Swedish ships.Unofficial translation will be available here: Detalj anmälan | TRIS - European Commission</t>
  </si>
  <si>
    <t>NUCLEAR REACTORS, BOILERS, MACHINERY AND MECHANICAL APPLIANCES; PARTS THEREOF (HS code(s): 84); Shipbuilding and marine structures (ICS code(s): 47)</t>
  </si>
  <si>
    <t>84 - NUCLEAR REACTORS, BOILERS, MACHINERY AND MECHANICAL APPLIANCES; PARTS THEREOF</t>
  </si>
  <si>
    <t>47 - Shipbuilding and marine structures</t>
  </si>
  <si>
    <r>
      <rPr>
        <sz val="11"/>
        <rFont val="Calibri"/>
      </rPr>
      <t>https://members.wto.org/crnattachments/2026/TBT/SWE/26_05105_00_x.pdf
https://members.wto.org/crnattachments/2026/TBT/SWE/26_05105_01_x.pdf
Unofficial translations will be available via the EU TRIS-database (https://technical-regulation-information-system.ec.europa.eu/sv/notification/29102)</t>
    </r>
  </si>
  <si>
    <t>Detalj anmälan | TRIS - European Commission - (EU TRIS database, include draft proposal, impact assessment and once adopted – the final text)Draft and impact assessment attached.</t>
  </si>
  <si>
    <t>DEAS 58-2:2021, Compounded dog food — Specification — Part 2: Complementary food, First Edition</t>
  </si>
  <si>
    <t>The aim of this addendum is to update WTO Members that the Draft East African Standard, DEAS 58-2:2021, Compounded dog food — Specification — Part 2: Complementary food, First Edition notified in G/TBT/N/BDI/235, G/TBT/N/KEN/1252, G/TBT/N/RWA/665, G/TBT/N/TZA/775, G/TBT/N/UGA/1588, G/TBT/N/BDI/235/Add.1, G/TBT/N/BDI/235/Add.2, G/TBT/N/KEN/1252/Add.1, G/TBT/N/KEN/1252/Add.2, G/TBT/N/RWA/665/Add.1, G/TBT/N/RWA/665/Add.2, G/TBT/N/TZA/775/Add.1, G/TBT/N/TZA/775/Add.2, G/TBT/N/UGA/1588/Add.1 and G/TBT/N/UGA/1588/Add.2 entered into force in Uganda through Legal Notice No. 2 of 2026 published in the Uganda Gazette No. 38, Volume CXIX, dated 10 April, 2026. The Standard can be purchased online through the link: https://webstore.unbs.go.ug/store.php?src=5712&amp;preview</t>
  </si>
  <si>
    <t>- Dog or cat food, put up for retail sale (HS code(s): 230910); Animal feeding stuffs (ICS code(s): 65.120)</t>
  </si>
  <si>
    <t>230910 - Dog or cat food, put up for retail sale</t>
  </si>
  <si>
    <t>230910 - Dog or cat food, put up for retail sale; 230910 - Dog or cat food, put up for retail sale</t>
  </si>
  <si>
    <t>65.120 - Animal feeding stuffs; 65.120 - Animal feeding stuffs</t>
  </si>
  <si>
    <t>Consumer information, labelling (TBT); Prevention of deceptive practices and consumer protection (TBT); Protection of animal or plant life or health (TBT); Quality requirements (TBT); Reducing trade barriers and facilitating trade (TBT)</t>
  </si>
  <si>
    <t>Animal feed; Animal health</t>
  </si>
  <si>
    <t>DEAS 1091:2022, Compounded cat food — Specification, First Edition</t>
  </si>
  <si>
    <t>The aim of this addendum is to update WTO Members that the Draft East African Standard, DEAS 1091:2022, Compounded cat food — Specification, First Edition notified in G/TBT/N/BDI/236, G/TBT/N/KEN/1253, G/TBT/N/RWA/666, G/TBT/N/TZA/776, G/TBT/N/UGA/1589, G/TBT/N/BDI/236/Add.1, G/TBT/N/KEN/1253/Add.1, G/TBT/N/RWA/666/Add.1, G/TBT/N/TZA/776/Add.1, G/TBT/N/UGA/1589/Add.1,  G/TBT/N/BDI/236/Add.2, G/TBT/N/KEN/1253/Add.2, G/TBT/N/RWA/666/Add.2, G/TBT/N/TZA/776/Add.2, and G/TBT/N/UGA/1589/Add.2 entered into force in Uganda through Legal Notice No. 2 of 2026 published in the Uganda Gazette No. 38, Volume CXIX, dated 10 April, 2026. The Standard can be purchased online through the link: https://webstore.unbs.go.ug/store.php?src=5713&amp;preview</t>
  </si>
  <si>
    <t>Consumer information, labelling (TBT); Prevention of deceptive practices and consumer protection (TBT); Protection of animal or plant life or health (TBT)</t>
  </si>
  <si>
    <t>Reforma parcial a la normativa técnica sanitaria para la obtención de la notificación sanitaria y control de suplementos alimenticios de los establecimientos en donde se fabrican, almacenan, distribuyen, importan y comercializan</t>
  </si>
  <si>
    <t>La República del Ecuador comunica el Addendum a la notificación correspondiente a la Reforma parcial a la normativa técnica sanitaria para la obtención de la notificación sanitaria y control de suplementos alimenticios de los establecimientos en donde se fabrican, almacenan, distribuyen, importan y comercializan, emitida por la Agencia Nacional de Regulación, Control y Vigilancia Sanitaria (ARCSA), Doctor Leopoldo Izquieta Pérez, mediante Resolución Nro. ARCSA-DE-2026-021-DASP.La normativa técnica sanitaria en mención, tiene por objeto establecer los requisitos bajo los cuales se otorgará la Notificación Sanitaria a los Suplementos Alimenticios. Además, establece los requisitos y lineamientos de calidad e inocuidad para la fabricación, elaboración, formulación, rotulado y los criterios para la publicidad, el control y vigilancia de dichos productos en los establecimientos donde se fabrican, almacenan, distribuyen, importan y comercializan.Esta notificación contó con un periodo para la recepción de observaciones, y entrará en vigencia en el plazo de seis (6) meses contados a partir de su publicación en Registro Oficial.Organismo:_x000D_
Ministerio de Desarrollo Económico y Productivo MDEP;_x000D_
Subsecretaría de Calidad_x000D_
Persona de contacto principal: Andrea Segovia_x000D_
Plataforma Gubernamental de Gestión Financiera;_x000D_
Av. Amazonas entre Unión Nacional de Periodistas y Alfonso Pereira Piso 1, Bloque amarillo, Quito EC170522_x000D_
Tel: +(593 2) 3948760; Ext. 2254; Ext. 2252_x000D_
Correo electrónico: puntocontacto-otcecu@produccion.gob.ec; puntocontactoecu@gmail.com; aesegovia@produccion.gob.ec_x000D_
Sitio web: http://www.produccion.gob.ec</t>
  </si>
  <si>
    <t>2106.90.71.00; 2106.90.72.00; 2106.90.73.00; 2106.90.74.00; 2106.90.79.00</t>
  </si>
  <si>
    <t>210690 - Food preparations, n.e.s.; 210690 - Food preparations, n.e.s.</t>
  </si>
  <si>
    <t>67.040 - Food products in general; 67.040 - Food products in general</t>
  </si>
  <si>
    <t>Objeto: la presente Normativa Técnica Sanitaria tiene por objeto establecer los requisitos bajo los cuales se otorgará la Notificación Sanitaria a los Suplementos Alimenticios.Además, establecer los parámetros para la fabricación, elaboración, formulación, rotulado, los parámetros de calidad e inocuidad y los criterios para la publicidad, el control y vigilancia de dichos productos en los establecimientos donde se fabrican, almacenan, distribuyen, importan y comercializan los suplementos alimenticios.Ámbito: la presente Normativa Técnica Sanitaria es de aplicación obligatoria para las personas naturales o jurídicas, nacionales o extranjeras, responsables de la fabricación, importación, exportación, almacenamiento, distribución y comercialización de los suplementos alimenticios en todo el territorio nacional.</t>
  </si>
  <si>
    <t>Food standards; Food standards</t>
  </si>
  <si>
    <r>
      <rPr>
        <sz val="11"/>
        <rFont val="Calibri"/>
      </rPr>
      <t>https://members.wto.org/crnattachments/2026/TBT/ECU/modification/26_05057_00_s.pdf</t>
    </r>
  </si>
  <si>
    <t>Proyecto de Tercera Revisión del Reglamento Técnico Ecuatoriano PRTE INEN 115 (3R) “Baterías de arranque de plomo-ácido para vehículos automotores”</t>
  </si>
  <si>
    <t>El presente reglamento técnico ecuatoriano aplica a las baterías de plomo-ácido que se usen en los vehículos automotores pertenecientes a las categorías vehiculares establecidas en la NTE INEN 2656 “Clasificación vehicular”, sean estos nacionales o importados que se comercialicen en el Ecuador:Baterías de plomo-ácido para vehículos motorizados de cuatro o más ruedas correspondientes a las categorías vehiculares M: M1, M2 y M3 y N: N1, N2 y N3.Baterías de plomo-ácido para vehículos motorizados de dos, tres o cuatro ruedas correspondientes a la categoría vehicular L: L2, L3, L4, L5, L6 y L7.El presente reglamento técnico ecuatoriano no aplica a:Baterías de plomo-ácido que vengan incorporadas en vehículos automotores nuevos.</t>
  </si>
  <si>
    <t>Acumuladores de plomo, de los tipos utilizados para arranque de motores de émbolo "pistón" (exc. inservibles) (HS code(s): 850710); Acumuladores de plomo (exc. inservibles, así como los acumuladores de los tipos utilizados para arranque de motores de émbolo "pistón") (HS code(s): 850720); (ICS code(s): 29.220, 43.040)</t>
  </si>
  <si>
    <t>850710 - Lead-acid accumulators of a kind used for starting piston engine "starter batteries" (excl. spent); 850720 - Lead acid accumulators (excl. spent and starter batteries)</t>
  </si>
  <si>
    <t>29.220 - Galvanic cells and batteries; 43.040 - Road vehicle systems</t>
  </si>
  <si>
    <r>
      <rPr>
        <sz val="11"/>
        <rFont val="Calibri"/>
      </rPr>
      <t>https://members.wto.org/crnattachments/2026/TBT/ECU/26_05054_00_s.pdf</t>
    </r>
  </si>
  <si>
    <t>ISO 2859-1:2026, Sampling procedures for inspection by attributes — Part 1: Sampling schemes indexed by acceptance quality limit (AQL) for lot-by-lot inspectionISO 7000:2019, Graphical symbols for use on equipment -Registered symbols.Norma ISO 7010:2019, Graphical symbols – Safety colours and safety signs – Registered safety signs.Norma ISO/IEC 17025:2017, Requisitos generales para la competencia de los laboratorios de ensayo y calibración.Norma ISO/IEC 17050-1:2004, Evaluación de la Conformidad – Declaración de la conformidad del proveedor. Parte 1: Requisitos Generales.Norma ISO/IEC 17067:2013, Evaluación de la conformidad. Fundamentos de certificación de productos y directrices aplicables a los esquemas de certificación de producto.Norma IEC 60095-1:2018, Baterías de arranque de plomo-ácido. Parte 1. Requisitos generales y métodos de ensayo.Norma IEC 61429:1995, Marking of secondary cells and batteries with the international recycling symbol ISO 7000-1135.Norma EN 50342-7:2015, Baterías de acumuladores de plomo de arranque Parte 7: Requisitos generales y métodos de ensayo para baterías de motocicletas.Norma NTE INEN-IEC 60095-1:2021; Baterías de arranque de plomo-ácido – parte 1: requisitos generales y métodos de ensayo.Norma NTE INEN 2656 (1R):2024, Clasificación vehicular.ACUERDO No. MAATE-2021-034 (Instructivo para la aplicación de la responsabilidad extendida del productor (REP) en la gestión integral de baterías ácido plomo usadas (BAPU)), emitido con Acuerdo Ministerial No. 034, R.O. 554 del 07 de octubre de 2021.</t>
  </si>
  <si>
    <t>Guyana</t>
  </si>
  <si>
    <t> Specification for Textile and related products</t>
  </si>
  <si>
    <t>This standard specifies the requirements for the labelling, sampling and testing of garments, textiles, consumer textile products and thread sold for machine and hand sewing, whether locally or imported</t>
  </si>
  <si>
    <t>Products of the textile industry (ICS code(s): 59.080)</t>
  </si>
  <si>
    <t>58 - SPECIAL WOVEN FABRICS; TUFTED TEXTILE FABRICS; LACE; TAPESTRIES; TRIMMINGS; EMBROIDERY; 59 - IMPREGNATED, COATED, COVERED OR LAMINATED TEXTILE FABRICS; TEXTILE ARTICLES OF A KIND SUITABLE FOR INDUSTRIAL USE; 60 - KNITTED OR CROCHETED FABRICS; 61 - ARTICLES OF APPAREL AND CLOTHING ACCESSORIES, KNITTED OR CROCHETED; 62 - ARTICLES OF APPAREL AND CLOTHING ACCESSORIES, NOT KNITTED OR CROCHETED</t>
  </si>
  <si>
    <t>59.080 - Products of the textile industry</t>
  </si>
  <si>
    <t>Consumer information, labelling (TBT); Prevention of deceptive practices and consumer protection (TBT)</t>
  </si>
  <si>
    <t>Textiles and related products are used by all categories of consumers who can be exposed to poor quality products on the domestic market if not monitored. This standard is intended to reduce the inconsistent quality of textiles and related products available on the domestic market by preventing fraud or misrepresentation that may arise from misleading labelling and advertising. It is intended to replace the two national standards, GYS 9-15:2003 ‘Specification for the labelling of commodities-Part12: Labelling of garments’ and GYS 9-16:2003 ‘Specification for labelling of commodities- Part 16: Labelling of textiles’.</t>
  </si>
  <si>
    <t>Labelling</t>
  </si>
  <si>
    <r>
      <rPr>
        <sz val="11"/>
        <rFont val="Calibri"/>
      </rPr>
      <t>https://members.wto.org/crnattachments/2026/TBT/GUY/26_05052_00_e.pdf</t>
    </r>
  </si>
  <si>
    <t>Guyana National Bureau of Standards Act 11 of 1984 (Section 20 and 22)A notice of the Specification for Textile and related products will appear in the Official Gazette of Guyana Legal Supplement. The document will appear as a Guyana standard, with mandatory status, and will be available for sale.</t>
  </si>
  <si>
    <t>SI 4466 part 5 – Steel for the reinforcement of concrete: Cut and bent bars and fabrics</t>
  </si>
  <si>
    <t>The following sections of the revised standard are mandatory:Section 1: Scope;Section 2: Normative references;Section 3: Terms, definitions and symbols;Section 4: Notation;Section 6: Form of bar or fabric label;Section 9: Allowable deviations on cutting and bending dimensions;Section 10: Radius of bending;Section 11: Bending of fabric reinforcement.</t>
  </si>
  <si>
    <t>Cut and bent steel bars and fabric for the reinforcement of concrete</t>
  </si>
  <si>
    <t>7213 - Bars and rods of iron or non-alloy steel, hot-rolled, in irregularly wound coils; 7214 - Bars and rods, of iron or non-alloy steel, not further worked than forged, hot-rolled, hot-drawn or hot-extruded, but incl. those twisted after rolling (excl. in irregularly wound coils); 7227 - Bars and rods of alloy steel other than stainless, hot-rolled, in irregularly wound coils; 7228 - Other bars and rods of alloy steel other than stainless, angles, shapes and sections of alloy steel other than stainless, n.e.s.; hollow drill bars and rods, of alloy or non-alloy steel; 7314 - Cloth, incl. endless bands, grill, netting and fencing, of iron or steel wire, expanded metal of iron or steel (excl. woven products of metal fibres of a kind used for cladding, lining or similar purposes); 7213 - Bars and rods of iron or non-alloy steel, hot-rolled, in irregularly wound coils; 7214 - Bars and rods, of iron or non-alloy steel, not further worked than forged, hot-rolled, hot-drawn or hot-extruded, but incl. those twisted after rolling (excl. in irregularly wound coils); 7227 - Bars and rods of alloy steel other than stainless, hot-rolled, in irregularly wound coils; 7228 - Other bars and rods of alloy steel other than stainless, angles, shapes and sections of alloy steel other than stainless, n.e.s.; hollow drill bars and rods, of alloy or non-alloy steel; 7314 - Cloth, incl. endless bands, grill, netting and fencing, of iron or steel wire, expanded metal of iron or steel (excl. woven products of metal fibres of a kind used for cladding, lining or similar purposes)</t>
  </si>
  <si>
    <t>77.140.15 - Steels for reinforcement of concrete; 91.080.40 - Concrete structures; 77.140.15 - Steels for reinforcement of concrete; 91.080.40 - Concrete structures</t>
  </si>
  <si>
    <r>
      <rPr>
        <sz val="11"/>
        <rFont val="Calibri"/>
      </rPr>
      <t>https://members.wto.org/crnattachments/2023/TBT/ISR/23_13497_00_x.pdf
and https://www.sii.org.il/en/standards-search/</t>
    </r>
  </si>
  <si>
    <t>Türkiye</t>
  </si>
  <si>
    <t>Turkish Food Codex Communiqué on Beer</t>
  </si>
  <si>
    <t>The purpose of this Communiqué is to determine the procedures and principles to be applied to ensure that beer is produced, stored, transported, preserved, and marketed in accordance with its technique."Provisional Article 1) Food business operators operating prior to the publication of this Communiqué must comply with the provisions of this Communiqué by 1/9/2027.2) Products placed on the market prior to the publication of this Communiqué by food business operators operating prior to its publication may remain on the market for their shelf life.3) Until food business operators operating prior to the publication date of this Communiqué achieve compliance with its provisions, the provisions of the Turkish Food Codex Communiqué on Beer (Communiqué No: 2006/33), which was repealed by Article 17, shall apply to them</t>
  </si>
  <si>
    <t>Beer and flavored beer</t>
  </si>
  <si>
    <t>220300 - Beer made from malt</t>
  </si>
  <si>
    <t>67.160 - Beverages</t>
  </si>
  <si>
    <t>Food Safety </t>
  </si>
  <si>
    <r>
      <rPr>
        <sz val="11"/>
        <rFont val="Calibri"/>
      </rPr>
      <t>https://members.wto.org/crnattachments/2026/TBT/TUR/26_05053_00_e.pdf</t>
    </r>
  </si>
  <si>
    <t>Veterinary, Phytosanitary, Food and Feed Law No :5996</t>
  </si>
  <si>
    <t>Draft Order of the Ministry of Agrarian Policy and Food of Ukraine "On Amendments to the Order of the Ministry of Agrarian Policy and Food of Ukraine No. 118 of 12 March 2019" (concerning the Requirements for the Safety and Quality of Milk and Dairy Products)</t>
  </si>
  <si>
    <t>The draft Order proposes amendments to Order of the Ministry of Agrarian Policy and Food of Ukraine of 12 March 2019 No. 118 "On Approval of the Requirements for Safety and Quality of Milk and Dairy Products", in particular with regard to:updating the requirements for materials and articles intended to come into contact with milk and dairy products at all stages of their production and placing on the market;clarifying the requirements for the application of the identification mark on the packaging of milk and dairy products;establishing requirements for providing the information contained in the identification mark in accompanying documents where products are placed in transport containers or large packages and intended for further processing, primary packaging or packaging at another establishment, as well as for liquid or powdered products transported in bulk or in tanks;allowing the same identification mark to be used for food products subject to the Requirements and food products not subject to the Requirements when they are produced at the same establishment.The Order is also notified under the SPS Agreement.</t>
  </si>
  <si>
    <t>67.100 - Milk and milk products</t>
  </si>
  <si>
    <t>Consumer information, labelling (TBT); Protection of human health or safety (TBT)</t>
  </si>
  <si>
    <r>
      <rPr>
        <sz val="11"/>
        <rFont val="Calibri"/>
      </rPr>
      <t>https://members.wto.org/crnattachments/2026/TBT/UKR/26_05061_00_x.pdf
https://members.wto.org/crnattachments/2026/TBT/UKR/26_05061_01_x.pdf
https://minagro.gov.ua/npa/pro-vnesennia-zmin-do-nakazu-ministerstva-ahrarnoi-polityky-ta-prodovolstva-ukrainy-vid-12-bereznia-2019-roku-118</t>
    </r>
  </si>
  <si>
    <t>Laws of Ukraine "On State Control over Compliance with Legislation on Food, Feed, Animal by-products, Animal Health and Welfare"; "On Consumer Information on Food"; "On Materials and Articles Intended to Come into Contact with Food" (notified in document G/TBT/N/UKR/165/Rev.1/Add.1);Order of the Ministry of Agrarian Policy and Food of Ukraine of 12 March 2019 No. 118 “On Approval of the Requirements for Safety and Quality of Milk and Dairy Products”;Order of the Ministry of Economy, Environment and Agriculture of Ukraine No. 801 "On Approval of Requirements for Milk, Dairy Products and Spreadable Fats" of 19 January 2026 (notified in document G/TBT/N/UKR/376).</t>
  </si>
  <si>
    <t>United States of America</t>
  </si>
  <si>
    <t>Agency Information Collection Activities; Extension of 
Collection; Standard for the Flammability of Clothing Textiles, 16 CFR 
Part 1610; Standard for the Flammability of Vinyl Plastic Film, 16 CFR 
Part 1611</t>
  </si>
  <si>
    <t>As required by the Paperwork Reduction Act of 1995 (PRA), the Consumer Product Safety Commission (CPSC or Commission) announces that the Commission has submitted to the Office of Management and Budget (OMB) a request for extension of approval of information collection requirements associated with the Standard for the Flammability of Clothing Textiles and the Standard for the Flammability of Vinyl Plastic Film. OMB previously approved the collection of information under control number 3041-0024. OMB's most recent extension of approval will expire on 31 October 2026. On 25 June 2026, CPSC published a notice (notified as G/TBT/N/USA/242/Rev.1/Add.3) in the Federal Register to announce the agency's intention to seek extension of approval of the collection of information. The Commission did not receive any public comments. By publication of this notice, the Commission announces that CPSC has submitted to OMB a request for extension of approval of that collection of information.Submit comments on the collection of information by 28 October 2026.91 Federal Register (FR) 61209, 28 September 2026:_x000D_
https://www.govinfo.gov/content/pkg/FR-2026-09-28/html/2026-19748.htm_x000D_
https://www.govinfo.gov/content/pkg/FR-2026-09-28/pdf/2026-19748.pdfThis action is identified by Docket Number CPSC-2009-0092. The Docket Folder is available on Regulations.gov at https://www.regulations.gov/docket/CPSC-2009-0092/document and provides access to primary and supporting documents as well as comments received. Documents are also accessible from Regulations.gov by searching the Docket Number. WTO Members and their stakeholders are asked to submit comments to the USA TBT Enquiry Point by or before 4pmEastern Time on 24 August 2026. Comments received by the USA TBT Enquiry Point from WTO Members and their stakeholders will be shared with the CPSC and will also be submitted to the Docket on Regulations.gov if received within the comment period.Previous actions notified under the symbol G/TBT/N/USA/242 are identified by Docket Numbers CPSC-2009-0092 and CPSC-2019-0008</t>
  </si>
  <si>
    <t>Flammability of clothing textiles; Gloves, mittens and mitts. (HS code(s): 6216); Worn clothing and other worn articles. (HS code(s): 6309); Domestic safety (ICS code(s): 13.120); Protection against fire (ICS code(s): 13.220); Products of the textile industry (ICS code(s): 59.080); Clothes (ICS code(s): 61.020)</t>
  </si>
  <si>
    <t>6216 - Gloves, mittens and mitts, of all types of textile materials (excl. knitted or crocheted and for babies); 6309 - 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 6216 - Gloves, mittens and mitts, of all types of textile materials (excl. knitted or crocheted and for babies); 6309 - 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</si>
  <si>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13.120 - Domestic safety; 13.120 - Domestic safety; 13.220 - Protection against fire; 13.220 - Protection against fire; 59.080 - Products of the textile industry; 59.080 - Products of the textile industry; 61.020 - Clothes; 61.020 - Clothes</t>
  </si>
  <si>
    <t>Prevention of deceptive practices and consumer protection (TBT); Protection of human health or safety (TBT); Cost saving and productivity enhancement (TBT)</t>
  </si>
  <si>
    <r>
      <rPr>
        <sz val="11"/>
        <rFont val="Calibri"/>
      </rPr>
      <t>https://members.wto.org/crnattachments/2026/TBT/USA/26_05055_00_e.pdf</t>
    </r>
  </si>
  <si>
    <t>Hazardous Materials: Incorporation of ASME Code Section XII and 
the National Board Inspection Code</t>
  </si>
  <si>
    <t>The Pipeline and Hazardous Materials Safety Administration (PHMSA) is amending the Hazardous Materials Regulations (HMR) to incorporate by reference and authorize the use of the 2015 edition of the American Society of Mechanical Engineers (ASME) Boiler and Pressure Vessel Code, Section XII--Rules for Construction and Continued Service of Transport Tanks for the construction and continued service of certain specification cargo tank motor vehicles (CTMVs), cryogenic portable tanks, and multi-unit tank car tanks. PHMSA is also amending the HMR to incorporate by reference and authorize the use of the 2015 edition of the National Board of Boiler and Pressure Vessel Inspectors National Board Inspection Code, Parts 2 and 3 (including Supplement 6) as it applies to the continued service of transport packagings constructed to ASME Section XII standards, as well as for existing CTMVs constructed in accordance with ASME requirements and the HMR. PHMSA finds these updates will result in cost savings and increased regulatory flexibility without compromising safety.Effective date: 28 October 2026.    Voluntary compliance date: 28 September 2026.    Incorporation by reference date: The incorporation by reference of the publications listed in this rule is approved by the Director of the Federal Register as of 28 October 2026.91 Federal Register (FR) 61144, 28 September 2026; Title 49 Code of Federal Regulations (CFR) Parts 107171173178179, and 180_x000D_
https://www.govinfo.gov/content/pkg/FR-2026-09-28/html/2026-19741.htm_x000D_
https://www.govinfo.gov/content/pkg/FR-2026-09-28/pdf/2026-19741.pdfThis final rule and previous actions notified under the symbol G/TBT/N/USA/878 are identified by Docket Number PHMSA-2010-0019. The Docket Folder is available on Regulations.gov at https://www.regulations.gov/docket/PHMSA-2010-0019/document and provides access to primary and supporting documents as well as comments received. Documents are also accessible from Regulations.gov by searching the Docket Number. </t>
  </si>
  <si>
    <t>Hazardous materials</t>
  </si>
  <si>
    <t>871631 - Tanker trailers and tanker semi-trailers, not designed for running on rails; 860610 - Railway or tramway tank wagons and the like (excl. self-propelled); 731100 - Containers of iron or steel, for compressed or liquefied gas (excl. containers specifically constructed or equipped for one or more types of transport); 761300 - Aluminium containers for compressed or liquefied gas; 860900 - Containers, incl. containers for the transport of fluids, specially designed and equipped for carriage by one or more modes of transport</t>
  </si>
  <si>
    <t>13.300 - Protection against dangerous goods; 13.300 - Protection against dangerous goods</t>
  </si>
  <si>
    <r>
      <rPr>
        <sz val="11"/>
        <rFont val="Calibri"/>
      </rPr>
      <t>https://members.wto.org/crnattachments/2026/TBT/USA/final_measure/26_05056_00_e.pdf</t>
    </r>
  </si>
  <si>
    <t>Viet Nam</t>
  </si>
  <si>
    <t>Draft Circular promulgating QCVN 03:2026/BCT onequipment, auxiliaries and means for blending, storing and transportation of ethanol, ethanol blended gasoline - gasohol E10 at distribution terminals </t>
  </si>
  <si>
    <t>This draft Circular promulgates QCVN 03:2026/BCT, establishing technical requirements applicable to equipment, auxiliaries and means used for blending, storing and transportation of ethanol and ethanol blended gasoline gasohol E10 at distribution terminals. The Regulation provides requirements relating to: (i) Materials compatible with fuel ethanol and Gasohol E10; (ii) Storage tanks, seals and breathing valves; (iii) Pipelines, pumps and filtration systems; (iv) Road, rail, waterway and pipeline transportation facilities; (v) Technical documentation and records retained for post-market inspection; (vi) Transitional provisions for existing petroleum terminals and equipment; (vii) Responsibilities of organizations, individuals and competent authorities in implementation of the Regulation.</t>
  </si>
  <si>
    <t>Equipment, auxiliaries and means used for blending, storing and transporting fuel ethanol and E10 ethanol-blended gasoline (gasohol E10) at petroleum depots/distribution terminals, including:Storage tanks (vertical fixed-roof, internal floating-roof and horizontal cylindrical tanks), floating-roof seals, pressure-vacuum breather valves and tank bottom linings;Process pipelines, pipeline filters and strainers, joint sealants, sealing tapes and gaskets;Pumps and pump filters at pumping stations;Means of transport: road tank vehicles, railway tank wagons, tank compartments of ships and barges, and transport pipelines;Metallic, elastomeric and plastic materials of parts in contact with fuel ethanol or E10 gasoline;Level-gauging pastes and water-finding pastes.</t>
  </si>
  <si>
    <t>Prevention of deceptive practices and consumer protection (TBT); Protection of human health or safety (TBT); Protection of the environment (TBT)</t>
  </si>
  <si>
    <t>- Law on Standards and Technical Regulations (2006), as amended; - Law No. 70/2025/QH15 amending and supplementing a number of articles of the Law on Standards and Technical Regulations;- Law No. 35/2018/QH14 dated 20 November 2018 Amending and Supplementing a Number of Articles of 37 Laws Related to Planning- Decree No. 22/2026/ND-CP detailing the implementation of the Law on Standards and Technical Regulations; - Decree No. 40/2025/ND-CP on the functions, tasks, powers and organizational structure of the Ministry of Industry and Trade; - Circular No. 50/2025/TT-BCT on the roadmap for application of biofuel blending ratios with conventional fuels in Viet Nam; - Circular No. 19/2026/TT-BKHCN dated 30 April 2026 of the Minister of Science and Technology promulgating Amendment 01:2026 to QCVN 01:2022/BKHCN on gasoline, diesel fuel and biofuels;- Circular No. 14/2026/TT-BKHCN dated 9 April 2026 of the Minister of Science and Technology on conformity declaration, conformity assessment and methods of conformity assessment with standards and technical regulations.-Circular No. 03/2024/TT-BKHCN of 15 April 2024 on metrology for Group 2 measuring instruments;- ĐLVN 272:2015 (Railway tank wagons – Test procedure); TCVN 11389:2016 (Railway vehicles – Tank wagons – Manufacturing and testing requirements).</t>
  </si>
  <si>
    <t>December 2026.</t>
  </si>
  <si>
    <t>June 2027</t>
  </si>
  <si>
    <r>
      <rPr>
        <sz val="11"/>
        <rFont val="Calibri"/>
      </rPr>
      <t>https://members.wto.org/crnattachments/2026/TBT/VNM/26_05067_00_e.pdf</t>
    </r>
  </si>
  <si>
    <t>Brazil</t>
  </si>
  <si>
    <t>Draft - Updates the phytosanitary requirements for the importation of cuttings of pomegranate (Punica granatum) produced in the the State of Israel</t>
  </si>
  <si>
    <t>Draft Ordinance aiming to update the phytosanitary requirements for the import of cuttings of pomegranate produced in Israel. The consignments must be accompanied by a Phytosanitary Certificate and an Additional Declaration, issued by the National Plant Protection Organization – NPPO of Israel, as detailed on the Draft Ordinance.</t>
  </si>
  <si>
    <t>Punica granatum</t>
  </si>
  <si>
    <t>081090 - Fresh tamarinds, cashew apples, jackfruit, lychees, sapodillo plums, passion fruit, carambola, pitahaya and other edible fruit (excl.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 persimmons, black-, white- and redcurrants and gooseberries)</t>
  </si>
  <si>
    <t>65 - Agriculture</t>
  </si>
  <si>
    <t>Plant protection (SPS); Protect territory from other damage from pests (SPS)</t>
  </si>
  <si>
    <t>Plant health; Territory protection</t>
  </si>
  <si>
    <r>
      <rPr>
        <sz val="11"/>
        <rFont val="Calibri"/>
      </rPr>
      <t>https://members.wto.org/crnattachments/2026/SPS/BRA/26_05038_00_e.pdf
https://members.wto.org/crnattachments/2026/SPS/BRA/26_05038_00_x.pdf</t>
    </r>
  </si>
  <si>
    <t>Filing of Color Additive Petition From Doehler GmbH; Request To Amend the Color Additive Regulations To Provide for the Safe Use of Calcium Sulfate in Various Foods at Levels Consistent With Good Manufacturing Practice; Notification of Petition</t>
  </si>
  <si>
    <t>The Food and Drug Administration (FDA or we) is announcing that we have filed a color additive petition, submitted by Doehler GmbH, c/o Hogan Lovells Cadwalader, proposing that we amend our color additive regulations to provide for the safe use of calcium sulfate in various foods at levels consistent with good manufacturing practice. The color additive petition was filed on 10 September 2026.</t>
  </si>
  <si>
    <t>Colouring matter of vegetable or animal origin (including dyeing extracts but excluding animal black), whether or not chemically defined; preparations as specified in Note 3 to this Chapter based on colouring matter of vegetable or animal origin (HS code(s): 3203); Food technology (ICS code(s): 67)</t>
  </si>
  <si>
    <t>3203 - Colouring matter of vegetable or animal origin (including dyeing extracts but excluding animal black), whether or not chemically defined; preparations as specified in Note 3 to this Chapter based on colouring matter of vegetable or animal origin.</t>
  </si>
  <si>
    <t>67 - Food technology</t>
  </si>
  <si>
    <t>Not applicable </t>
  </si>
  <si>
    <r>
      <rPr>
        <sz val="11"/>
        <rFont val="Calibri"/>
      </rPr>
      <t>https://members.wto.org/crnattachments/2026/SPS/USA/26_05037_00_e.pdf
https://www.federalregister.gov/d/2026-19658</t>
    </r>
  </si>
  <si>
    <t>MMDC 7(4860) DTZS, Establishment and operation of assaying and hallmarking Centres — General requirements, First edition </t>
  </si>
  <si>
    <t>This Draft Tanzania Standard specifies the general requirements for the establishment, competence, structural operation, and quality management of assaying and hallmarking centres handling precious metal articles.</t>
  </si>
  <si>
    <t>Measuring or checking instruments, appliances and machines not elsewhere specified in chapter 90; profile projectors (HS code(s): 9031); Jewellery (ICS code(s): 39.060)</t>
  </si>
  <si>
    <t>9031 - Measuring or checking instruments, appliances and machines not elsewhere specified in chapter 90; profile projectors</t>
  </si>
  <si>
    <t>39.060 - Jewellery</t>
  </si>
  <si>
    <t>Consumer information, labelling (TBT); Prevention of deceptive practices and consumer protection (TBT); Protection of human health or safety (TBT); Protection of the environment (TBT); Quality requirements (TBT); Harmonization (TBT); Reducing trade barriers and facilitating trade (TBT); Cost saving and productivity enhancement (TBT)</t>
  </si>
  <si>
    <r>
      <rPr>
        <sz val="11"/>
        <rFont val="Calibri"/>
      </rPr>
      <t>https://members.wto.org/crnattachments/2026/TBT/TZA/26_05030_00_e.pdf</t>
    </r>
  </si>
  <si>
    <t>TZS 2855 / ISO 9202, Jewellery and precious metals — Fineness of precious metal alloys TZS 2463 / ISO 11426, Determination of gold in gold jewellery alloys — Cupellation method (fire assay) TZS 2989 / ISO 13756, Determination of silver in silver jewellery alloys — Volumetric (potentiometric) method using potassium bromide TZS 2455 / ISO/IEC 17043, Conformity assessment — General requirements for proficiency testing ISO/IEC 17025, General requirements for the competence of testing and calibration laboratoriesISO 17034, General requirements for the competence of reference material producers</t>
  </si>
  <si>
    <t>DARS 1779:2026, Fish Nuggets — Specification, First edition </t>
  </si>
  <si>
    <t>This draft African standard specifies the requirements, sampling and test methods for fish nuggets intended for human consumption. This standard applies to products that require final preparation or reheating prior to consumption and are not intended for further industrial processing._x000D_
This standard excludes:_x000D_
a) fish sticks or fish fingers_x000D_
b) ready-to-eat or breaded whole fish or whole fish filletsNote: This Draft Tanzania Standard was also notified under SPS committee.</t>
  </si>
  <si>
    <t>Prepared or preserved fish (excl. whole or in pieces) (HS code(s): 160420); Fish and fishery products (ICS code(s): 67.120.30)</t>
  </si>
  <si>
    <t>160420 - Prepared or preserved fish (excl. whole or in pieces)</t>
  </si>
  <si>
    <t>67.120.30 - Fish and fishery products</t>
  </si>
  <si>
    <t>Consumer information, labelling (TBT); Prevention of deceptive practices and consumer protection (TBT); Protection of human health or safety (TBT); Protection of animal or plant life or health (TBT); Protection of the environment (TBT); Quality requirements (TBT); Harmonization (TBT); Reducing trade barriers and facilitating trade (TBT); Cost saving and productivity enhancement (TBT)</t>
  </si>
  <si>
    <r>
      <rPr>
        <sz val="11"/>
        <rFont val="Calibri"/>
      </rPr>
      <t>https://members.wto.org/crnattachments/2026/TBT/TZA/26_05031_00_e.pdf</t>
    </r>
  </si>
  <si>
    <t>ARS XXXX, Quick Frozen Fish Fillets — SpecificationARS XXXX, Quick Frozen Minced Fish — SpecificationAOAC 977.13, Histamine in sea food — Fluorometric methodCXS 193-1995 (amended 2023), Codex Alimentarius Commission. General Standard for Contaminants and Toxins in Food and Feed. FAO/WHO, Rome.CXS 192, General Standard for Food AdditivesCXS 1-1985, General Standard for the Labelling of Pre-packaged FoodsCXS 234-1999, Recommended Methods of Analysis and SamplingCXS 346-2021, General Standard for the Labelling of Non-Retail Containers of FoodsCXC 1, General Principles of Food HygieneCXC 52, Code of Practice for Fish and Fishery ProductsCXC 8-1976, Code of Practice for the Processing and Handling of Quick Frozen FoodsCXG 21-1997, Principles and Guidelines for the Establishment and Application of Microbiological Criteria Related to FoodsCXG 31-1999, Guidelines for the Sensory Evaluation of Fish and Shellfish in LaboratoriesCXM 1, Codex Maximum Residue Limits for Pesticides and Extraneous Maximum Residue LimitsCXM 2-2024, Maximum Residue Limits (MRLs) and Risk Management Recommendations (RMRs) for Residues of Veterinary Drugs in FoodsISO 2859-1:1999, Sampling procedures for inspection by attributes — Part 1: Sampling schemes indexed by acceptance quality limit (AQL) for lot-by-lot inspectionISO 4833-1, Microbiology of the food chain — Horizontal method for the enumeration of microorganisms — Part 1: Colony count at 30 °C by the pour plate techniqueISO 6579-1, Microbiology of the food chain — Horizontal method for the detection, enumeration and serotyping of Salmonella — Part 1: Detection of Salmonella spp.ISO 6888-1, Microbiology of food and animal feeding stuffs — Horizontal method for the enumeration of coagulase-positive staphylococci — Part 1: Technique using Baird-Parker agar mediumISO 11290-1, Microbiology of food and animal feeding stuffs — Horizontal method for the detection and enumeration of Listeria monocytogenes — Part 1: Detection methodISO 16649-2, Microbiology of food and animal feeding stuffs — Horizontal method for the enumeration of beta-glucuronidase-positive Escherichia coli — Part 2: Colony-count technique at 44 °CISO 19343, Microbiology of the food chain — Detection and quantification of histamine in fish and fishery products — HPLC methodISO/TS 21872-1, Microbiology of the food chain — Horizontal method for the determination of Vibrio spp. — Part 1: Detection of potentially enteropathogenic Vibrio parahaemolyticus, Vibrio cholerae and Vibrio vulnificusWorld Health Organization (WHO). Guidelines for Drinking-Water Quality: Fourth Edition incorporating the First and Second Addenda. WHO, Geneva, 2022</t>
  </si>
  <si>
    <t>Draft Resolution 1.419, 19 October 2026</t>
  </si>
  <si>
    <t>This draft resolution proposes the updating of 25 active ingredient  monographs included in the Monograph List of Active Ingredients for Pesticides, Household Cleaning Products and Wood Preservatives, which was published by Normative Instruction 103 of 19 October 2021, in the Brazilian Official Gazette (DOU - Diário Oficial da União).</t>
  </si>
  <si>
    <t>Environment. Health protection. Safety (ICS code(s): 13)</t>
  </si>
  <si>
    <t>13 - Environment. Health protection. Safety</t>
  </si>
  <si>
    <t>Food safety (SPS); Plant protection (SPS)</t>
  </si>
  <si>
    <t>Food safety; Human health; Plant health</t>
  </si>
  <si>
    <t>To be determined after the end of the consultation period. </t>
  </si>
  <si>
    <r>
      <rPr>
        <sz val="11"/>
        <rFont val="Calibri"/>
      </rPr>
      <t>https://members.wto.org/crnattachments/2026/SPS/BRA/26_05009_00_x.pdf
Draft: https://anvisalegis.datalegis.net/action/UrlPublicasAction.php?acao=abrirAtoPublico&amp;num_ato=00001419&amp;sgl_tipo=CPB&amp;sgl_orgao=ANVISA/MS&amp;vlr_ano=2026&amp;seq_ato=222&amp;cod_modulo=134&amp;cod_menu=1696
Comment form:  https://pesquisa.anvisa.gov.br/index.php/128872?lang=pt-BR</t>
    </r>
  </si>
  <si>
    <t>Draft - Updates the phytosanitary requirements for the importation of pomegranate fruits and arils (Punica granatum) produced in the Argentine Republic</t>
  </si>
  <si>
    <t>Draft Ordinance aiming to update the phytosanitary requirements for the import of pomegranate fruits and arils (Punica granatum) produced in Argentina. The consignments must be accompanied by a Phytosanitary Certificate and an Additional Declaration, issued by the National Plant Protection Organization – NPPO of Argentina, as detailed on the Draft Ordinance.</t>
  </si>
  <si>
    <t>Argentina</t>
  </si>
  <si>
    <r>
      <rPr>
        <sz val="11"/>
        <rFont val="Calibri"/>
      </rPr>
      <t>https://members.wto.org/crnattachments/2026/SPS/BRA/26_05016_00_x.pdf</t>
    </r>
  </si>
  <si>
    <t>Chile</t>
  </si>
  <si>
    <t>Resolución Exenta No 8.803 de 2026 que Modifica Resolución No 7.214 de 2014 que establece requisitos fitosanitarios de importación para plantas para plantar de uso ornamental, de especies y tipo de material que se indica, procedentes de todo origen y deroga Resolución No 4.166 de 2023</t>
  </si>
  <si>
    <t>Chile comunica que la Resolución Exenta No 8.803 de 2026 que "Modifica Resolución No 7.214 de 2014 que establece requisitos fitosanitarios de importación para plantas para plantar de uso ornamental, de especies y tipo de material que se indica, procedentes de todo origen y deroga Resolución No 4.166 de 2023", fue publicada en el Diario Oficial del Estado el día 23 de septiembre de 2026, entrando en vigor a partir de dicha fecha.</t>
  </si>
  <si>
    <t>Plantas ornamentales: Agave spp., Echeveria spp., Haworthia spp., Pycnosorus globosus (=Craspedia globosaSansevieria spp., Scabiosa atropurpureaAcer spp., Cotoneaster spp., Dianthus spp., Fraxinus spp., Hydrangea spp., Jasminum spp., Photinia spp. y Rhododendron spp.</t>
  </si>
  <si>
    <t>0602 - Live plants incl. their roots, cuttings and slips; mushroom spawn (excl. bulbs, tubers, tuberous roots, corms, crowns and rhizomes, and chicory plants and roots); 0602 - Live plants incl. their roots, cuttings and slips; mushroom spawn (excl. bulbs, tubers, tuberous roots, corms, crowns and rhizomes, and chicory plants and roots)</t>
  </si>
  <si>
    <t>Pests; Plant health; Adoption/publication/entry into force of reg.; Plant health; Pests</t>
  </si>
  <si>
    <r>
      <rPr>
        <sz val="11"/>
        <rFont val="Calibri"/>
      </rPr>
      <t>https://members.wto.org/crnattachments/2026/SPS/CHL/26_05010_00_s.pdf</t>
    </r>
  </si>
  <si>
    <t>Costa Rica</t>
  </si>
  <si>
    <t>Proyecto de Resolución No 024-2026-CV-ARP-SFE, El Servicio Fitosanitario del Estado, Departamento de Cuarentena Vegetal, Unidad de Análisis de Riesgo de Plagas - Establece los requisitos fitosanitarios para la importación de semillas para siembra de Sorgo (Sorghum bicolor) originarias de Francia</t>
  </si>
  <si>
    <t>Establece las medidas fitosanitarias para la importación de semillas para siembra de sorgo (Sorghum bicolor), originarias de Francia.</t>
  </si>
  <si>
    <t>Semilla de sorgo, para siembra (código(s) del SA: 100710)</t>
  </si>
  <si>
    <t>100710 - Grain sorghum, for sowing</t>
  </si>
  <si>
    <t>Plant health; Territory protection; Pest- or Disease- free Regions / Regionalization</t>
  </si>
  <si>
    <t>Por determinar.</t>
  </si>
  <si>
    <t>Esta resolución entra en vigor al momento de su firma.</t>
  </si>
  <si>
    <r>
      <rPr>
        <sz val="11"/>
        <rFont val="Calibri"/>
      </rPr>
      <t>https://members.wto.org/crnattachments/2026/SPS/CRI/26_05008_00_s.pdf</t>
    </r>
  </si>
  <si>
    <t>Turkish Food Codex Communiqué on Meat, Meat Preparations and Meat Products</t>
  </si>
  <si>
    <t>This Communiqué sets provisions regarding the production, packaging and placing on the market of raw meat, minced meat, poultry minced meat, prepared meat preparations, mechanically separated poultry meat and meat products. The Communiqué covers product definitions and product specifications.This Communiqué was published in the Official Gazette dated 16 September 2026 and numbered 33372.The regulation entered into force on the date of its publication with a transitional period until 31 March 2027.</t>
  </si>
  <si>
    <t>Meat, meat preparations and meat products</t>
  </si>
  <si>
    <t>02 - MEAT AND EDIBLE MEAT OFFAL</t>
  </si>
  <si>
    <r>
      <rPr>
        <sz val="11"/>
        <rFont val="Calibri"/>
      </rPr>
      <t>https://members.wto.org/crnattachments/2026/SPS/TUR/26_05021_00_x.pdf
https://members.wto.org/crnattachments/2026/SPS/TUR/26_05021_01_x.pdf
https://www.resmigazete.gov.tr/eskiler/2026/09/20260916-6.htm</t>
    </r>
  </si>
  <si>
    <t>DARS1779:2026, Fish Nuggets — Specification, First Edition</t>
  </si>
  <si>
    <t>This draft African standard specifies the requirements, sampling and test methods for fish nuggets intended for human consumption. This standard applies to products that require final preparation or reheating prior to consumption and are not intended for further industrial processing._x000D_
This standard excludes:_x000D_
a) fish sticks or fish fingers;_x000D_
b) ready-to-eat or breaded whole fish or whole fish fillets.Note: This Draft Tanzania Standard was also notified under TBT Committee.</t>
  </si>
  <si>
    <t>To be determined and notified.</t>
  </si>
  <si>
    <r>
      <rPr>
        <sz val="11"/>
        <rFont val="Calibri"/>
      </rPr>
      <t>https://members.wto.org/crnattachments/2026/SPS/TZA/26_05032_00_e.pdf</t>
    </r>
  </si>
  <si>
    <t>Draft Resolution of the Cabinet of Ministers of Ukraine “On Approval of the Form of the Common Veterinary Entry Document for Imports and the Form of the Common Entry Document for Imports”</t>
  </si>
  <si>
    <t>Ukraine notifies the adoption of the Resolution of the Cabinet of Ministers of Ukraine No. 1131  “On Approval of the Form of the Common Veterinary Entry Document for Imports and the Form of the Common Entry Document for Imports” of 17 September 2026.The Resolution was published and entered into force on 23 September 2026.</t>
  </si>
  <si>
    <t>Live animals; products of animal origin, composite products, germinal products, biological materials, animal by-products, hay and straw; food and feed of non-animal origin subject to enhanced state control </t>
  </si>
  <si>
    <t>Adoption/publication/entry into force of reg.; Animal health; Food safety; Human health; Animal health; Food safety; Human health</t>
  </si>
  <si>
    <r>
      <rPr>
        <sz val="11"/>
        <rFont val="Calibri"/>
      </rPr>
      <t>https://members.wto.org/crnattachments/2026/SPS/UKR/26_05020_00_x.pdf
https://zakon.rada.gov.ua/laws/show/1131-2026-%D0%BF#Text</t>
    </r>
  </si>
  <si>
    <t>Circular amending, supplementing a number of articles of various circulars in the field of agriculture and environment</t>
  </si>
  <si>
    <t>The draft Circular amends, supplements or abolish a number of regulations in the field of agriculture and environment: - Plant production and protection: (i) decentralize from the Minister of Agriculture and Environment to the Chair persons of provincial-level People’s Committee in dealing with administrative procedures for the State inspection of imported pesticide quality; (ii) abolish the conditions for granting Decision on recognition of plant variety testing bodies, and abolish administrative procedures for granting, re-granting the Decision on recognition of plant variety testing bodies; (iii) abolish administrative procedures for self-declaration of plant variety circulation; (iv) extend valid duration of Decision on recognition of fertilizer circulation in Viet Nam from five years to ten years; (v) simplify administrative procedures for granting Pesticide import License.- Fisheries: abolish Article 5 of Circular 16/2026/TT-BNNMT to have consistence with the relevant regulations of the revised Law on Fisheries.- Dyke management: revise scope of application in the light that guidance is only provided to consult with the Ministry of Agriculture and Environment on acceptance of dyke-related activities.The draft Circular aims to promptly implement relevant higher-level legal instruments; reduce and simplify administrative procedures and business investment conditions; promote decentralization; update procedures and forms; reduce processing time and compliance costs; and facilitate production, business and trade activities by organizations and individuals.</t>
  </si>
  <si>
    <t>Pesticides, fertilizers, plant varieties (HS codes: 31.01, 31.02, 31.03, 31.04, 31.05, 38.08)</t>
  </si>
  <si>
    <t>Plant protection (SPS); Protect humans from animal/plant pest or disease (SPS)</t>
  </si>
  <si>
    <t>Pests; Plant health</t>
  </si>
  <si>
    <r>
      <rPr>
        <sz val="11"/>
        <rFont val="Calibri"/>
      </rPr>
      <t>https://members.wto.org/crnattachments/2026/SPS/VNM/26_04987_00_e.pdf</t>
    </r>
  </si>
  <si>
    <t>Decree amending, supplementing a number of articles of various circulars in the field of agriculture and environment</t>
  </si>
  <si>
    <t>The draft Decree amends, supplements or abolish a number of regulations in the field of plant production and protection:(i) abolish administrative procedures for re-granting Pesticide import License; (ii) abolish fertilizer business conditions, administrative procedures for the State management of imported fertilizer inspection, administrative procedures for re-granting fertilizer manufacturing eligibility certificates when such certificates are lost or damaged;(iii) abolish conditions for granting Decision on recognition of a plant variety testing body, and administrative procedures for granting, re-granting Decision on recognition of a plant variety testing body; (iv) decentralize from the Minister of Agriculture and Environment to the Chair persons of provincial-level People’s Committee in dealing with two administrative procedures for certifying and re-certifying the export fragrant rice which enjoys tax-free import quotas; (v) abolish conditions for re-issuing representative service Certificates for plant variety right;(vi) reduce time to carry out some administrative procedures. At the same time, this draft Decree regulates a transition provision related to plant variety testing. The draft Decree aims to reduce, simplify administrative procedures, business investment conditions, decentralization; update processes and forms.</t>
  </si>
  <si>
    <t>3101 - Animal or vegetable fertilisers, whether or not mixed together or chemically treated; fertilisers produced by the mixing or chemical treatment of animal or vegetable products.; 3102 - Mineral or chemical nitrogenous fertilisers (excl. those in tablets or similar forms, or in packages with a gross weight of &lt;= 10 kg); 3103 - Mineral or chemical phosphatic fertilisers (excl. those in tablets or similar forms, or in packages with a gross weight of &lt;= 10 kg); 3104 - Mineral or chemical potassic fertilisers (excl. those in tablets or similar forms, or in packages with a gross weight of &lt;= 10 kg); 3105 - 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 3808 - Insecticides, rodenticides, fungicides, herbicides, anti-sprouting products and plant-growth regulators, disinfectants and similar products, put up for retail sale or as preparations or articles, e.g. sulphur-treated bands, wicks and candles, and fly-papers</t>
  </si>
  <si>
    <r>
      <rPr>
        <sz val="11"/>
        <rFont val="Calibri"/>
      </rPr>
      <t>https://members.wto.org/crnattachments/2026/SPS/VNM/26_05027_00_e.pdf
https://members.wto.org/crnattachments/2026/SPS/VNM/26_05027_00_x.pdf</t>
    </r>
  </si>
  <si>
    <t>PROYECTO DE PROTOCOLO DE ANÁLISIS Y/O ENSAYOS DE SEGURIDAD DE PRODUCTO ELÉCTRICO PE Nº1/45:2026: Purificador de Aire</t>
  </si>
  <si>
    <t>El presente protocolo establece los requerimientos del procedimiento de certificación de Seguridad para el producto Purificador de Aire (aparatos eléctricos de depuración de aire) para usos domésticos y análogos, de alimentación eléctrica monofásica no superior a 250 V de c.a., incluyendo aparatos de corriente continua (CC) y aparatos que funcionan con baterías.El presente Protocolo de Ensayos no aplica a los siguientes artefactos:Aparatos de depuración de aire donde se emita intencionadamente radiación nociva desde el aparato;Aparatos destinados exclusivamente a fines industriales;Aparatos destinados a ser utilizados en lugares donde prevalezcan condiciones especiales, como la presencia de una atmósfera corrosiva o explosiva (polvo, vapor o gas);Sistemas de depuración de aire incorporados en la estructura del edificio;Aparatos para fines médicos (serie IEC 60601).</t>
  </si>
  <si>
    <t>Purificador de Aire</t>
  </si>
  <si>
    <t>84213 - - Filtering or purifying machinery and apparatus for gases:</t>
  </si>
  <si>
    <t>13.040 - Air quality</t>
  </si>
  <si>
    <t>-</t>
  </si>
  <si>
    <r>
      <rPr>
        <sz val="11"/>
        <rFont val="Calibri"/>
      </rPr>
      <t>https://members.wto.org/crnattachments/2026/TBT/CHL/26_05028_00_s.pdf</t>
    </r>
  </si>
  <si>
    <t>-IEC 60335-1:2020-09 Edición 6.0 - Aparatos electrodomésticos y análogos – Seguridad - Parte 1: Requisitos generales.-IEC 60335-2-65:2023 Edición 3.0 – “Aparatos electrodomésticos y análogos – Parte 2 - 65 - Requisitos particulares para aparatos de depuración de aire.”-Ley Nº 18.410:1985 del Ministerio de Economía, Fomento y Reconstrucción.-D.S. Nº 298, de 2005, del Ministerio de Economía, Fomento y Reconstrucción.</t>
  </si>
  <si>
    <t>Mexico</t>
  </si>
  <si>
    <t>Proyecto de Norma Oficial Mexicana PROY-NOM-019-SICT2/2026, Especificaciones técnicas y disposiciones generales para la limpieza, manejo y control de remanentes y residuos peligrosos en las unidades vehiculares que transportan substancias, materiales y residuos peligrosos.</t>
  </si>
  <si>
    <t>Este proyecto tiene como objetivo establecer las especificaciones técnicas y disposiciones generales para garantizar la limpieza y, en su caso, control de remanentes y manejo de residuos peligrosos generados, en las unidades vehiculares que transportan substancias, materiales y residuos peligrosos por las vías generales de comunicación de jurisdicción federal, así como indicar los requisitos que deben cumplir los Centros de Limpieza y la información que deberá contener el documento que acredite la limpieza y control de remanentes.</t>
  </si>
  <si>
    <t>Es de observancia obligatoria para los expedidores, autotransportistas, destinatarios y responsables de los Centros de Limpieza de unidades vehiculares utilizadas para el transporte de substancias, materiales y residuos peligrosos, así como para las Unidades de Inspección con injerencia.</t>
  </si>
  <si>
    <t>03.220 - Transport; 13.300 - Protection against dangerous goods</t>
  </si>
  <si>
    <t>Seguridad Vial, obras y servicios públicos.</t>
  </si>
  <si>
    <r>
      <rPr>
        <sz val="11"/>
        <rFont val="Calibri"/>
      </rPr>
      <t xml:space="preserve">https://members.wto.org/crnattachments/2026/TBT/MEX/26_05013_00_e.pdf
</t>
    </r>
  </si>
  <si>
    <t>Para la correcta aplicación del presente proyecto de Norma, es necesario consultar las siguientes Normas Oficiales Mexicanas vigentes o las que, en su caso, las sustituyan, y ordenamientos internacionales:NOM-002-SCT-SEMAR-ARTF/2023 Listado de substancias y materiales peligrosos (mercancías peligrosas).NOM-009-SCT2/2009 Especificaciones Especiales y de Compatibilidad para el Almacenamiento y Transporte de las Substancias, Materiales y Residuos Peligrosos de la Clase 1 Explosivos.NOM-010-SCT2/2009 Disposiciones de Compatibilidad y Segregación, para el Almacenamiento y Transporte de Substancias, Materiales y Residuos Peligrosos.NOM-001-SEMARNAT-1996 Que establece los Límites Máximos Permisibles de Contaminantes en las Descargas de Aguas Residuales en Aguas y Bienes Nacionales.NOM-002-SEMARNAT-1996 Que establece los Límites Máximos Permisibles de Contaminantes en las Descargas de Aguas Residuales a los Sistemas de Alcantarillado Urbano o Municipal.NOM-003-SEMARNAT-1997 Que Establece los Límites Máximos Permisibles de Contaminantes para las Aguas Residuales tratadas que se rehúsen en Servicios al Público.NOM-052-SEMARNAT-2005 Que Establece las Características, el Procedimiento de Identificación, Clasificación y los Listados de los Residuos Peligrosos.NOM-053-SEMARNAT-1993 Que Establece el Procedimiento para llevar a cabo la Prueba de Extracción para Determinar los Constituyentes que hacen a un Residuo Peligroso por su Toxicidad al Ambiente.NOM-054-SEMARNAT-1993 Que Establece el Procedimiento para Determinar la Incompatibilidad entre Dos o Más Residuos considerados como Peligrosos por la NOM-052-SEMARNAT-1993.NOM-017-STPS-2008 Equipo de Protección Personal-Selección, Uso y Manejo en los Centros de Trabajo.</t>
  </si>
  <si>
    <t>Draft Resolution of Cabinet of Ministers of Ukraine “On Amendments to the Technical Regulation on the Restriction of the Use of Certain Hazardous Substances in Electrical and Electronic Equipment”</t>
  </si>
  <si>
    <t>Ukraine notifies the adoption of the Resolution of Cabinet of Ministers of Ukraine No. 1153 “On Amendments to the Technical Regulation on the Restriction of the Use of Certain Hazardous Substances in Electrical and Electronic Equipment” of 17 September 2026.This Resolution was published and entered into force on 19 September 2026.</t>
  </si>
  <si>
    <t>Electrical and electronic equipment</t>
  </si>
  <si>
    <t>29 - ELECTRICAL ENGINEERING; 29 - ELECTRICAL ENGINEERING; 31 - ELECTRONICS; 31 - ELECTRONICS; 71 - CHEMICAL TECHNOLOGY; 71 - CHEMICAL TECHNOLOGY</t>
  </si>
  <si>
    <t>Protection of human health or safety (TBT); Protection of the environment (TBT); Harmonization (TBT)</t>
  </si>
  <si>
    <r>
      <rPr>
        <sz val="11"/>
        <rFont val="Calibri"/>
      </rPr>
      <t>https://members.wto.org/crnattachments/2026/TBT/UKR/final_measure/26_05019_00_x.pdf
https://zakon.rada.gov.ua/laws/show/1153-2026-%D0%BF#Text</t>
    </r>
  </si>
  <si>
    <t>Draft Order of the Ministry of Agrarian Policy and Food of Ukraine “Certain Issues Regarding the Retail of Veterinary Medicinal Products at a Distance”</t>
  </si>
  <si>
    <t>The draft Order provides for the approval of the graphic design of the logo used to identify a veterinary medicinal product market operator authorised to retail veterinary medicinal products at a distance, the technical requirements for the graphic design of the logo and the procedure for its use.The technical requirements specify the colour values for reproducing the logo, the placement and technical description of the State Flag of Ukraine as part of the logo, the colour values for reproducing the State Flag of Ukraine, the requirements concerning the language of the text displayed on the logo, and the minimum width of the logo.The procedure for the use of the logo requires a two-way link between the website of a veterinary medicinal product market operator authorised to retail veterinary medicinal products at a distance and the relevant webpage on the official website of the licensing authority listing the operators authorised to retail veterinary medicinal products at a distance.The draft Order also provides for the approval of a graphic representation of the logo for use on a coloured background.</t>
  </si>
  <si>
    <t>11.220 - Veterinary medicine</t>
  </si>
  <si>
    <t>Prevention of deceptive practices and consumer protection (TBT); Protection of animal or plant life or health (TBT); Harmonization (TBT); Reducing trade barriers and facilitating trade (TBT)</t>
  </si>
  <si>
    <t>The Order will enter into force on the day of its official publication.</t>
  </si>
  <si>
    <r>
      <rPr>
        <sz val="11"/>
        <rFont val="Calibri"/>
      </rPr>
      <t>https://members.wto.org/crnattachments/2026/TBT/UKR/26_05011_00_x.pdf
https://members.wto.org/crnattachments/2026/TBT/UKR/26_05011_01_x.pdf
https://members.wto.org/crnattachments/2026/TBT/UKR/26_05011_02_x.pdf
https://members.wto.org/crnattachments/2026/TBT/UKR/26_05011_03_x.pdf
https://members.wto.org/crnattachments/2026/TBT/UKR/26_05011_04_x.pdf
https://minagro.gov.ua/npa/deiaki-pytannia-zdiisnennia-rozdribnoi-realizatsii-veterynarnykh-likarskykh-zasobiv-dystantsiinym-sposobom</t>
    </r>
  </si>
  <si>
    <t>Law of Ukraine No. 1206-IX "On Veterinary Medicine and Animal Welfare" of 4 February 2021;Regulation (EU) 2019/6 of the European Parliament and of the Council of 11 December 2018 on veterinary medicinal products and repealing Directive 2001/82/EC; Commission Implementing Regulation (EU) 2021/1904 of 29 October 2021 adopting the design of a common logo for the retail of veterinary medicinal products at a distance.</t>
  </si>
  <si>
    <t>Substantial Product Hazard List: Amendments to Requirements for 
Window Covering Cords</t>
  </si>
  <si>
    <t>Notice of proposed rulemaking - To address window covering cord strangulation risks, the 
Commission proposes to designate certain window coverings a substantial 
product hazard. These include products with: accessible free hanging 
operating cords longer than 8 inches on custom window coverings; 
exposed continuous loops with and without tension devices on custom 
horizontal blinds; exposed continuous loops without tension devices on 
other custom window coverings; lack of a warning on exposed continuous 
loops and single retractable cords on custom window coverings; presence 
of stroke lengths longer than 36 inches on single retractable cord lift 
systems on custom window coverings; and a cord loop lift system on 
stock or custom roll up style shades.</t>
  </si>
  <si>
    <t>Window covering cords;  Shutters, blinds, incl. Venetian blinds, and similar articles and parts thereof, of plastics (excl. fittings and similar articles) (HS code(s): 3925.30); Articles of plastics and articles of other materials of heading 3901 to 3914, n.e.s (excl. goods of 9619) (HS code(s): 3926.90); - Other: (HS code(s): 4421.9); Curtains, incl. drapes, and interior blinds; curtain or bed valances of all types of textile materials (excl. awnings and sunblinds) (HS code(s): 6303); Base metal mountings and fittings suitable for buildings (excl. locks with keys and hinges) (HS code(s): 8302.41); Domestic safety (ICS code(s): 13.120); Furniture (ICS code(s): 97.140); Home textiles. Linen (ICS code(s): 97.160)</t>
  </si>
  <si>
    <t>6303 - Curtains, incl. drapes, and interior blinds; curtain or bed valances of all types of textile materials (excl. awnings and sunblinds); 392530 - Shutters, blinds, incl. Venetian blinds, and similar articles and parts thereof, of plastics (excl. fittings and similar articles); 44219 - - Other:; 392690 - Articles of plastics and articles of other materials of heading 3901 to 3914, n.e.s (excl. goods of 9619); 830241 - Base metal mountings and fittings suitable for buildings (excl. locks with keys and hinges)</t>
  </si>
  <si>
    <t>13.120 - Domestic safety; 97.140 - Furniture; 97.160 - Home textiles. Linen</t>
  </si>
  <si>
    <t>Human health</t>
  </si>
  <si>
    <r>
      <rPr>
        <sz val="11"/>
        <rFont val="Calibri"/>
      </rPr>
      <t>https://members.wto.org/crnattachments/2026/TBT/USA/26_05012_00_e.pdf</t>
    </r>
  </si>
  <si>
    <t>91 Federal Register (FR) 60546, 24 September 2026; Title 16 Code of Federal Regulations (CFR) Part 1120_x000D_
https://www.govinfo.gov/content/pkg/FR-2026-09-24/html/2026-19579.htm_x000D_
https://www.govinfo.gov/content/pkg/FR-2026-09-24/pdf/2026-19579.pdfThe Commission is proposing to update the references in 16 CFR 1120.21120.3, and 1120.4 to replace ANSI/WCMA-2018 with ANSI/WCMA-2022 for all applicable requirements, including newly proposed ones.This notice of proposed rulemaking is identified by Docket Number CPSC-2026-0463. The Docket Folder is available on Regulations.gov at https://www.regulations.gov/docket/CPSC-2026-0463/document and provides access to primary documents as well as comments received. Documents are also accessible from Regulations.gov by searching the Docket Number. Previous actions notified under the symbol G/TBT/N/USA/1820 are identified by Docket Number CPSC-2021-0038. The Docket Folder is available on Regulations.gov at https://www.regulations.gov/docket/CPSC-2021-0038/document and provides access to primary and supporting documents as well as comments received. Documents are also accessible from Regulations.gov by searching the Docket Number.</t>
  </si>
  <si>
    <t>Draft Decree on steel quality management</t>
  </si>
  <si>
    <t>1. This draft Decree prescribes specific quality management requirements for steel products and goods in production, importation, and market circulation; post–market quality inspection of steel at the source; and the responsibilities of relevant agencies, organizations, and individuals. _x000D_
2. Issues concerning the classification of products and goods based on risk levels; declaration of applicable standards; conformity assessment; declaration of conformity with standards and technical regulations; registration, designation, and recognition of conformity assessment bodies; state inspection of quality; exemption from, reduction of, or intensified inspection; labeling; and the issuance of warnings regarding, recall, and handling of non-conforming products and goods shall be implemented in accordance with the law on standards and technical regulations, the law on product and goods quality, and other relevant laws, except where this Decree provides specific regulations._x000D_
3. This draft Decree applies to:_x000D_
- Organizations and individuals that manufacture, import, or trade in steel products, as well as other organizations and individuals participating in the steel product supply chain in Vietnam._x000D_
- Conformity assessment bodies and accreditation bodies with activities related to steel products._x000D_
- State management agencies, state inspection agencies for product and goods quality, customs authorities, market surveillance agencies, and other relevant specialized agencies._x000D_
- Other agencies, organizations, and individuals involved in steel quality management.</t>
  </si>
  <si>
    <t>Steel products and goods</t>
  </si>
  <si>
    <t>72 - IRON AND STEEL; 73 - ARTICLES OF IRON OR STEEL</t>
  </si>
  <si>
    <t>77.140 - Iron and steel products</t>
  </si>
  <si>
    <t>November 2026</t>
  </si>
  <si>
    <r>
      <rPr>
        <sz val="11"/>
        <rFont val="Calibri"/>
      </rPr>
      <t>https://members.wto.org/crnattachments/2026/TBT/VNM/26_05018_00_x.pdf</t>
    </r>
  </si>
  <si>
    <t>- Law on Product and Goods Quality No. 05/2007/QH12, amended and supplemented by Law No. 78/2025/QH15._x000D_
- Law on Standards and Technical Regulations No. 68/2006/QH11, amended and supplemented by Law No. 35/2018/QH14 and Law No. 70/2025/QH15._x000D_
- Law on Customs No. 54/2014/QH13 and Law No. 90/2025/QH15 amending and supplementing a number of articles of the Law on Bidding, the Law on Investment in the Form of Public-Private Partnership, the Law on Customs, the Law on Value-Added Tax, the Law on Export and Import Duties, the Law on Investment, the Law on Public Investment, and the Law on Management and Use of Public Assets._x000D_
- Government Decree No. 37/2026/ND-CP dated detailing the Law on Product and Goods Quality.</t>
  </si>
  <si>
    <t>Resolución No. 00018420 del 21 de septiembre de 2026 "Por medio de la cual se establecen los requisitos fitosanitarios para la importación a Colombia de esquejes con raíz y sin raíz de Dianthus barbatus L., de origen y procedencia India, para uso comercial y/o siembra" (Resolution No. 00018420 of 21 September 2026 establishing phytosanitary requirements for the importation into Colombia of Dianthus barbatus L. cuttings, with or without roots, originating in and coming from India, for commercial use and/or sowing)The Republic of Colombia hereby notifies the issuance of Resolution No. 00018420 of 21 September 2026 establishing phytosanitary requirements for the importation into Colombia of Dianthus barbatus L. cuttings, with or without roots, originating in and coming from India, for commercial use and/or sowing. The Resolution establishes the phytosanitary requirements for the importation into Colombia of Dianthus barbatus L. cuttings, with or without roots, originating in and coming from India, for commercial use and/or sowing, and applies to all natural or legal persons who import them into the country.The Resolution was published in Official Journal No. 53.634 of 21 September 2026, and entered into force the same day.https://www.ica.gov.co/getattachment/b30cf105-3472-4bc7-b0e0-2c07c006a1c1/2026R00018420.aspxhttps://members.wto.org/crnattachments/2026/SPS/COL/26_04984_00_s.pdf</t>
  </si>
  <si>
    <t>Dianthus barbatus L. cuttings, with or without roots (HS codes: 060210; 060290)</t>
  </si>
  <si>
    <t>060210 - Unrooted cuttings and slips; 060290 - Live plants, incl. their roots, and mushroom spawn (excl. bulbs, tubers, tuberous roots, corms, crowns and rhizomes, incl. chicory plants and roots, unrooted cuttings and slips, fruit and nut trees, rhododendrons, azaleas and roses); 060210 - Unrooted cuttings and slips; 060290 - Live plants, incl. their roots, and mushroom spawn (excl. bulbs, tubers, tuberous roots, corms, crowns and rhizomes, incl. chicory plants and roots, unrooted cuttings and slips, fruit and nut trees, rhododendrons, azaleas and roses)</t>
  </si>
  <si>
    <r>
      <rPr>
        <sz val="11"/>
        <rFont val="Calibri"/>
      </rPr>
      <t>https://members.wto.org/crnattachments/2026/SPS/COL/26_04984_00_s.pdf
https://www.ica.gov.co/getattachment/b30cf105-3472-4bc7-b0e0-2c07c006a1c1/2026R00018420.aspx</t>
    </r>
  </si>
  <si>
    <t>Resolución No. 00018422 del 21 de septiembre de 2026 "Por medio de la cual se establecen los requisitos fitosanitarios para la importación a Colombia de plantas in vitro y ex agar de Gerbera L., de origen y procedencia de la República Popular China, para uso comercial, ensayo y/o siembra" (Resolution No. 00018422 of 21 September 2026 establishing phytosanitary requirements for the importation into Colombia of in vitro and ex agar Gerbera L. plants, originating in and coming from the People's Republic of China, for commercial use, testing and/or planting)The Republic of Colombia hereby notifies the issuance of Resolution No. 00018422 of 21 September 2026 establishing phytosanitary requirements for the importation into Colombia of in vitro and ex agar Gerbera L. plants, originating in and coming from the People's Republic of China, for commercial use, testing and/or planting. The Resolution establishes phytosanitary requirements for the importation into Colombia of in vitro and ex agar Gerbera L. plants, originating in and coming from the People's Republic of China, for commercial use, testing and/or planting, and applies to all natural or legal persons who import them into the country.The Resolution was published in Official Journal No. 53.634 of 21 September 2026, and entered into force the same day.https://www.ica.gov.co/getattachment/acfeedbd-1ad4-4180-8e05-f81edd17a0ea/2026R00018422.aspxhttps://members.wto.org/crnattachments/2026/SPS/COL/26_04985_00_s.pdf</t>
  </si>
  <si>
    <t>In vitro and ex agar Gerbera L. plants (HS code: 060290)</t>
  </si>
  <si>
    <r>
      <rPr>
        <sz val="11"/>
        <rFont val="Calibri"/>
      </rPr>
      <t>https://members.wto.org/crnattachments/2026/SPS/COL/26_04985_00_s.pdf
https://www.ica.gov.co/getattachment/acfeedbd-1ad4-4180-8e05-f81edd17a0ea/2026R00018422.aspx</t>
    </r>
  </si>
  <si>
    <t>Resolución No. 00018421 del 21 de septiembre de 2026 "Por medio de la cual se establecen los requisitos fitosanitarios para la importación a Colombia de uva pasa (Vitis vinifera L.) sin semilla, de origen y procedencia Argentina, para consumo humano y/o industrial" (Resolution No. 00018421 of 21 September 2026 establishing phytosanitary requirements for the importation into Colombia of seedless dried grapes (Vitis vinifera L.) (raisins), originating in and coming from Argentina, for human consumption and/or processing)The Republic of Colombia hereby notifies the issuance of Colombian Agricultural Institute (ICA) Resolution No. 00018421 of 21 September 2026 establishing phytosanitary requirements for the importation into Colombia of seedless dried grapes (Vitis vinifera L.) (raisins), originating in and coming from Argentina, for human consumption and/or processing. The Resolution establishes phytosanitary requirements for the importation into Colombia of seedless dried grapes (Vitis vinifera L.) (raisins), originating in and coming from Argentina, for human consumption and/or processing. The notified Resolution applies to all natural or legal persons who import this product into the country.The Resolution was published in Official Journal No. 53.634 of 21 September 2026, and entered into force the same day.https://www.ica.gov.co/getattachment/7e8a6600-2ec3-4603-81d7-2762576f5dd3/2026R00018421.aspxhttps://members.wto.org/crnattachments/2026/SPS/COL/26_04983_00_s.pdf</t>
  </si>
  <si>
    <t>Dried grapes (Vitis vinifera L.) (HS code: 080620)</t>
  </si>
  <si>
    <t>080620 - Dried grapes; 080620 - Dried grapes</t>
  </si>
  <si>
    <r>
      <rPr>
        <sz val="11"/>
        <rFont val="Calibri"/>
      </rPr>
      <t>https://members.wto.org/crnattachments/2026/SPS/COL/26_04983_00_s.pdf
https://www.ica.gov.co/getattachment/7e8a6600-2ec3-4603-81d7-2762576f5dd3/2026R00018421.aspx</t>
    </r>
  </si>
  <si>
    <t>Commission Implementing Regulation (EU) 2026/1751 of 20 July 2026 correcting Implementing Regulation (EU) 2026/154 as regards transitional measures</t>
  </si>
  <si>
    <t>This corrigendum corrects an error in Commission Implementing Regulation (EU) 2026/154 of 23 January 2026 concerning the authorisation of sepiolitic clay as a feed additive for all animal species other than ruminants for milk production or reproduction, weaned piglets of porcine species, porcine species for fattening, salmonids and chickens for fattening and amending Implementing Regulation (EU) 2023/263 as regards the terms of the authorisation of sepiolitic clay as a feed additive for salmonids and chickens for fattening (Text with EEA relevance), notified on 5 February 2026. Implementing Regulation (EU) 2026/154 erroneously omitted to provide for the usual transitional measures, as regards all animal species other than ruminants for milk production or reproduction, weaned piglets of porcine species, porcine species for fattening, salmonids and chickens for fattening, allowing interested parties to prepare themselves to meet the new requirements resulting from the authorisation. Implementing Regulation (EU) 2026/154 is therefore corrected accordingly by this Act, which applies retroactively from the date of entry into force of Implementing Regulation (EU) 2026/154 (15 February 2026).</t>
  </si>
  <si>
    <t>Animal health; Feed additives; Animal health; Feed additives</t>
  </si>
  <si>
    <r>
      <rPr>
        <sz val="11"/>
        <rFont val="Calibri"/>
      </rPr>
      <t>https://members.wto.org/crnattachments/2026/SPS/EEC/26_05007_00_e.pdf
https://members.wto.org/crnattachments/2026/SPS/EEC/26_05007_00_f.pdf
https://members.wto.org/crnattachments/2026/SPS/EEC/26_05007_00_s.pdf</t>
    </r>
  </si>
  <si>
    <t>Commission Implementing Regulation (EU) 2026/2076 of 17 September 2026 concerning the authorisation of nutmeg essential oil from Myristica fragrans Houtt. as a feed additive for all animal species (Text with EEA relevance)</t>
  </si>
  <si>
    <t>The substance covered by the Act was authorised as a feed additive for all animal species. An application was submitted for the reauthorisation of this substance in accordance with article 10 of Regulation (EC) No 1831/2003. Based on the favourable conclusions of a scientific assessment of the dossier submitted by the applicant, conducted by the European Food Safety Authority (EFSA), this substance is reauthorised as a feed additive for all animal species in the additive category ‘sensory additives’ and in the functional group ‘flavouring compounds’, under certain conditions detailed in the Annex to the Act. A transitional period is included for the interested parties to meet the new authorisation’s requirements.</t>
  </si>
  <si>
    <t>2309 - Preparations of a kind used in animal feeding</t>
  </si>
  <si>
    <t>This Regulation shall enter into force on the  twentieth day following that of its publication in the Official Journal of the European Union.</t>
  </si>
  <si>
    <r>
      <rPr>
        <sz val="11"/>
        <rFont val="Calibri"/>
      </rPr>
      <t>https://members.wto.org/crnattachments/2026/SPS/EEC/26_04968_00_e.pdf
https://members.wto.org/crnattachments/2026/SPS/EEC/26_04968_00_f.pdf
https://members.wto.org/crnattachments/2026/SPS/EEC/26_04968_00_s.pdf</t>
    </r>
  </si>
  <si>
    <t>Commission Implementing Regulation (EU) 2026/2072 of 17 September 2026 concerning the authorisation of perlite as a feed additive for poultry for fattening, poultry reared for laying or reproduction, ornamental birds, piglets and pigs for fattening (Text with EEA relevance) </t>
  </si>
  <si>
    <t>This Regulation authorises for the first time in the European Union and for a period of 10 years perlite as a feed additive belonging to the additive category ‘technological additives’ and in the functional group ‘anticaking agents’, for poultry for fattening, poultry reared for laying or reproduction, ornamental birds, piglets and pigs for fattening. This authorisation is based on the favourable conclusions of a scientific assessment of the dossier submitted by the applicant, conducted by the European Food Safety Authority (EFSA). The terms of the authorisation are detailed in the Annex to the Act.</t>
  </si>
  <si>
    <r>
      <rPr>
        <sz val="11"/>
        <rFont val="Calibri"/>
      </rPr>
      <t>https://members.wto.org/crnattachments/2026/SPS/EEC/26_04969_00_e.pdf
https://members.wto.org/crnattachments/2026/SPS/EEC/26_04969_00_f.pdf
https://members.wto.org/crnattachments/2026/SPS/EEC/26_04969_00_s.pdf</t>
    </r>
  </si>
  <si>
    <t>Commission Implementing Regulation (EU) 2026/2074 of 17 September 2026 concerning the authorisation of a preparation of Bacillus subtilis DSM 33862 and Lentilactobacillus buchneri DSM 12856 as a feed additive for all animal species (Text with EEA relevance)</t>
  </si>
  <si>
    <t>This Regulation authorises for the first time in the European Union and for a period of 10 years a preparation of Bacillus subtilis DSM 33862 and Lentilactobacillus buchneri DSM 12856 as a feed additive belonging to the additive category ‘technological additives’ and in the functional group ‘acidity regulators’, for all animal species. This authorisation is based on the favourable conclusions of a scientific assessment of the dossier submitted by the applicant, conducted by the European Food Safety Authority (EFSA). The terms of the authorisation are detailed in the Annex to the Act.</t>
  </si>
  <si>
    <r>
      <rPr>
        <sz val="11"/>
        <rFont val="Calibri"/>
      </rPr>
      <t>https://members.wto.org/crnattachments/2026/SPS/EEC/26_04971_00_e.pdf
https://members.wto.org/crnattachments/2026/SPS/EEC/26_04971_00_f.pdf
https://members.wto.org/crnattachments/2026/SPS/EEC/26_04971_00_s.pdf</t>
    </r>
  </si>
  <si>
    <t>Commission Implementing Regulation (EU) 2026/1822 of 24 July 2026 concerning the authorisation of peppermint tincture from Mentha × piperita L., wild thyme tincture from Thymus serpyllum L. and sage tincture from Salvia officinalis L. as feed additives for all animal species (Text with EEA relevance) </t>
  </si>
  <si>
    <t>The substances covered by the Act were authorised as feed additives for all animal species. An application was submitted for the reauthorisation of these substances in accordance with article 10 of Regulation (EC) No 1831/2003. Based on the favourable conclusions of a scientific assessment of the dossier submitted by the applicant, conducted by the European Food Safety Authority (EFSA), these substances are reauthorised as feed additives for all animal species in the additive category ‘sensory additives’ and in the functional group ‘flavouring compounds’, under certain conditions detailed in the Annex to the Act. A transitional period is included for the interested parties to meet the new authorisation’s requirements.</t>
  </si>
  <si>
    <r>
      <rPr>
        <sz val="11"/>
        <rFont val="Calibri"/>
      </rPr>
      <t>https://members.wto.org/crnattachments/2026/SPS/EEC/26_04973_00_e.pdf
https://members.wto.org/crnattachments/2026/SPS/EEC/26_04973_00_f.pdf
https://members.wto.org/crnattachments/2026/SPS/EEC/26_04973_00_s.pdf</t>
    </r>
  </si>
  <si>
    <t>Commission Implementing Regulation (EU) 2026/1865 of 29 July 2026 concerning the authorisation of thyme essential oil from Thymus vulgaris L. and/or Thymus zygis L. as a feed additive for all animal species (Text with EEA relevance)</t>
  </si>
  <si>
    <t>The substance covered by the Act was authorised as a feed additive for all animal species. An application was submitted for the reauthorisation of this substance in accordance with article 10 of Regulation (EC) No 1831/2003. Based on the favourable conclusions of a scientific assessment of the dossier submitted by the applicant, conducted by the European Food Safety Authority (EFSA), this is reauthorised as a feed additive for all animal species in the additive category ‘sensory additives’ and in the functional group ‘flavouring compounds’, under certain conditions detailed in the Annex to the Act. A transitional period is included for the interested parties to meet the new authorisation’s requirements.</t>
  </si>
  <si>
    <r>
      <rPr>
        <sz val="11"/>
        <rFont val="Calibri"/>
      </rPr>
      <t>https://members.wto.org/crnattachments/2026/SPS/EEC/26_04978_00_e.pdf
https://members.wto.org/crnattachments/2026/SPS/EEC/26_04978_00_f.pdf
https://members.wto.org/crnattachments/2026/SPS/EEC/26_04978_00_s.pdf</t>
    </r>
  </si>
  <si>
    <t>DEAS 1308:2026, Toy plastic balloon  Specification; First Edition</t>
  </si>
  <si>
    <t>This Draft East African Standard specifies the requirements, sampling, and test methods for toy plastic balloon including, foil/Mylar balloons. This Draft East African Standard does not apply to LED balloons, barrage balloons, decorative balloons and balloon catheters.</t>
  </si>
  <si>
    <t>PLASTICS AND ARTICLES THEREOF (HS code(s): 39); Other rubber and plastics products (ICS code(s): 83.140.99); Plastic balloons; foil balloons; Mylar balloons</t>
  </si>
  <si>
    <t>39 - PLASTICS AND ARTICLES THEREOF</t>
  </si>
  <si>
    <t>83.140.99 - Other rubber and plastics products</t>
  </si>
  <si>
    <t>Consumer information, labelling (TBT); Prevention of deceptive practices and consumer protection (TBT); Protection of human health or safety (TBT); Protection of the environment (TBT); Quality requirements (TBT); Harmonization (TBT); Reducing trade barriers and facilitating trade (TBT)</t>
  </si>
  <si>
    <r>
      <rPr>
        <sz val="11"/>
        <rFont val="Calibri"/>
      </rPr>
      <t>https://members.wto.org/crnattachments/2026/TBT/UGA/26_04990_00_e.pdf</t>
    </r>
  </si>
  <si>
    <t>ISO 2859-1, Sampling procedures for inspection by attributes, Part 1: Sampling schemes indexed by acceptance quality limit (AQL) for lot-by-lot inspection ISO 8124-3, Safety of toys — Part 3: Migration of certain elements https://en.wikipedia.org/wiki/Toy_balloonISO 8600-6:2020(en), Endoscopes — Medical endoscopes and endotherapy devices — Part 6: Vocabulary ISO 8124-1, Safety of toys - Part 1 Safety aspects related to mechanical and physical properties</t>
  </si>
  <si>
    <t>Central American Technical Regulation (RTCA) No. 23.01.80:21: Electrical products. Split-type, free-delivery, non-ducted air conditioners. Energy efficiency specifications.</t>
  </si>
  <si>
    <t>Pursuant to Executive Decree No. 44964-MINAE, Supplementary Regulations for the Implementation of Central American Technical Regulation (RTCA) No. 23.01.80:21: "Electrical products. Split-type, fixed speed, free-delivery, non-ducted air conditioners. Energy efficiency specifications", and Executive Decree No. 44016-COMEX-MEIC-MINAE publishing Resolution No. 468-2022 (COMIECO-CII), of 2 December 2022, and the Annex thereto, and the provisions of the first recital of the accompanying resolution, equivalence with Central American Technical Regulation (RTCA) No. 23.01.80:21 has been granted for the standard "NOM-023-ENER-2018, Energy efficiency in split-type, free-delivery, non-ducted air conditioners. Limits, test methods and 1 This information can be provided by including a website address, a PDF attachment, or other information on where the text of the final/modified measure and/or interpretative guidance can be obtained.G/TBT/N/CRI/192/Add.2- 2 - labelling", together with the values contained in certificate ANC2501C00014407, only for the equipment included in Annex A to Opinion EQ 53-2026.__________</t>
  </si>
  <si>
    <t>Ventilators. Fans. Air-conditioners (ICS code(s): 23.120)</t>
  </si>
  <si>
    <t>23.120 - Ventilators. Fans. Air-conditioners; 23.120 - Ventilators. Fans. Air-conditioners</t>
  </si>
  <si>
    <t>Protección e Información al Consumidor.</t>
  </si>
  <si>
    <r>
      <rPr>
        <sz val="11"/>
        <rFont val="Calibri"/>
      </rPr>
      <t>https://members.wto.org/crnattachments/2026/TBT/CRI/final_measure/26_04986_00_s.pdf</t>
    </r>
  </si>
  <si>
    <t>Draft Commission Implementing Regulation approving ethanol as an active substance for use in biocidal products of product-types 1, 2 and 4 in accordance with Regulation (EU) No 528/2012 of the European Parliament and of the Council</t>
  </si>
  <si>
    <t>This draft Commission Implementing Regulation approves ethanol as an active substance for use in biocidal products of product-types 1, 2 and 4.</t>
  </si>
  <si>
    <r>
      <rPr>
        <sz val="11"/>
        <rFont val="Calibri"/>
      </rPr>
      <t>https://members.wto.org/crnattachments/2026/TBT/EEC/26_04975_00_e.pdf
https://members.wto.org/crnattachments/2026/TBT/EEC/26_04975_01_e.pdf
https://members.wto.org/crnattachments/2026/TBT/EEC/26_04975_02_e.pdf</t>
    </r>
  </si>
  <si>
    <t>The Decree issues minimum requirements in Finland for flexible connection pipes intended for the supply of drinking water and hot water and which are located in buildings and properties.The provisions of the current Decree (475/2018) on the suitability for the conveyance of domestic water are repealed. In other respects, no changes are made to the Decree.</t>
  </si>
  <si>
    <t>91 - Construction materials and building</t>
  </si>
  <si>
    <t>Quality requirements (TBT)</t>
  </si>
  <si>
    <t>December 2026</t>
  </si>
  <si>
    <t>January 2027</t>
  </si>
  <si>
    <r>
      <rPr>
        <sz val="11"/>
        <rFont val="Calibri"/>
      </rPr>
      <t>https://members.wto.org/crnattachments/2026/TBT/FIN/26_04992_00_x.pdf</t>
    </r>
  </si>
  <si>
    <t>Ministry of the Environment Decree on essential technical requirements for flexible connection pipes intended for the water supply systems of buildings, 475/2018.</t>
  </si>
  <si>
    <t>Indonesia</t>
  </si>
  <si>
    <t>Draft Decree of the Head of BPJPH on the Guidelines for the Implementation of the Halal Product Assurance System for Processing Services</t>
  </si>
  <si>
    <t>The guidelines establish a reference for Business Actors for the implementation of the Halal Product Assurance System (SJPH) for Processing Services related to food, beverages, drugs, and cosmetics. The guidelines cover processing services, including contract manufacturing (maklon), shared kitchens, water processing, milling, and other processing services, and set requirements concerning halal commitment and responsibility, materials, Halal Product Processes (PPH), production facilities, packaging and labelling, traceability, internal audits, and management review. The guidelines are intended to assist Business Actors and other relevant stakeholders in ensuring that Processing Services comply with Islamic law and the requirements of the Halal Product Assurance System.</t>
  </si>
  <si>
    <t>Products refer to food, beverages, drugs, and cosmetics that are produced or processed through processing services.</t>
  </si>
  <si>
    <r>
      <rPr>
        <sz val="11"/>
        <rFont val="Calibri"/>
      </rPr>
      <t>https://members.wto.org/crnattachments/2026/TBT/IDN/26_04967_00_x.pdf</t>
    </r>
  </si>
  <si>
    <t>Government Regulation No. 42 of 2024 concerning the Implementation of Halal Product Assurances</t>
  </si>
  <si>
    <t>Textiles — Disposable wet wipes — Specification </t>
  </si>
  <si>
    <t>This Draft African Standard specifies requirements, sampling, and test methods for non-woven disposable wet wipes applicable for general personal hygiene and sanitizing purposes.</t>
  </si>
  <si>
    <t>Textiles in general (ICS code(s): 59.080.01)</t>
  </si>
  <si>
    <t>330790 - Depilatories and other perfumery, toilet or cosmetic preparations, n.e.s.; 3401 -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</si>
  <si>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59.080.01 - Textiles in general</t>
  </si>
  <si>
    <t>Consumer information, labelling (TBT); Prevention of deceptive practices and consumer protection (TBT); Quality requirements (TBT); Reducing trade barriers and facilitating trade (TBT); Cost saving and productivity enhancement (TBT)</t>
  </si>
  <si>
    <t>March 2027</t>
  </si>
  <si>
    <r>
      <rPr>
        <sz val="11"/>
        <rFont val="Calibri"/>
      </rPr>
      <t>https://members.wto.org/crnattachments/2026/TBT/KEN/26_04976_00_e.pdf</t>
    </r>
  </si>
  <si>
    <t>ARS 1524-1 Cosmetics — Safety of cosmetic products ingredients — Part 1: List of prohibited substancesARS 1524-2 Cosmetics — Safety of cosmetic products ingredients — Part 2: List of substances which cosmetic products must not contain, except subject to the restrictions laid downARS 1524-3 Cosmetics — Safety of cosmetic products ingredients — Part 3: List of allowed colorants, preservatives and UV filtersISO 23674 Cosmetics — Analytical methods — Direct determination of traces of mercury in cosmetics by thermal decomposition and atomic absorption spectrometryISO 21392 Cosmetics — Analytical methods — Measurement of traces of heavy metals in cosmetic finished products using ICP/MS techniqueISO 22716 Cosmetics — Good Manufacturing Practices (GMP) — Guidelines on Good Manufacturing PracticesISO 1833-11, Textiles — Quantitative chemical analysis — Part 11: Mixtures of certain cellulose fibres with certain other fibres (method using sulfuric acid)ISO 2859-1, Sampling procedures for inspection by attributes — Part 1: Sampling schemes indexed by acceptance quality limit (AQL) for lot-by-lot inspectionISO 3071, Textiles — Determination of pH of aqueous extract ISO 9073-1, Textiles — Test methods for nonwovens — Part 1: Determination of mass per unit areaISO 9073-18, Textiles — Test methods for nonwovens — Part 18: Determination of breaking strength and elongation of nonwoven materials using the grab tensile testISO 10993-10, Biological evaluation of medical devices Part 10: Tests for skin sensitizationISO 11480, Pulp, paper and board — Determination of total chlorine and organically bound chlorineISO 18416, Cosmetics — Microbiology — Detection of Candida albicans ISO 20743, Textiles — Determination of antibacterial activity of textile products ISO 21149, Cosmetics — Microbiology — Enumeration and detection of aerobic mesophilic bacteria ISO 21150, Cosmetics — Microbiology — Detection of Escherichia coli ISO 22198, Textiles — Fabrics — Determination of width and lengthISO 22717, Cosmetics — Microbiology — Detection of Pseudomonas aeruginosaISO 22718, Cosmetics — Microbiology — Detection of Staphylococcus aureus</t>
  </si>
  <si>
    <t>DARS 1597:2026 Textiles – Duvet and duvet covers – Specification.</t>
  </si>
  <si>
    <t>This Draft African Standard specifies requirements, sampling, and test methods for duvets and duvet covers</t>
  </si>
  <si>
    <t>Textile fabrics (ICS code(s): 59.080.30)</t>
  </si>
  <si>
    <t>6302 - Bedlinen, table linen, toilet linen and kitchen linen of all types of textile materials (excl. floorcloths, polishing cloths, dishcloths and dusters)</t>
  </si>
  <si>
    <t>59.080.30 - Textile fabrics</t>
  </si>
  <si>
    <r>
      <rPr>
        <sz val="11"/>
        <rFont val="Calibri"/>
      </rPr>
      <t>https://members.wto.org/crnattachments/2026/TBT/KEN/26_04977_00_e.pdf</t>
    </r>
  </si>
  <si>
    <t>ISO 105-B01, Textiles — Tests for colour fastness — Part B01: Colour fastness to light: DaylightISO 105-B02, Textiles — Tests for colour fastness — Part B02: Colour fastness to artificial light: Xenon arc fading lamp testISO 105-C10, Textiles — Tests for colour fastness — Part C10: Colour fastness to washing with soap or soap and sodaISO 105-D01, Textiles — Tests for colour fastness — Part D01: Colour fastness to drycleaning using perchloroethylene solventISO 105-E04, Textiles — Tests for colour fastness — Part E04: Colour fastness to perspirationISO 105-X12, Textiles — Tests for colour fastness — Part X12: Colour fastness to rubbingISO 139, Textiles — Standard atmospheres for conditioning and testingISO 1833 (all parts), Textiles — Quantitative chemical analysisISO 3175-1, Textiles — Professional care, drycleaning and wetcleaning of fabrics and garments — Part 1: Assessment of performance after cleaning and finishingISO 3758, Textiles — Care labelling code using symbolsISO 3759, Textiles — Preparation, marking and measuring of fabric specimens and garments in tests for determination of dimensional changeISO 5077, Textiles — Determination of dimensional change in washing and dryingISO 6330, Textiles — Domestic washing and drying procedures for textile testingISO 8498, Woven fabrics — Description of defects — VocabularyISO 8499, Knitted fabrics — Description of defects — VocabularyISO 9237, Textiles — Determination of the permeability of fabrics to airISO 12945-2, Textiles — Determination of fabric propensity to surface pilling, fuzzing or matting — Part 2: Modified Martindale methodISO 13934-1, Textiles — Tensile properties of fabrics — Part 1: Determination of maximum force and elongation at maximum force using the strip methodISO 13938-2, Textiles — Bursting properties of fabrics — Part 2: Pneumatic method for determination of bursting strength and bursting distensionISO 14362-1, Textiles — Methods for determination of certain aromatic amines derived from azo colorants — Part 1: Detection of the use of certain azo colorants accessible with and without extracting the fibresISO 14362-3, Textiles — Methods for determination of certain aromatic amines derived from azo colorants — Part 3: Detection of the use of certain azo colorants, which may release 4-aminoazobenzeneISO 16373-1, Textiles — Dyestuffs — Part 1: General principles of testing coloured textiles for dyestuff identificationISO 16373-2, Textiles — Dyestuffs — Part 2: General method for the determination of extractable dyestuffs including allergenic and carcinogenic dyestuffs (method using pyridine-water)ISO 16373-3, Textiles — Dyestuffs — Part 3: Method for determination of certain carcinogenic dyestuffs (method using triethylamine/methanol)ISO 22198, Textiles — Fabrics — Determination of width and lengthISO 24153, Random sampling and randomization procedures</t>
  </si>
  <si>
    <t>DARS 1590:2026 Textiles – Guideline for banned or restricted substances. </t>
  </si>
  <si>
    <t>This Draft African Standard provides a guideline for some of the common substances that are banned or restricted within certain limits for use in textiles and apparel.</t>
  </si>
  <si>
    <t>56 - WADDING, FELT AND NONWOVENS; SPECIAL YARNS; TWINE, CORDAGE, ROPES AND CABLES AND ARTICLES THEREOF; 57 - CARPETS AND OTHER TEXTILE FLOOR COVERINGS; 58 - SPECIAL WOVEN FABRICS; TUFTED TEXTILE FABRICS; LACE; TAPESTRIES; TRIMMINGS; EMBROIDERY; 59 - IMPREGNATED, COATED, COVERED OR LAMINATED TEXTILE FABRICS; TEXTILE ARTICLES OF A KIND SUITABLE FOR INDUSTRIAL USE; 60 - KNITTED OR CROCHETED FABRICS; 61 - ARTICLES OF APPAREL AND CLOTHING ACCESSORIES, KNITTED OR CROCHETED; 62 - ARTICLES OF APPAREL AND CLOTHING ACCESSORIES, NOT KNITTED OR CROCHETED</t>
  </si>
  <si>
    <r>
      <rPr>
        <sz val="11"/>
        <rFont val="Calibri"/>
      </rPr>
      <t>https://members.wto.org/crnattachments/2026/TBT/KEN/26_04982_00_e.pdf</t>
    </r>
  </si>
  <si>
    <t>ARS 1551, Textiles and textile merchandise — Terms and definitionsISO 24047, Plastics - Polyethylene (PE) and polypropylene (PP) thermoplastics - Determination of metal content by ICP-OESISO 14184-2 Textiles - Determination of formaldehyde Part 2: Released formaldehyde (vapour absorption method)ISO 17070 Leather-Chemical tests- Determination of tetrachlorophenol-, trichlorophenol-, dichlorophenol-, monochlorophenol-isomers and pentachlorophenol contentISO 14362-1, Textiles-Methods for determination of certain aromatic amines derived from azo colorants         Part 1: Detection of the use of certain azo colorants accessible with and without          extracting the fibresDIN 54231:2022-09, Textiles - Determination of dyes after methanol extractionISO 14184-1 Textiles-Determination of formaldehyde Part 1: Free and hydrolysed formaldehyde (water extraction method)ISO 17075-1, | IULTCS/IUC 18-1, Leather — Chemical determination of chromium(VI) content in leather Part 1: Colorimetric methodISO 17226-1 Leather — Chemical determination of formaldehyde content — Part 1: Method using high-performance liquid chromatographyISO 17226-2 | IULTCS/IUC 19-2, Leather — Chemical determination of formaldehyde content  Part 2: Method using colorimetric analysisISO/TS 17234, Leather — Chemical tests — Determination of certain azo colourants in dyed leathers ISO 17353, Water quality — Determination of selected organotin compounds — Gas chromatographic methodSATRA TM277, Determination of organotins</t>
  </si>
  <si>
    <t>Philippines</t>
  </si>
  <si>
    <t>THE TECHNICAL REGULATION CONCERNING THE MANDATORY PRODUCT CERTIFICATION OF FIBRE-CEMENT FLAT SHEETS</t>
  </si>
  <si>
    <t>This DAO aims to strictly ensure that fibre-cement flat sheets to be manufactured, imported, distributed, sold, or used in the Philippines meet the specified quality requirements prescribed by this Technical Regulation.</t>
  </si>
  <si>
    <t>Products in fibre-reinforced cement (ICS code(s): 91.100.40)</t>
  </si>
  <si>
    <t>6811 - Articles of asbestos-cement, cellulose fibre-cement or the like</t>
  </si>
  <si>
    <t>91.100.40 - Products in fibre-reinforced cement</t>
  </si>
  <si>
    <t>This Order shall take effect upon fifteen (15) days after its publication in a national newspaper of general circulation, a copy of which shall be submitted to the UP Office of National Administrative Register.</t>
  </si>
  <si>
    <r>
      <rPr>
        <sz val="11"/>
        <rFont val="Calibri"/>
      </rPr>
      <t>https://members.wto.org/crnattachments/2026/TBT/PHL/26_04989_00_e.pdf</t>
    </r>
  </si>
  <si>
    <t>Executive Order (EO) 292, Series of 1987Republic Act (RA) 4109EO 101, Series of 1967RA 7394EO 913, Series of 1983</t>
  </si>
  <si>
    <t>Rules and Regulation on the Conduct of Clinical Investigation of Medical Devices and Clinical Performance Studies of In-Vitro Diagnostic (IVD) Medical Devices</t>
  </si>
  <si>
    <t>The proposed Administrative Order aims to provide guidelines on the conduct of clinical_x000D_
investigation of medical devices and clinical performance study of in-vitro diagnostic_x000D_
medical devices. This Order adopts the relevant provisions of:_x000D_
 PNS ISO 14155:2022 entitled “Clinical investigation of medical devices for human subjects – Good clinical practice”_x000D_
PNS ISO 20916:2022 entitled “In-vitro diagnostic medical devices – Clinical performance studies using specimens from human subjects – Good study practice”</t>
  </si>
  <si>
    <t>Health care technology (ICS code(s): 11)</t>
  </si>
  <si>
    <t>38221 - - Diagnostic or laboratory reagents on a backing, prepared diagnostic or laboratory reagents whether or not on a backing, whether or not put up in the form of kits :</t>
  </si>
  <si>
    <t>11.100.10 - In vitro diagnostic test systems; 11 - Health care technology</t>
  </si>
  <si>
    <r>
      <rPr>
        <sz val="11"/>
        <rFont val="Calibri"/>
      </rPr>
      <t>https://members.wto.org/crnattachments/2026/TBT/PHL/26_04991_00_e.pdf
https://members.wto.org/crnattachments/2026/TBT/PHL/26_04991_01_e.pdf
https://members.wto.org/crnattachments/2026/TBT/PHL/26_04991_02_e.pdf
https://members.wto.org/crnattachments/2026/TBT/PHL/26_04991_03_e.pdf
https://members.wto.org/crnattachments/2026/TBT/PHL/26_04991_04_e.pdf
https://members.wto.org/crnattachments/2026/TBT/PHL/26_04991_05_e.pdf
https://members.wto.org/crnattachments/2026/TBT/PHL/26_04991_06_e.pdf
https://members.wto.org/crnattachments/2026/TBT/PHL/26_04991_07_e.pdf
https://members.wto.org/crnattachments/2026/TBT/PHL/26_04991_08_e.pdf
https://members.wto.org/crnattachments/2026/TBT/PHL/26_04991_09_e.pdf
https://members.wto.org/crnattachments/2026/TBT/PHL/26_04991_10_e.pdf
https://members.wto.org/crnattachments/2026/TBT/PHL/26_04991_11_e.pdf
https://members.wto.org/crnattachments/2026/TBT/PHL/26_04991_12_e.pdf
https://members.wto.org/crnattachments/2026/TBT/PHL/26_04991_13_e.pdf
https://members.wto.org/crnattachments/2026/TBT/PHL/26_04991_14_e.pdf
https://members.wto.org/crnattachments/2026/TBT/PHL/26_04991_15_e.pdf
https://members.wto.org/crnattachments/2026/TBT/PHL/26_04991_16_e.pdf
https://members.wto.org/crnattachments/2026/TBT/PHL/26_04991_17_e.pdf
https://members.wto.org/crnattachments/2026/TBT/PHL/26_04991_18_e.pdf</t>
    </r>
  </si>
  <si>
    <t>Republic Act No. 9711 entitled “Food and Drug Administration Act (FDA) of 2009”PNS ISO 14155:2022PNS ISO 20916:2022</t>
  </si>
  <si>
    <t>El Salvador</t>
  </si>
  <si>
    <t>Reglamento Técnico Salvadoreño RTS 75.02.04:26 DISTRIBUCIÓN DE GAS NATURAL POR REDES. DISEÑO, CONSTRUCCIÓN, OPERACIÓN, MANTENIMIENTO Y ABANDONO O DESACTIVACIÓN.</t>
  </si>
  <si>
    <t>El objetivo de esta Adenda es compartir el texto original del Reglamento Técnico Salvadoreño RTS 75.02.04:26 DISTRIBUCIÓN DE GAS NATURAL POR REDES. DISEÑO, CONSTRUCCIÓN, OPERACIÓN, MANTENIMIENTO Y ABANDONO O DESACTIVACIÓN, notificado en el documento G/TBT/N/SLV/244.</t>
  </si>
  <si>
    <t>Equipo de transporte de petróleo, de productos petrolíferos y de gas natural (Código(s) de la ICS: 75.200)</t>
  </si>
  <si>
    <t>75.200 - Petroleum products and natural gas handling equipment; 75.200 - Petroleum products and natural gas handling equipment</t>
  </si>
  <si>
    <r>
      <rPr>
        <sz val="11"/>
        <rFont val="Calibri"/>
      </rPr>
      <t>https://members.wto.org/crnattachments/2026/TBT/SLV/26_04974_00_s.pdf</t>
    </r>
  </si>
  <si>
    <t>MMDC 3 (4883) DTZS, Coal for coke making—Specifications,  First edition </t>
  </si>
  <si>
    <t>This Draft Tanzania Standard specifies product quality grades, technical requirements, test methods, inspection rules, marking, transportation, and storage for commercial coal used in coke making. It applies to the production, processing, commercial trade, storage, transportation, and industrial utilization of single and blended coals intended for coke production.</t>
  </si>
  <si>
    <t>Bituminous coal, whether or not pulverised, non-agglomerated (HS code(s): 270112); Coals (ICS code(s): 73.040)</t>
  </si>
  <si>
    <t>270112 - Bituminous coal, whether or not pulverised, non-agglomerated</t>
  </si>
  <si>
    <t>73.040 - Coals</t>
  </si>
  <si>
    <r>
      <rPr>
        <sz val="11"/>
        <rFont val="Calibri"/>
      </rPr>
      <t>https://members.wto.org/crnattachments/2026/TBT/TZA/26_05001_00_e.pdf</t>
    </r>
  </si>
  <si>
    <t>TZS 2088/ISO 562, Hard coal and coke — Determination of volatile matter TZS 2092/ISO 1171, Coal and coke — Determination of ash ISO 1559, Hard coal — Determination of caking index TZS 1936-3/ISO 7404-3, Methods for the petrographic analysis of coals — Part 3: Method of determining maceral group composition TZS 1936-5/ISO 7404-5, Methods for the petrographic analysis of coals — Part 5: Method of determining microscopically the vitrinite reflectance ISO 11722, Hard coal — Determination of moisture in the general analysis test sample by drying in nitrogen TZS 2172/ISO 11724, Solid mineral fuels — Determination of fluorine content ISO 13691, Solid mineral fuels — Determination of total sodium, potassium and calcium in coal TZS 1963(Parts 1-4)/ISO 13909 (Parts 1–4), Hard coal and coke — Mechanical sampling TZS 2984/ISO 18806, Solid mineral fuels — Determination of chlorine content ISO 18894, Coke — Determination of the Coke Reactivity Index (CRI) and Coke Strength After Reaction (CSR) ISO 19579, Solid mineral fuels — Determination of sulfur by IR spectrometry TZS 1934-2/ISO 1213-2, Solid mineral fuels — Vocabulary — Part 2: Terms relating to sampling, testing and analysis</t>
  </si>
  <si>
    <t>MMDC 3 (4882) DTZS, Coke for Industrial use - Specification, First edition </t>
  </si>
  <si>
    <t>This draft Tanzania Standard specifies technical requirements, sampling methods, and test procedures for industrial coke. It applies to industrial coke intended for use in blast furnaces, foundries, and the ferro-alloys industry.</t>
  </si>
  <si>
    <t>Coke and semi-coke of coal, of lignite or of peat, whether or not agglomerated; retort carbon. (HS code(s): 2704); Coals (ICS code(s): 73.040)</t>
  </si>
  <si>
    <t>2704 - Coke and semi-coke of coal, of lignite or of peat, whether or not agglomerated; retort carbon.</t>
  </si>
  <si>
    <r>
      <rPr>
        <sz val="11"/>
        <rFont val="Calibri"/>
      </rPr>
      <t>https://members.wto.org/crnattachments/2026/TBT/TZA/26_05002_00_e.pdf</t>
    </r>
  </si>
  <si>
    <t>TZS 4, Rules for rounding off numerical values TZS 1935: 2017/ISO 18283, Hard coal and coke — Manual sampling and sample preparation ISO 728, Coke — Size analysis by sieving ISO 11722, Solid mineral fuels — Hard coal — Determination of moisture in the general analysis test sample by drying in nitrogen TZS 2092/ISO 1171, Solid mineral fuels — Determination of ash TZS 2088/ISO 562, Hard coal and coke — Determination of volatile matter TZS 2173/ISO 334, Solid mineral fuels — Determination of total sulfur — Eschka method ISO 19579, Solid mineral fuels — Determination of sulfur by IR spectrometry ISO 616, Coke — Determination of shatter index ISO 625, Solid mineral fuels — Determination of phosphorus in coal and coke ISO 556, Coke — Determination of mechanical strength (Micum index) ISO 18894, Coke — Determination of Coke Reactivity Index (CRI) and Coke Strength After Reaction (CSR) TZS 1934-2/ISO 1213-2, Solid mineral fuels — Vocabulary — Part 2: Terms relating to sampling, testing and analysis</t>
  </si>
  <si>
    <t>CDC 3 (4857) DTZS, Herbal face mask — Specification, First edition </t>
  </si>
  <si>
    <t>This Draft Tanzania Standard specifies requirements, sampling and test methods for herbal face mask.</t>
  </si>
  <si>
    <t>Beauty or make-up preparations and preparations for the care of the skin (other than medicaments), incl. sunscreen or suntan preparations (excl. medicaments, lip and eye make-up preparations, manicure or pedicure preparations and make-up or skin care powders, incl. baby powders) (HS code(s): 330499); Cosmetics. Toiletries (ICS code(s): 71.100.70)</t>
  </si>
  <si>
    <t>330499 - Beauty or make-up preparations and preparations for the care of the skin (other than medicaments), incl. sunscreen or suntan preparations (excl. medicaments, lip and eye make-up preparations, manicure or pedicure preparations and make-up or skin care powders, incl. baby powders)</t>
  </si>
  <si>
    <t>71.100.70 - Cosmetics. Toiletries</t>
  </si>
  <si>
    <r>
      <rPr>
        <sz val="11"/>
        <rFont val="Calibri"/>
      </rPr>
      <t>https://members.wto.org/crnattachments/2026/TBT/TZA/26_05003_00_e.pdf</t>
    </r>
  </si>
  <si>
    <t>ISO 21392, Cosmetics — Analytical methods — Measurement of traces of heavy metals in cosmetic finished products using ICP/MS technique TZS 314, Cosmetics and toilet products – Methods of sampling TZS 638/EAS 377 (All parts), Cosmetics and cosmetic products TZS 774/EAS 346, Labelling of cosmetic products – General requirements TZS 1825/ISO 21150, Cosmetics — Microbiology — Detection of Escherichia coli TZS 1824/ISO 21149, Cosmetics — Microbiology — Enumeration and detection of aerobic mesophilic bacteria TZS 1826/ISO 22717, Cosmetics — Microbiology — Detection of pseudomonas aeruginosa TZS 1827/ISO 22718, Cosmetics — Microbiology — Detection of Staphylococcus aureus TZS 1830/ISO 18416, Cosmetics — Microbiology — Detection of candida albicans TZS 2126/EAS 846 Glossary of terms relating to the cosmetic industry TZS 2127-2/EAS 847-2, Cosmetics — Analytical methods — Part 2: Determination of moisture content and volatile matter content TZS 2127-13/EAS 847-13, Cosmetics — Analytical methods — Part 13: Determination of rancidity TZS 2127-16/EAS 847-16 Cosmetics — Analytical methods — Part 16: Determination of lead, mercury and arsenic content TZS 2127-17/EAS 847-17 Cosmetics — Analytical methods — Part 17: Determination of pH</t>
  </si>
  <si>
    <t>CDC 3 (4858) DTZS, Magnesium oxide for cosmetic industry - specification, First edition </t>
  </si>
  <si>
    <t>This Draft Tanzania Standard specifies requirements, sampling and test methods for magnesium oxide for the cosmetic industry.</t>
  </si>
  <si>
    <t>Fused magnesia; dead-burned "sintered" magnesia, whether or not containing small quantities of other oxides added before sintering; other magnesium oxide (excl. natural magnesium carbonate "magnesite") (HS code(s): 251990); Cosmetics. Toiletries (ICS code(s): 71.100.70)</t>
  </si>
  <si>
    <t>251990 - Fused magnesia; dead-burned "sintered" magnesia, whether or not containing small quantities of other oxides added before sintering; other magnesium oxide (excl. natural magnesium carbonate "magnesite")</t>
  </si>
  <si>
    <r>
      <rPr>
        <sz val="11"/>
        <rFont val="Calibri"/>
      </rPr>
      <t>https://members.wto.org/crnattachments/2026/TBT/TZA/26_05004_00_e.pdf</t>
    </r>
  </si>
  <si>
    <t>TZS 650, Method of sampling of lime and limestone products TZS 2127-16/EAS 847-16, Cosmetics — Analytical methods — Part 16: Determination of lead, mercury and arsenic content TZS 2127-17/EAS 847-17, Cosmetics — Analytical methods — Part 17: Determination of pH. TZS 2127-28/EAS 847-28, Cosmetics — Analytical methods — Part 28: Determination of free caustic alkali TZS 2191: 2018, Methods of test for chemical analysis of limestone and limestone products</t>
  </si>
  <si>
    <t>CDC 3 (4859) DTZS, Skin cleanser – specification, First edition </t>
  </si>
  <si>
    <t>This Draft Tanzania Standard specifies requirements, sampling and test methods for skin cleanser for cosmetic purposes.</t>
  </si>
  <si>
    <r>
      <rPr>
        <sz val="11"/>
        <rFont val="Calibri"/>
      </rPr>
      <t>https://members.wto.org/crnattachments/2026/TBT/TZA/26_05005_00_e.pdf</t>
    </r>
  </si>
  <si>
    <t>TZS 119/ISO 4831, Microbiology of food and animal feeding stuffs – Horizontal method for detection and enumeration of coliforms – Most probable number technique TZS 314, Cosmetics and toilet products – Methods of sampling TZS 638/EAS 377 (All parts), Cosmetic and cosmetic products TZS 676-1/ISO 2871-1, Surface active agents – Detergents – Determination of cationic-active matter content – Part 1 – High molecular-mass cationic-active matterTZS 676-2/ISO 2871-2, Surface active agents – Detergents – Determination of cationic-active matter content – Part 2 – Cationic active matter of low molecular mass (between 200 and 500) TZS 774/EAS 346, Labelling of cosmetic products – General requirements TZS 1824/ISO 21149, Cosmetics — Microbiology — Enumeration and detection of aerobic mesophilic bacteria TZS 1826/ISO 22717, Cosmetics — Microbiology — Detection of pseudomonas aeruginosa TZS 1827/ISO 22718, Cosmetics — Microbiology — Detection of Staphylococcus aureus TZS 1830/ISO 18416, Cosmetics — Microbiology — Detection of candida albicans TZS 1829/ISO 16212, Cosmetics — Microbiology — Enumeration of yeast and mould TZS 2126/EAS 846, Glossary of terms relating to the cosmetic industry TZS 2127-16/EAS 847-16, Cosmetics — Analytical methods — Part 16: Determination of lead, mercury and arsenic content TZS 2127-17/EAS 847-17, Cosmetics — Analytical methods — Part 17: Determination of pH. TZS 2127-28/EAS 847-28, Cosmetics — Analytical methods — Part 28: Determination of free caustic alkali</t>
  </si>
  <si>
    <t>Draft Order of the Ministry of Communities and Territories Development of Ukraine “On Approval of the Technical Regulation for Energy Labeling of Refrigerating Appliances with a Direct Sales Function”            </t>
  </si>
  <si>
    <t>Ukraine notifies the adoption of Order No. 1873 of 7 September 2026 “On Approval of the Technical Regulation on Energy Labelling of Refrigerating Appliances with a Direct Sales Function”.The Order was registered with the Ministry of Justice of Ukraine on 11 September 2026 under No. 1230/46624 and published on 15 September 2026.The Order will enter into force on 15 March 2027.</t>
  </si>
  <si>
    <t>Refrigerating appliances with a direct sales function</t>
  </si>
  <si>
    <t>97.040.30 - Domestic refrigerating appliances; 97.040.30 - Domestic refrigerating appliances</t>
  </si>
  <si>
    <t>Consumer information, labelling (TBT); Quality requirements (TBT); Harmonization (TBT); Cost saving and productivity enhancement (TBT)</t>
  </si>
  <si>
    <t>Labelling; Labelling</t>
  </si>
  <si>
    <r>
      <rPr>
        <sz val="11"/>
        <rFont val="Calibri"/>
      </rPr>
      <t>https://members.wto.org/crnattachments/2026/TBT/UKR/final_measure/26_05006_00_x.pdf</t>
    </r>
  </si>
  <si>
    <t>Draft Law of Ukraine "On Amendments to Certain Laws of Ukraine Concerning the Regulation of the Circulation of Medicines" </t>
  </si>
  <si>
    <t>The draft Law proposes to amend the legislation of Ukraine in the field of medicines, including the Laws of Ukraine “On Medicines” and “On Administrative Services”, in order to establish a new regulatory model while ensuring continuity of relevant state functions and preventing interruptions or undue delays in procedures in the field of medicinal products.The amendments to the Law of Ukraine “On Medicines”, in particular, concern:_x000D_
shortening the overall timeframe for a decision on the state registration (re-registration) of a medicinal product or refusal of such registration (re-registration) from 210 to 180 calendar days;_x000D_
improving the provisions concerning the demonstration of bioequivalence of generic medicinal products;_x000D_
improving the legal framework for clinical trials of medicinal products, including through scientific consultations for applicants on clinical trial-related matters and establishing statutory limits on the cost of the relevant services;_x000D_
expanding the Bolar exemption by allowing the necessary studies, trials, assessments and other activities required for the state registration of a medicinal product, health technology assessment, state price regulation, reimbursement and preparation for participation in public procurement procedures before the expiry of the relevant patent or supplementary protection certificate (SPC), without allowing the placing on the market or commercial use of the respective medicinal product before the expiry of the relevant intellectual property right;_x000D_
improving the pharmacovigilance system by regulating the submission and assessment of Periodic Safety Update Reports (PSURs) for medicinal products registered in Ukraine, implementing the European Union Single Assessment (PSUSA) procedure, and introducing the assessment of post-authorisation safety study (PASS) protocols and substantial amendments thereto;_x000D_
improving the legal regulation of pharmacy and hospital pharmacy activities and state regulation of prices for medicinal products, including by ensuring the functioning of the National Price Catalogue and improving the mechanisms for the declaration and review of prices for medicinal products;_x000D_
improving mechanisms for responding to risks of shortages of medicinal products and ensuring continuity of their supply through special measures in circumstances that may affect the availability of medicinal products;_x000D_
improving transitional provisions concerning medicinal products registered before the entry into force of the new legislation and clinical trials authorised before the entry into force of the Law, including by maintaining the possibility of placing on the market medicinal products registered under the legislation previously in force for the period specified by the transitional provisions, and allowing the completion of clinical trials authorised before the entry into force of the Law._x000D_
The draft Law also proposes to amend the Law of Ukraine “On Administrative Services” in order to exclude relations in the field of state regulation of the circulation of medicinal products from its scope.</t>
  </si>
  <si>
    <t>Medicines</t>
  </si>
  <si>
    <t>11.120 - Pharmaceutics</t>
  </si>
  <si>
    <t>Protection of human health or safety (TBT); Quality requirements (TBT); Harmonization (TBT)</t>
  </si>
  <si>
    <t>This Law shall enter into force on the day following the day of its official publication.</t>
  </si>
  <si>
    <r>
      <rPr>
        <sz val="11"/>
        <rFont val="Calibri"/>
      </rPr>
      <t>https://members.wto.org/crnattachments/2026/TBT/UKR/26_04970_00_x.pdf</t>
    </r>
  </si>
  <si>
    <t>Law of Ukraine No. 2469-IX of 28 July 2022 “On Medicines”</t>
  </si>
  <si>
    <t>Order of the Ministry of Economy, Environment and Agriculture of Ukraine No. 7417 "On Approval of the Requirements for Preserved Tuna and Bonito" of 9 July 2026</t>
  </si>
  <si>
    <t>The Order approves the Requirements for preserved tuna and bonito, which establish standards governing the placing on the market of preserved tuna (Thunnus) and bonito (Bonito) to ensure adequate consumer information and prevent business practices that mislead consumers.The Requirements establish conditions for the use of food names, specify the fish species that may be used for tuna and bonito, and prohibit the mixing of different fish species in one package unit, except in the case of products of culinary preparation containing a specified minimum content of tuna, bonito or their mixture. They also establish requirements for the forms of presentation of the products and for the liquid medium used in preserved products, including requirements for the corresponding designations in the name of the food product.The name of the food product must comply with the established requirements and, as applicable, include the fish species, the form of presentation and a description of the liquid medium. The simultaneous use of the names “tuna” and “bonito” in the name of the food product is prohibited. The Requirements also establish minimum fish content depending on the form of presentation and the liquid medium used.The Order provides that preserved tuna and bonito that comply with the legislation on food safety and certain quality parameters applicable before the entry into force of this Order, but do not comply with all or certain provisions of the Requirements for preserved tuna and bonito approved by this Order, may remain on the market until the expiry of their minimum durability date or use-by date.</t>
  </si>
  <si>
    <t>Preserved tuna and bonito</t>
  </si>
  <si>
    <t>160414 - Prepared or preserved tunas, skipjack and Atlantic bonito, whole or in pieces (excl. minced)</t>
  </si>
  <si>
    <t>Consumer information, labelling (TBT); Prevention of deceptive practices and consumer protection (TBT); Harmonization (TBT)</t>
  </si>
  <si>
    <r>
      <rPr>
        <sz val="11"/>
        <rFont val="Calibri"/>
      </rPr>
      <t>https://members.wto.org/crnattachments/2026/TBT/UKR/26_05000_00_x.pdf</t>
    </r>
  </si>
  <si>
    <t>Laws of Ukraine “On Basic Principles and Requirements for Safety and Quality of Food Products”, “On Information for Consumers on Food Products”;COUNCIL REGULATION (EEC) No 1536/92 of 9 June 1992 laying down common marketing standards for preserved tuna and bonito.</t>
  </si>
  <si>
    <t>Draft QCVN 03:2026/BCA – National technical regulation on Fire protection and Rescue equipment</t>
  </si>
  <si>
    <t>This draft national technical regulation specifies mandatory technical requirements, test methods and sample specifications for fire prevention, firefighting and rescue equipment.The draft applies to equipment manufactured, assembled, imported, traded and used in Viet Nam (Section 1.1) — unlike the previously notified draft (G/TBT/N/VNM/400), imported equipment is now within the mandatory scope of this regulation.The draft sets out a conformity assessment mechanism — certification of conformity, declaration of conformity, and post-market surveillance — for equipment classified as medium- or high-risk under the list issued by the Ministry of Public Security, replacing the circulation permit mechanism under the previously notified draft. It further sets out requirements on sampling, testing, labelling and traceability.This draft applies to: (1) organizations and individuals manufacturing, assembling, importing, trading in and using the equipment; (2) conformity assessment bodies; (3) competent state management authorities.The first draft of QCVN 03:2026/BCA was notified under G/TBT/N/VNM/400 (23 April 2026). This notification concerns the second draft, which has been substantially revised — reducing the equipment covered from 85 types/865 technical criteria to 57 types/483 technical criteria, and replacing the circulation-permit management mechanism with conformity assessment, information declaration and post-market surveillance.</t>
  </si>
  <si>
    <t>Fire prevention, firefighting and rescue equipment, including:Fire pumps (HS 8413.19.10; 8413.19.20)Common firefighting equipment: delivery hoses, portable/wheeled fire extinguishers, self-activating extinguishers (HS 5909.00.10; 8424.10.90)Fire extinguishing media: dry powder, CO₂, foam concentrate, clean/gaseous agents (HS 3813.00.00)Fire detection and alarm system equipment: control panels, detectors, manual call points, video detectors (HS 8537.10.99; 8531.10.20; 8531.10.30; 8531.90.90)Gas, aerosol and powder extinguishing system equipment: cylinders, valves, nozzles, aerosol extinguishers (HS 8424.10.90; 8424.90.99)Water-based, water-mist and foam extinguishing system equipment: sprinklers, alarm valves, deluge valves, fire hydrants (HS 8424.90.99; 8481.40.90)Emergency exit signs and emergency lighting (HS 9405.11.99; 9405.19.92; 9405.19.99; 9405.61.90; 9405.69.90)</t>
  </si>
  <si>
    <t>381300 - Preparations and charges for fire-extinguishers; charged fire-extinguishing grenades (excl. full or empty fire-extinguishing devices, whether or not portable, unmixed chemically undefined products with fire-extinguishing properties in other forms); 590900 - Textile hosepiping and similar textile tubing, whether or not impregnated or coated, with or without lining, armour or accessories of other materials; 841319 - Pumps for liquids, fitted or designed to be fitted with a measuring device (excl. pumps for dispensing fuel or lubricants, of the type used in filling stations or in garages); 842410 - Fire extinguishers, whether or not charged; 842490 - Parts of fire extinguishers, spray guns and similar appliances, steam or sand blasting machines and similar jet projecting machines and machinery and apparatus for projecting, dispersing or spraying liquids or powders, n.e.s.; 848140 - Safety or relief valves; 853110 - Burglar or fire alarms and similar apparatus; 853190 - Parts of electric sound or visual signalling apparatus, n.e.s.; 853710 - Boards, cabinets and similar combinations of apparatus for electric control or the distribution of electricity, for a voltage &lt;= 1.000 V; 940511 - Chandeliers and other electric ceiling or wall lighting fittings, solely for light-emitting diode "LED" light sources (excl. for lighting public open spaces or thoroughfares); 940519 - Chandeliers and other electric ceiling or wall lighting fittings (excl. for lighting public open spaces or thoroughfares and those solely for light-emitting diode "LED" light sources); 940561 - Illuminated signs, illuminated nameplates and the like, with a permanently fixed light-emitting diode "LED" light source; 940569 - Illuminated signs, illuminated nameplates and the like, with a permanently fixed light source other than LED</t>
  </si>
  <si>
    <t>13.220 - Protection against fire</t>
  </si>
  <si>
    <t>2027</t>
  </si>
  <si>
    <r>
      <rPr>
        <sz val="11"/>
        <rFont val="Calibri"/>
      </rPr>
      <t>https://members.wto.org/crnattachments/2026/TBT/VNM/26_04993_00_x.pdf</t>
    </r>
  </si>
  <si>
    <t>- Draft Circular promulgating QCVN 03:2026/BCA- Law on Fire Prevention, Firefighting and Rescue No. 55/2024/QH15- Law on Product and Goods Quality No. 78/2025/QH15- Law on Standards and Technical Regulations (amended 2025)- Circular No. 14/2026/TT-BKHCN dated 9 April 2026 (declaration/certification of conformity, methods of conformity assessment)- Decree No. 37/2026/NĐ-CP dated 23 January 2026 (labelling requirements);- Circular No. 125/2026/TT-BCA dated 30 June 2026 (On issuance of lists of medium-risk products and goods under the management of the Ministry of Public Security);- Decree No. 347/2026/ND-CP dated 9 September 2026 (Amending certain articles for implementation of the Law on Fire Prevention, Firefighting and Rescue, among others amendment)</t>
  </si>
  <si>
    <t>Thailand</t>
  </si>
  <si>
    <t>The DLD order on temporary suspension of importation or transit of live domestic pigs and wild pigs and their carcasses from Finland to prevent the spread of African Swine Fever</t>
  </si>
  <si>
    <t>The WOAH has reported an outbreak of African Swine Fever (ASF) in the area of Finland. Therefore, it is necessary for Thailand to prevent the entry of African Swine Fever disease into the country. By the virtue of the Animal Epidemics Act B.E. 2558 (2015), the importation or transit of live domestic pigs, wild pigs, and their carcasses from Finland has been temporarily suspended.  </t>
  </si>
  <si>
    <t>Live domestic pigs and wild pigs and their carcasses under Animal Epidemics Act B.E. 2558 (2015)</t>
  </si>
  <si>
    <t>0103 - Live swine; 020311 - Fresh or chilled carcases and half-carcases of swine; 020321 - Frozen carcases and half-carcases of swine</t>
  </si>
  <si>
    <t>African swine fever (ASF); Animal health; Animal diseases; Pest- or Disease- free Regions / Regionalization</t>
  </si>
  <si>
    <t>Emergency notifications (SPS)</t>
  </si>
  <si>
    <t>Regulation on Plant Quarantine</t>
  </si>
  <si>
    <t>It was announced that the revised Plant Quarantine Regulation was published on 6 May 2026, and the SPS notification was published with the symbol G/SPS/N/TUR/23/Rev.1/Add.2. In addition, the English text of the Plant Quarantine Regulation, which was published on 6 May 2026 and entered into force on 4 August 2026, was announced with the symbol G/SPS/N/TUR/23/Rev.1/Add.4, along with the SPS notification. With the entry into force of the Regulation on 4 August 2026, paragraph 13 of Article 8 of the Regulation was titled "Import Control" and The provision states that:“For plants and plant products listed in Annex-4 for which pest-free area information relating to the production site is required, the list of areas designated as free from the relevant pest by the national plant protection organisation in the country of origin is notified in advance in accordance with the relevant ISPMs. In the event of a change in the phytosanitary status of the areas reported as free from the pest, the national plant protection organization shall submit an updated list of such areas.”In this context, for the import of plants and plant products listed in Annex 4 for which information on pest-free areas related to the production area is required, the list of areas determined by the country of origin’s National Plant Protection Organization to be free from the relevant pest must be officially notified in advance to our country’s National Plant Protection Organization.Official controls of the relevant shipments will not be initiated until the said free area lists are officially notified to our country by the National Plant Protection Organization of the country of origin. As stated in subparagraph (b) of paragraph 1 of Article 16 of the Regulation, 20 days are given to complete the deficiencies in the documents. If the deficiencies cannot be completed within this period, the procedures for the return of the shipments to the exporting country will be initiated.</t>
  </si>
  <si>
    <t>Plants, plant products and other substances that are subject to plant health and quarantine</t>
  </si>
  <si>
    <t>06 - LIVE TREES AND OTHER PLANTS; BULBS, ROOTS AND THE LIKE; CUT FLOWERS AND ORNAMENTAL FOLIAGE; 07 - EDIBLE VEGETABLES AND CERTAIN ROOTS AND TUBERS; 08 - EDIBLE FRUIT AND NUTS; PEEL OF CITRUS FRUITS OR MELONS; 06 - LIVE TREES AND OTHER PLANTS; BULBS, ROOTS AND THE LIKE; CUT FLOWERS AND ORNAMENTAL FOLIAGE; 07 - EDIBLE VEGETABLES AND CERTAIN ROOTS AND TUBERS; 08 - EDIBLE FRUIT AND NUTS; PEEL OF CITRUS FRUITS OR MELONS</t>
  </si>
  <si>
    <t>Certification, control and inspection; Pests; Plant health; Territory protection; Territory protection; Pests; Plant health; Certification, control and inspection</t>
  </si>
  <si>
    <t>Public Consultation No. 16, 16 September 2026</t>
  </si>
  <si>
    <t>Proposal for Conformity Assessment Requirements for Product and Service Sustainability – Brazil Green Seal.</t>
  </si>
  <si>
    <t>Brazil Green Seal</t>
  </si>
  <si>
    <t>13.020.50 - Ecolabelling</t>
  </si>
  <si>
    <t>On the date of its publication</t>
  </si>
  <si>
    <r>
      <rPr>
        <sz val="11"/>
        <rFont val="Calibri"/>
      </rPr>
      <t>https://members.wto.org/crnattachments/2026/TBT/BRA/26_04956_00_x.pdf</t>
    </r>
  </si>
  <si>
    <t>Official Gazette of the Union Edition of 21 September 2026, Edition: 178 | Section: 1 | Page: 12</t>
  </si>
  <si>
    <t>Central American Technical Regulation (RTCA) No. 23.01.78:00: Electrical products. Inverter split-type, free air discharge, non-ducted air conditioners with variable refrigerant flow. Energy efficiency specifications.</t>
  </si>
  <si>
    <t>Pursuant to Executive Decree No. 44037-MINAE, Supplementary Regulations for the Implementation of Central American Technical Regulation (RTCA) No. 23.01.78:20: "Electrical products. Inverter split-type, free air discharge, non-ducted air conditioners with variable refrigerant flow. Energy efficiency specifications", and Executive Decree No. 43616-COMEX-MEIC-MINAE publishing Resolution No. 451-2021 (COMIECO-XCVIII), of 17 December 2021, and the Annex thereto, Central American Technical Regulation (RTCA) No. 23.01.78:20: "Electrical products. Inverter split-type, free air discharge air conditioners with variable refrigerant flow", and the provisions of the first recital of the notified resolution, equivalence is granted for AHRI Standard 1 This information can be provided by including a website address, a PDF attachment, or other information on where the text of the final/modified measure and/or interpretative guidance can be obtained.G/TBT/N/CRI/189/Add.44- 2 - 210/240-2024: "Performance Rating of Unitary Air-Conditioning &amp; Air-Source Heat Pump Equipment", together with the values contained in AHRI certificate 216021576, with Central American Technical Regulation (RTCA) No. 23.01.78:20, for the equipment indicated in this resolution.__________</t>
  </si>
  <si>
    <t>Air conditioners</t>
  </si>
  <si>
    <t>8415 - Air conditioning machines comprising a motor-driven fan and elements for changing the temperature and humidity, incl. those machines in which the humidity cannot be separately regulated; parts thereof; 8415 - Air conditioning machines comprising a motor-driven fan and elements for changing the temperature and humidity, incl. those machines in which the humidity cannot be separately regulated; parts thereof</t>
  </si>
  <si>
    <r>
      <rPr>
        <sz val="11"/>
        <rFont val="Calibri"/>
      </rPr>
      <t>https://members.wto.org/crnattachments/2026/TBT/CRI/final_measure/26_04959_00_s.pdf</t>
    </r>
  </si>
  <si>
    <t>Czech Republic</t>
  </si>
  <si>
    <t>General Measure No 0111-OOP-C106-26 – metrological and technical requirements for the type approval, verification and testing of specified measuring instruments:_x000D_
‘measuring systems for determining the energy value of energy gases and their mixtures’</t>
  </si>
  <si>
    <t xml:space="preserve">The regulation lays down the metrological and technical requirements for these specified measuring instruments, including the test methods for type approval and verification of specified measuring instruments.Measuring systems for determining the energy value of energy gases and their mixtures may be placed on the market and put into use in the Czech Republic as specified measuring instruments pursuant to Act No 505/1990 on metrology, as amended. Pursuant to this Act, specified measuring instruments are instruments that are included in the list of the types of specified measuring instruments (Decree No 345/2002) and, at the same time, intended (by the manufacturer/importer) for measurements relevant to the protection of public interests in consumer protection, contractual relations, imposition of sanctions, fees, tariffs and taxes, health protection, environmental protection, occupational safety, or the protection of other public interests protected by special legislation. This is therefore a purpose similar to the one defining specified products – non-automatic measuring instruments and scales pursuant to Directives 2014/31/EU and 2014/32/EU. The requirements of this legislation do not apply to measuring instruments not placed on the market in the Czech Republic for the above purposes, defined by Act No 505/1990 on metrology, as amended._x000D_
The purpose of this notified legislation is to lay down metrological and technical requirements for these specified measuring instruments. This legislation also stipulates tests for type approval and verification of specified measuring instruments of this type.This measure of a general nature has been drawn up with a view to achieving the specified objective, whilst taking the greatest possible account of international standards and other generally accepted principles and norms.Act No 505/1990 on metrology assumes that, for the types of specified measuring instruments listed in the Annex to Decree No 345/2002 laying down the measuring instruments subject to mandatory verification and those subject to type approval, the technical and metrological requirements, including tests for the purposes of type approval, verification and checking of specified measuring instruments, shall be specified in a measure of a general nature.Given the intended purpose, the stipulated requirements are designed to be as minimal as possible. Moreover, from the manufacturer's point of view, they replicate the usual requirements of normative regulations for products. For manufacturers or users, the type-approval or verification process simply involves demonstrating that the relevant requirements have been met. In addition, the manufacturer does not necessarily have to undergo all the tests at the time of type-approval, if they have already been carried out. The general principle of recognition applies where the requirements are met._x000D_
</t>
  </si>
  <si>
    <t>A measure of a general nature laying down metrological and technical requirements for specified measuring instruments, including test methods for type approval, verification and checking of specified measuring instrumentsMetrology and measurement. Physical phenomena (ICS code: 17); (ICS code 17.020 - Metrology and measurement in general)</t>
  </si>
  <si>
    <t>17 - Metrology and measurement. Physical phenomena</t>
  </si>
  <si>
    <t>Prevention of deceptive practices and consumer protection (TBT)</t>
  </si>
  <si>
    <r>
      <rPr>
        <sz val="11"/>
        <rFont val="Calibri"/>
      </rPr>
      <t>https://members.wto.org/crnattachments/2026/TBT/CZE/26_04963_00_e.pdf
https://members.wto.org/crnattachments/2026/TBT/CZE/26_04963_00_x.pdf
https://technical-regulation-information-system.ec.europa.eu/en/notification/28701
https://technical-regulation-information-system.ec.europa.eu/cs/notification/28701</t>
    </r>
  </si>
  <si>
    <t>References to the basic texts:_x000D_
Act No 505/1990 on metrology, as amended_x000D_
Decree No 345/2002 stipulating measuring instruments for mandatory verification and measuring instruments subject to type approval, as amended_x000D_
§ 171 et seq. of Act No 500/2004, the Administrative Code, as amended</t>
  </si>
  <si>
    <t>Proposal for a Commission Delegated Regulation supplementing Regulation (EU) 2024/1157 of the European Parliament and of the Council by establishing a list of countries to which the OECD Decision does not apply and to which exports of certain non-hazardous wastes and mixtures of non-hazardous wastes from the Union for recovery are authorised.</t>
  </si>
  <si>
    <t>Regulation (EU) 2024/1157 on shipments of waste (Article 41) introduced a prohibition on the export of non-hazardous waste from the EU to non-OECD countries, which will enter into force on 21 May 2027. The Regulation also provides for the possibility to derogate from this prohibition for countries that have applied to be included in a list (established by the European Commission) and that have demonstrated the exported waste will be managed in an environmentally sound manner in their territory, with human health, climate and environmental protection requirements equivalent to those of the EU. Article 42 and Annex VIII of the Regulation lay down the application procedure and the information the countries needed to provide in their application.The European Commission assessed the applications and proposes this draft Delegated Regulation to establish the list of countries to which the OECD Decision does not apply and to which exports of non-hazardous wastes and mixtures of non-hazardous wastes from the Union for recovery are authorised, in accordance with Article 41.</t>
  </si>
  <si>
    <t>Waste, as defined in Directive 2008/98/EC of the European Parliament and of the Council on waste. </t>
  </si>
  <si>
    <t>13.030 - Wastes</t>
  </si>
  <si>
    <t>Protection of human health or safety (TBT); Protection of the environment (TBT)</t>
  </si>
  <si>
    <t>The export of waste can create serious environmental, climate and public health damage if the waste is not managed in an environmentally sound manner in the countries of destination. In this regard, Regulation (EU) 2024/1157 introduced a prohibition on the export of hazardous and non-hazardous waste from the European Union to non-OECD countries. A derogation to the export ban on non-hazardous waste may only be possible if the country demonstrates sustainable waste management and if the waste is exported for recovery purposes, thereby excluding landfilling or improper disposal and excluding interim operations as per Article 40(2). Based on these environmental requirements, this draft Delegated Regulation establishes a list of non-OECD countries to which exports of certain non-hazardous waste are authorized. In order to avoid adverse impacts resulting from the shipment of such waste, this list is to be regularly updated by the European Commission, and at least every two years. The Commission may request additional information from those countries to demonstrate that they continue complying with the requirements set out in Article 42 of the Regulation.The establishment of this list of non-OECD countries should facilitate the environmentally sound management of waste, in accordance with the waste hierarchy laid down in Article 4 of Directive 2008/98/EC of the European Parliament and of the Council and contribute to the reduction of overall impacts of resource use, which is crucial for the transition to a circular economy</t>
  </si>
  <si>
    <t>The Commission Delegated Regulation should be adopted in Q4 2026.</t>
  </si>
  <si>
    <t>It shall apply from 21 May 2027.</t>
  </si>
  <si>
    <r>
      <rPr>
        <sz val="11"/>
        <rFont val="Calibri"/>
      </rPr>
      <t>https://members.wto.org/crnattachments/2026/TBT/EEC/26_04957_01_e.pdf
https://members.wto.org/crnattachments/2026/TBT/EEC/26_04957_02_e.pdf
https://members.wto.org/crnattachments/2026/TBT/EEC/26_04957_00_e.pdf</t>
    </r>
  </si>
  <si>
    <t>Regulation (EU) 2024/1157 of the European Parliament and of the Council of 11 April 2024 on shipments of waste, amending Regulations (EU) No 1257/2013 and (EU) 2020/1056 and repealing Regulation (EC) No 1013/2006, OJ L, 2024/1157, 30.4.2024, ELI: http://data.europa.eu/eli/reg/2024/1157/oj</t>
  </si>
  <si>
    <t>Amendments to Regulation 391 and deletion of Table I and Table II of the Twenty-Third Schedule of the Food Regulations 1985 [P.U. (A) 437/1985</t>
  </si>
  <si>
    <t>The proposed amendments to Regulation 391 of the Food Regulations 1985 [P.U.(A) 437/1985] are as follows:subregulations 391(3) to 391(6) are to amend the term "processed cereal based food" to "processed cereal-based food";subregulations 391(8)(a) and 391(8)(b) are to amend the amount of added carbohydrates from sucrose, fructose, glucose, glucose syrup or honey to products mentioned in subregulations 391(1)(c)(i), 391(1)(c)(ii) and 391(1)(c)(iv);subregulation 391(9) is to substitute the word "lipid" with "fat";subregulation 391(14) is to delete provisions relating to food additives and to insert provisions on flavourings in processed cereal-based foods for infants and young children;subregulation 391(15) is to delete provision on food conditioner in processed cereal-based foods for infants and young children;subregulation 391(17)(b)(i) is to amend nutrition labelling in processed cereal-based foods for infants and young children;subregulation 391(21) is to delete provision on contaminants in processed cereal-based foods for infants and young children;Table I of the Twenty-Third Schedule is to delete the list of permitted food additives and its maximum level in processed cereal-based foods for infants and young children; andTable II of the Twenty-Third Schedule is to delete the list of permitted food additives in processed cereal-based foods for infants and young children.</t>
  </si>
  <si>
    <t>All food (ICS:67), Food preparations for use by infants or young children (HS Code: 2106.90.73 00).</t>
  </si>
  <si>
    <t>210690 - Food preparations, n.e.s.</t>
  </si>
  <si>
    <t>Six months from the date of publication</t>
  </si>
  <si>
    <t>Food Act 1983 [Act 281Food Regulations 1985 [P.U.(A) 437/1985</t>
  </si>
  <si>
    <t>Part 572; Anthropomorphic Test Devices; Test Device for Human 
Occupant Restraint 50th Percentile Adult Male Dummy (THOR-50M)</t>
  </si>
  <si>
    <t>This document supplements the National Highway Traffic Safety Administration's (NHTSA) September 2023 notice of proposed rulemaking (notified as G/TBT/N/USA/2043) to amend NHTSA's regulations to include an advanced crash test dummy (the Test Device for Human Occupant Restraint (THOR) 50th percentile adult male) by requesting comment on specifying an additional spine configuration and an alternative to the face foam, and announcing the availability of additional documents.The documents referenced in this notification will be available in the docket as of 22 September 2026. You should submit your comments early enough to be received not later than 22 October 2026.91 Federal Register (FR) 60068, 22 September 2026, Title 49 Code of Federal Regulations (CFR) Part 572_x000D_
https://www.govinfo.gov/content/pkg/FR-2026-09-22/html/2026-19370.htm_x000D_
https://www.govinfo.gov/content/pkg/FR-2026-09-22/pdf/2026-19370.pdfThis supplemental notice of proposed rulemaking and previous actions notified under the symbol G/TBT/N/USA/2043 are identified by Docket Number NHTSA-2023-0031. The Docket Folder is available from Regulations.gov at https://www.regulations.gov/docket/NHTSA-2023-0031/document and provides access to primary and supporting documents as well as comments received. Documents are also accessible from Regulations.gov by searching the Docket Number. WTO Members and their stakeholders are asked to submit comments to the USA TBT Enquiry Point by or before 4pmEastern Time on 22 October 2026. Comments received by the USA TBT Enquiry Point from WTO Members and their stakeholders will be shared with the regulator and will also be submitted to the Docket on Regulations.gov if received within the comment period.</t>
  </si>
  <si>
    <t>Anthropomorphic test devices; Test conditions and procedures in general (ICS code(s): 19.020); Road vehicles in general (ICS code(s): 43.020); Crash protection and restraint systems (ICS code(s): 43.040.80)</t>
  </si>
  <si>
    <t>19.020 - Test conditions and procedures in general; 43.020 - Road vehicles in general; 43.040.80 - Crash protection and restraint systems; 19.020 - Test conditions and procedures in general; 43.020 - Road vehicles in general; 43.040.80 - Crash protection and restraint systems</t>
  </si>
  <si>
    <r>
      <rPr>
        <sz val="11"/>
        <rFont val="Calibri"/>
      </rPr>
      <t>https://members.wto.org/crnattachments/2026/TBT/USA/modification/26_04958_00_e.pdf</t>
    </r>
  </si>
  <si>
    <t>Draft. Updates the phytosanitary requirements for the importation of grains of sunflower (Helianthus annuus) produced in the Arab Republic of Egypt</t>
  </si>
  <si>
    <t>Draft Ordinance aiming to update the phytosanitary requirements for the import of grains of sunflower (Helianthus annuus) produced in Egypt. The consignments must be accompanied by a Phytosanitary Certificate and an Additional Declaration, issued by the National Plant Protection Organization – NPPO of the Egypt, as detailed on the Draft Ordinance.</t>
  </si>
  <si>
    <t>Helianthus annuus</t>
  </si>
  <si>
    <t>120600 - Sunflower seeds, whether or not broken</t>
  </si>
  <si>
    <t>Egypt</t>
  </si>
  <si>
    <r>
      <rPr>
        <sz val="11"/>
        <rFont val="Calibri"/>
      </rPr>
      <t>https://members.wto.org/crnattachments/2026/SPS/BRA/26_04950_00_e.pdf
https://members.wto.org/crnattachments/2026/SPS/BRA/26_04950_00_x.pdf</t>
    </r>
  </si>
  <si>
    <t>Draft - Updates the phytosanitary requirements for the the import of fresh fruits of blueberry (Vaccinium corymbosum) produced in the United States of America</t>
  </si>
  <si>
    <t>Draft Ordinance aiming to update the phytosanitary requirements for the import of fresh fruits of blueberry (Vaccinium corymbosum) produced in the United States of America. The consignments must be accompanied by a Phytosanitary Certificate and an Additional Declaration, issued by the National Plant Protection Organization – NPPO of the United States of America, as detailed on the Draft Ordinance.</t>
  </si>
  <si>
    <t>Vaccinium corymbosum</t>
  </si>
  <si>
    <t>081040 - Fresh cranberries, bilberries and other fruits of the genus Vaccinium</t>
  </si>
  <si>
    <r>
      <rPr>
        <sz val="11"/>
        <rFont val="Calibri"/>
      </rPr>
      <t>https://members.wto.org/crnattachments/2026/SPS/BRA/26_04951_00_x.pdf
https://members.wto.org/crnattachments/2026/SPS/BRA/26_04951_00_e.pdf</t>
    </r>
  </si>
  <si>
    <t>Commission Implementing Regulation (EU) 2026/2070 of 17 September 2026 correcting Implementing Regulation (EU) 2026/164 as regards 2-chloroethanol</t>
  </si>
  <si>
    <t>This corrigendum corrects an error in the Annex of Commission Implementing Regulation (EU) 2026/164 of 26 January 2026 concerning the renewal of the authorisation of an aqueous solution of choline chloride and a preparation of choline chloride as feed additives for all animal species and repealing Implementing Regulation (EU) No 795/2013 (Text with EEA relevance), notified on 4 February 2026. In this Annex, the level of 2-chloroethanol was incorrectly expressed. The level expressed in the characterisation of the active substance corresponded to the level of 2-chloroethanol in the additives concerned but not to the level in the active substance. In addition, the level should not refer to 2-chloroethanol but to the sum of ethylene oxide and 2-chloroethanol expressed as ethylene oxide. To preserve the legitimate expectations of feed business operators, the Regulation applies retroactively and enters into force on the day following that of its publication in the Official Journal of the European Union.</t>
  </si>
  <si>
    <t>Animal health; Animal health</t>
  </si>
  <si>
    <r>
      <rPr>
        <sz val="11"/>
        <rFont val="Calibri"/>
      </rPr>
      <t>https://members.wto.org/crnattachments/2026/SPS/EEC/26_04955_00_e.pdf
https://members.wto.org/crnattachments/2026/SPS/EEC/26_04955_00_f.pdf
https://members.wto.org/crnattachments/2026/SPS/EEC/26_04955_00_s.pdf</t>
    </r>
  </si>
  <si>
    <t>Commission Implementing Regulation (EU) 2026/1786 of 23 July 2026 concerning the authorisation of basil tincture from Ocimum basilicum L. as a feed additive for all animal species (Text with EEA relevance)</t>
  </si>
  <si>
    <t>The substance covered by the Act was authorised as a feed additive for all animal species. An application was submitted for the reauthorisation of this substance in accordance with article 10 of Regulation (EC) No 1831/2003. Based on the favourable conclusions of a scientific assessment of the dossier submitted by the applicant, conducted by the European Food Safety Authority (EFSA), this substance is reauthorised as a feed additive for all animal species in the additive category ‘sensory additives’ and in the functional group ‘flavouring compounds’, under certain conditions detailed in the Annex to the Act. A transitional period is included for the interested parties to meet the new authorisation’s requirements.</t>
  </si>
  <si>
    <r>
      <rPr>
        <sz val="11"/>
        <rFont val="Calibri"/>
      </rPr>
      <t>https://members.wto.org/crnattachments/2026/SPS/EEC/26_04953_00_e.pdf
https://members.wto.org/crnattachments/2026/SPS/EEC/26_04953_00_f.pdf
https://members.wto.org/crnattachments/2026/SPS/EEC/26_04953_00_s.pdf</t>
    </r>
  </si>
  <si>
    <t>Ordinance 555, 11 September 2026</t>
  </si>
  <si>
    <t>National Institute of Metrology, Quality and Technology  amends Inmetro Ordinance No. 499, 20 December 2021, which approves the Conformity Assessment Requirements for Metal Cooking Pots – Consolidated.</t>
  </si>
  <si>
    <t>Metal Cooking Pots for Home Use (HS 7323.9).</t>
  </si>
  <si>
    <t>73239 - - Other:; 73239 - - Other:</t>
  </si>
  <si>
    <t>97.040.60 - Cookware, cutlery and flatware; 97.040.60 - Cookware, cutlery and flatware</t>
  </si>
  <si>
    <t>Consumers protection</t>
  </si>
  <si>
    <t>Consolidation of conformity assessment requirements for plug and socket adapters.</t>
  </si>
  <si>
    <t>Rectification of Inmetro Ordinance No. 90/2022, approving the Conformity Assessment Requirements for Plugs and Sockets – Consolidated, published in the Official Gazette of the Union on 22 March 2022, Section 1, pages 40 to 44.https://www.in.gov.br/web/dou/-/retificacao-731348574</t>
  </si>
  <si>
    <t>Plugs and Sockets</t>
  </si>
  <si>
    <t>853669 - Plugs and sockets for a voltage &lt;= 1.000 V (excl. lamp holders); 853590 - 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</si>
  <si>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29.120.30 - Plugs, socket-outlets, couplers; 29.120.30 - Plugs, socket-outlets, couplers; 29.120.30 - Plugs, socket-outlets, couplers</t>
  </si>
  <si>
    <t>Consumer's safety and health protection.</t>
  </si>
  <si>
    <t>Ordinance No. 188, 18 March 2026</t>
  </si>
  <si>
    <t>Rectification of Ordinance No. 188/2026, published in the Federal Official Gazette on 1 April 2026, Section 1, pages 80 to 86, amending Inmetro Ordinance No. 102 of 22 March 2022, which approves the Conformity Assessment Requirements for Water-Consuming Equipment – ​​Consolidated.https://www.in.gov.br/web/dou/-/retificacao-731351783</t>
  </si>
  <si>
    <t>Water dispensers</t>
  </si>
  <si>
    <t>8516 - 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 8516 - 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 8516 - Electric instantaneous or storage water heaters and immersion heaters; electric space heating apparatus and soil heating apparatus; electro-thermic hair-dressing apparatus, e.g. hair dryers, hair curlers and curling tong heaters, and hand dryers; electric smoothing irons; other electro-thermic appliances of a kind used for domestic purposes; electric heating resistors (other than those of heading 8545); parts thereof</t>
  </si>
  <si>
    <t>27.010 - Energy and heat transfer engineering in general; 27.010 - Energy and heat transfer engineering in general; 27.010 - Energy and heat transfer engineering in general; 97.040.50 - Small kitchen appliances; 97.040.50 - Small kitchen appliances; 97.040.50 - Small kitchen appliances</t>
  </si>
  <si>
    <t>Consumer information, labelling (TBT)</t>
  </si>
  <si>
    <t>Consumer information</t>
  </si>
  <si>
    <t>Instituto Nacional de Metrologia, Qualidade e Tecnologia amends Inmetro Ordinance No. 282 26 August 2020, which establishes the risk classification of economic activities associated with public authorization acts under Inmetro's responsibility within the scope of compulsory conformity assessment.</t>
  </si>
  <si>
    <t>Tacit approval for the public acts of release of Inmetro´s responsibility</t>
  </si>
  <si>
    <t>To provide the criteria and procedures for the classification of risk of economic activity and to set the deadline for tacit approvalIn accordance with paragraph 6 of Article 1 of Law No. 13.874 of 20 September 2019, public acts of release are the license, authorization, grant, registration, permission, license, registration, accreditation, study, plan, registration and other acts required, under any denomination, by public administration body or entity in the application of legislation, condition for the exercise of economic activity, including the beginning, the continuation and purpose for installation, construction, operation, production, operation, use, exercise or carrying out, in the public or private sphere, activity, service, establishment, profession, installation, operation, product, equipment, vehicle, building and others.Decree No. 10.178 of 18 December 2019, which regulates provisions of Law No. 13.874 of 20 September 2019, to provide for the criteria and procedures for the classification of risk of economic activity and to set the deadline for tacit approval, and amends Decree No. 9.094 of 17 July 2017, to include elements in the Letter of Services to the customer.Inmetro requires public acts of release for the exercise of economic activities.</t>
  </si>
  <si>
    <t>Ordinance 62, 31 March 2026 </t>
  </si>
  <si>
    <t>Rectification of INMETRO Ordinance No. 62,  31 March 2026, published in the Federal Official Gazette on 1 April 2026, Section 1, pages 69 to 80.https://www.in.gov.br/web/dou/-/retificacao-731351966</t>
  </si>
  <si>
    <t>NUCLEAR REACTORS, BOILERS, MACHINERY AND MECHANICAL APPLIANCES; PARTS THEREOF (HS code(s): 84)</t>
  </si>
  <si>
    <t>84 - NUCLEAR REACTORS, BOILERS, MACHINERY AND MECHANICAL APPLIANCES; PARTS THEREOF; 84 - NUCLEAR REACTORS, BOILERS, MACHINERY AND MECHANICAL APPLIANCES; PARTS THEREOF</t>
  </si>
  <si>
    <t>27 - ENERGY AND HEAT TRANSFER ENGINEERING; 27 - ENERGY AND HEAT TRANSFER ENGINEERING</t>
  </si>
  <si>
    <t>China</t>
  </si>
  <si>
    <t>National Standard of the P.R.C.,General technical requirements for B mode ultrasonic diagnostic equipment</t>
  </si>
  <si>
    <t>This document specifies the requirements for B mode ultrasonic diagnostic equipment and describes the corresponding test methods. _x000D_
This document applies to B mode ultrasonic diagnostic equipment, including the two-dimensional grayscale imaging part of color Doppler diagnostic ultrasonic equipment, with nominal frequencies typically in the range from 1.5 MHz to 15.0 MHz. _x000D_
This document does not apply to ophthalmic ultrasonic diagnostic equipment or to intravascular diagnostic ultrasonic equipment. </t>
  </si>
  <si>
    <t>B mode ultrasonic diagnostic equipment (HS code(s): 901811; 901812; 901890); (ICS code(s): 11.040.50)</t>
  </si>
  <si>
    <t>901811 - Electro-cardiographs; 901812 - Ultrasonic scanning apparatus; 901890 - Instruments and appliances used in medical, surgical or veterinary sciences, n.e.s.</t>
  </si>
  <si>
    <t>11.040.50 - Radiographic equipment</t>
  </si>
  <si>
    <t>12 months after approval</t>
  </si>
  <si>
    <r>
      <rPr>
        <sz val="11"/>
        <rFont val="Calibri"/>
      </rPr>
      <t>https://members.wto.org/crnattachments/2026/TBT/CHN/26_04947_00_x.pdf</t>
    </r>
  </si>
  <si>
    <t>National Standard of the P.R.C., Intelligent and connected vehicles—Road traffic rules compliance test content and methods</t>
  </si>
  <si>
    <t>This document specifies the general requirements, test items, and test methods for the compliance testing of road traffic rules applicable to intelligent and connected vehicles._x000D_
This document applies to intelligent connected vehicles equipped with automated driving systems; for other road transport vehicles equipped with automated driving function（including automated parking system）and combined driver assistance system that undergo compliance testing with road traffic rules, the same provisions shall apply._x000D_
This document also applies during the period when intelligent connected vehicles are permitted on public roads, the automated driving system undergoes a change in driving capabilities, experiences an expansion of its active area, or is assessed as posing traffic safety risks, necessitating supplementary compliance testing with road traffic rules.</t>
  </si>
  <si>
    <t>Automated driving system;automated driving module for vehicles; automated driving system controller; vehicle; intelligent and connected vehicles; unmanned vehicle; combined driver assistance system (HS code(s): 854370; 870321; 870323; 901480; 903289; 903290); (ICS code(s): 43.020)</t>
  </si>
  <si>
    <t>903290 - Parts and accessories for regulating or controlling instruments and apparatus, n.e.s.; 901480 - Navigational instruments and apparatus (excl. for aeronautical or space navigation, compasses and radio navigational equipment); 903289 - Regulating or controlling instruments and apparatus (excl. hydraulic or pneumatic, manostats, thermostats, and taps, cocks and valves of heading 8481); 870323 - 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 870321 - Motor cars and other motor vehicles principally designed for the transport of &lt;10 persons, incl. station wagons and racing cars, with only spark-ignition internal combustion reciprocating piston engine of a cylinder capacity &lt;= 1.000 cm³ (excl. vehicles for travelling on snow and other specially designed vehicles of subheading 8703.10); 854370 - Electrical machines and apparatus, having individual functions, n.e.s. in chapter 85</t>
  </si>
  <si>
    <t>43.020 - Road vehicles in general</t>
  </si>
  <si>
    <t>Protection of human health or safety (TBT); Quality requirements (TBT)</t>
  </si>
  <si>
    <r>
      <rPr>
        <sz val="11"/>
        <rFont val="Calibri"/>
      </rPr>
      <t>https://members.wto.org/crnattachments/2026/TBT/CHN/26_04948_00_x.pdf</t>
    </r>
  </si>
  <si>
    <t>National Technical Regulation on the fortification with vitamin A of plantation white sugar for direct consumption, and amendments thereto</t>
  </si>
  <si>
    <t>Articles 3, 6, 7, 9, 10, 10 bis, 11, 12, 13, 18, 20, 21, and 22 of Executive Decree No. 27021-S of 30 April 1998, "Technical Regulation on the fortification with vitamin A of plantation white sugar for direct consumption", published in Official Journal No. 108 on 5 June 1998, have been amended.__________1 This information can be provided by including a website address, a PDF attachment, or other information on where the text of the final/modified measure and/or interpretative guidance can be obtained.</t>
  </si>
  <si>
    <t>67.180 ;</t>
  </si>
  <si>
    <t>170199 - Cane or beet sugar and chemically pure sucrose, in solid form (excl. cane and beet sugar containing added flavouring or colouring and raw sugar)</t>
  </si>
  <si>
    <t>67.180 - Sugar. Sugar products. Starch; 67.180 - Sugar. Sugar products. Starch</t>
  </si>
  <si>
    <t>Protección de la vida humana</t>
  </si>
  <si>
    <r>
      <rPr>
        <sz val="11"/>
        <rFont val="Calibri"/>
      </rPr>
      <t xml:space="preserve">https://members.wto.org/crnattachments/2026/TBT/CRI/final_measure/26_04949_00_s.pdf
https://www.meic.go.cr/tramites-y-servicios/reglatec/
</t>
    </r>
  </si>
  <si>
    <t>Requisitos y procedimiento para el reconocimiento del registro sanitario de medicamentos otorgado por las autoridades reguladoras reconocidas por la organización mundial de la salud y para el registro sanitario a productos multiorigen cuyo innovador no se encuentre registrado en el país.</t>
  </si>
  <si>
    <t>The notified document establishes the provisions and requirements for the recognition and approval of sanitary registrations for medicines granted by the health authorities of countries whose medicines regulatory agencies are recognized by the World Health Organization (WHO).</t>
  </si>
  <si>
    <t>Reconocimiento Registro Sanitario Medicamentos</t>
  </si>
  <si>
    <t>11.120 - Pharmaceutics; 01 - Generalities. Terminology. Standardization. Documentation</t>
  </si>
  <si>
    <r>
      <rPr>
        <sz val="11"/>
        <rFont val="Calibri"/>
      </rPr>
      <t>https://members.wto.org/crnattachments/2026/TBT/CRI/26_04952_00_s.pdf</t>
    </r>
  </si>
  <si>
    <t>Jordan</t>
  </si>
  <si>
    <t>DJS 2439:2026 Spices and condiments – Mate</t>
  </si>
  <si>
    <t>This Jordanian Standard specifies the requirements that shall be met by dry maté intended for use in the preparation of maté beverage extract.</t>
  </si>
  <si>
    <t>Tea (ICS code(s): 67.140.10)</t>
  </si>
  <si>
    <t>090300 - Mate</t>
  </si>
  <si>
    <t>67.140.10 - Tea</t>
  </si>
  <si>
    <t>Prevention of deceptive practices and consumer protection (TBT); Protection of human health or safety (TBT); Harmonization (TBT); Reducing trade barriers and facilitating trade (TBT)</t>
  </si>
  <si>
    <r>
      <rPr>
        <sz val="11"/>
        <rFont val="Calibri"/>
      </rPr>
      <t>https://jsmo.gov.jo/EBV4.0/Root_Storage/AR/EB_UsefullLinks/DJS__2439_-_2026.pdf</t>
    </r>
  </si>
  <si>
    <t>Syrian standard 873/1990</t>
  </si>
  <si>
    <t>Canada</t>
  </si>
  <si>
    <t>Proposed amendments to the Susceptible Species of Aquatic Animals List</t>
  </si>
  <si>
    <t>This communication serves to inform Members that the date of entry into force for G/SPS/N/CAN/1634 will be 5 October 2026.</t>
  </si>
  <si>
    <t>Susceptible species of aquatic animals</t>
  </si>
  <si>
    <t>03 - FISH AND CRUSTACEANS, MOLLUSCS AND OTHER AQUATIC INVERTEBRATES; 03 - FISH AND CRUSTACEANS, MOLLUSCS AND OTHER AQUATIC INVERTEBRATES</t>
  </si>
  <si>
    <t>Adoption/publication/entry into force of reg.; Animal diseases; Animal health; Animal diseases; Animal health</t>
  </si>
  <si>
    <t>Commission Implementing Regulation (EU) 2026/1756 of 20 July 2026 concerning the authorisation of L-valine produced from Corynebacterium glutamicum KCCM 80366, in the form of an inactivated fermentation product, as a feed additive for all animal species (Text with EEA relevance) </t>
  </si>
  <si>
    <t>This Regulation authorises for the first time in the European Union and for a period of 10 years L-valine produced from Corynebacterium glutamicum KCCM 80366 as a feed additive belonging to the additive category ‘nutritional additives’ and in the functional group ‘amino acids, their salts and analogues’, for all animal species. This authorisation is based on the favourable conclusions of a scientific assessment of the dossier submitted by the applicant, conducted by the European Food Safety Authority (EFSA). The terms of the authorisation are detailed in the Annex to the Act.</t>
  </si>
  <si>
    <t>This Regulation entered into force on the twentieth day following that of its publication in the Official Journal of the European Union.</t>
  </si>
  <si>
    <r>
      <rPr>
        <sz val="11"/>
        <rFont val="Calibri"/>
      </rPr>
      <t>https://members.wto.org/crnattachments/2026/SPS/EEC/26_04932_00_e.pdf
https://members.wto.org/crnattachments/2026/SPS/EEC/26_04932_00_s.pdf
https://members.wto.org/crnattachments/2026/SPS/EEC/26_04932_00_f.pdf</t>
    </r>
  </si>
  <si>
    <t>Australia</t>
  </si>
  <si>
    <t>Proposed scheduling decision - Long chain perfluorocarboxylic acids (LC PFCAs) (PDF 322 KB)Proposed scheduling decision - Hydrofluorocarbons (HFCs) (PDF 344 KB) (8 page(s), in English), (9 page(s), in English)</t>
  </si>
  <si>
    <t>The Industrial Chemicals Environmental Management Standard (IChEMS) has been developed by all Australian governments to efficiently and effectively manage the risks of industrial chemicals to the environment, while providing consistent requirements for businesses across Australia. The IChEMS Register records standards for the environmental management of chemicals, including risk management measures for specific industrial uses. In turn, the Australian federal government and each state and territory government will enact legislation to implement the standards in their jurisdictions.The proposed standards will assign the following chemicals, and mixtures and articles containing the chemicals, to Schedule 6 of the IChEMS Register. This will prohibit their import, manufacture, use and export in Australia, with exceptions for some essential uses, unintentional trace contamination, research, environmentally sound disposal, and articles in use prior to the standards' date of entry into force.•          Long chain perfluorocarboxylic acids (LC PFCAs)•          Hydrofluorocarbons (HFCs)The essential uses in the proposed standards broadly align with the exceptions in the Stockholm Convention (for LC PFCAs) and the Montreal Protocol (for HFCs). Australia has opted to not include the Montreal Protocol exception for car air conditioning in the essential uses for HFCs, based on the global trend toward not allowing this exception.</t>
  </si>
  <si>
    <t>Long chain perfluorocarboxylic acids (LC PFCAs), with the molecular formula of CnF2n+1COOH (where 8 ≤ n ≤ 20)Hydrofluorocarbons (HFCs), the molecular formula CnH(2n+2–x)Fx, where 1 ≤ n ≤ 5, and where a) for n = 1, x = 1-3, b) for n = 2, x = 2-5, c) for n = 3, x = 2-7, d) for n = 4, x = 3-9, e) for n = 5, x = 10-11</t>
  </si>
  <si>
    <t>71 - CHEMICAL TECHNOLOGY</t>
  </si>
  <si>
    <t xml:space="preserve">Achieve better protection of the environment through improved management of the environmental risks posed by industrial chemicals.Provide a nationally consistent, transparent, predictable and streamlined approach to environmental risk management of industrial chemicals for governments, industry and the community._x000D_
_x000D_
</t>
  </si>
  <si>
    <t xml:space="preserve">
Long chain perfluorocarboxylic acids (LC PFCAs): 1 January 2028
Hydrofluorocarbons (HFCs): 1 January 2028</t>
  </si>
  <si>
    <r>
      <rPr>
        <sz val="11"/>
        <rFont val="Calibri"/>
      </rPr>
      <t>https://members.wto.org/crnattachments/2026/TBT/AUS/26_04929_00_e.pdf
https://members.wto.org/crnattachments/2026/TBT/AUS/26_04929_01_e.pdf</t>
    </r>
  </si>
  <si>
    <t>Supporting documents are available at Consultation hub | Public comments on IChEMS proposed decisions - Climate Change (dcceew.gov.au), including:Chemical profile - Long chain perfluorocarboxylic acids (LC PFCAs)Chemical profile - Hydrofluorocarbons (HFCs)Further information on the IChEMS is available at: Industrial Chemicals Environmental Management Standard - IChEMS - DCCEEW</t>
  </si>
  <si>
    <t>DEAS 1373:2026 Leather –Hides, skins and leather – Specification</t>
  </si>
  <si>
    <t>This draft East Africa Standard prescribes the terms and definitions relating to hides, skins and leather.</t>
  </si>
  <si>
    <t>Leather products (ICS code(s): 59.140.35)</t>
  </si>
  <si>
    <t>41 - RAW HIDES AND SKINS (OTHER THAN FURSKINS) AND LEATHER</t>
  </si>
  <si>
    <t>59.140.35 - Leather products</t>
  </si>
  <si>
    <t>Consumer information, labelling (TBT); Prevention of deceptive practices and consumer protection (TBT); Quality requirements (TBT); Harmonization (TBT); Reducing trade barriers and facilitating trade (TBT); Cost saving and productivity enhancement (TBT)</t>
  </si>
  <si>
    <r>
      <rPr>
        <sz val="11"/>
        <rFont val="Calibri"/>
      </rPr>
      <t>https://members.wto.org/crnattachments/2026/TBT/KEN/26_04921_00_e.pdf</t>
    </r>
  </si>
  <si>
    <t>N/A</t>
  </si>
  <si>
    <t>DEAS 1372:2026 Leather –Leather for garments – Specification </t>
  </si>
  <si>
    <t>This Draft East African Standard specifies requirements, methods of test and sampling of leather for garment.</t>
  </si>
  <si>
    <t>41 - RAW HIDES AND SKINS (OTHER THAN FURSKINS) AND LEATHER; 4203 - Articles of apparel and clothing accessories, of leather or composition leather (excl. footware and headgear and parts thereof, and goods of chapter 95, e.g. shin guards, fencing masks)</t>
  </si>
  <si>
    <r>
      <rPr>
        <sz val="11"/>
        <rFont val="Calibri"/>
      </rPr>
      <t>https://members.wto.org/crnattachments/2026/TBT/KEN/26_04922_00_e.pdf</t>
    </r>
  </si>
  <si>
    <t>ISO 2418 Leather — Chemical, physical, mechanical and fastness tests — Position and preparation of specimens for testingISO 5398 (All parts) Leather — Chemical determination of chromic oxide contentISO 17075 (All parts) Leather — Chemical determination of chromium (VI) content in leatherISO 15700 Leather — Tests for colour fastness — Colour fastness to water spottingISO 4045 Leather — Chemical tests — Determination of pH and difference figureISO 2589 Leather — Physical and mechanical tests — Determination of thicknessISO 3376 Leather — Physical and mechanical tests — Determination of tensile strength and percentage elongationISO 3377 (All parts) Leather — Physical and mechanical tests — Determination of tear loadISO 4048 Leather — Chemical tests — Determination of matter soluble in dichloromethane and free fatty acid contentISO 17130 Leather — Physical and mechanical tests — Determination of dimensional changeISO 105-B01:2014Textiles — Tests for colour fastness Part B01: Colour fastness to light: DaylightISO 105-B02:2014Textiles — Tests for colour fastness Part B02: Colour fastness to artificial light: Xenon arc fading lamp testISO 17226 (All parts) Leather — Chemical determination of formaldehyde contentISO 11640 Leather — Tests for colour fastness — Colour fastness to cycles of to-and-fro rubbingISO 11641Leather — Tests for colour fastness — Colour fastness to perspirationISO 5402 (All parts) Leather — Determination of flex resistanceISO 11644 Leather — Test for adhesion of finishISO 17234 (All parts) Leather — Chemical tests for the determination of certain azo colorants in dyed leathersISO 17070Leather — Chemical tests — Determination of tetrachlorophenol-, trichlorophenol-, dichlorophenol-, monochlorophenol-isomers and pentachlorophenol contentISO 2588 Leather — Sampling — Number of items for a gross sample</t>
  </si>
  <si>
    <t>DEAS 1371:2026 Chamois leather – Specification</t>
  </si>
  <si>
    <t>This Draft East African Standard specifies requirements, sampling, and test methods for Chamois leather.</t>
  </si>
  <si>
    <t>411410 - Chamois leather, incl. combination chamois leather (excl. glacé-tanned leather subsequently treated with formaldehyde and leather stuffed with oil only after tanning)</t>
  </si>
  <si>
    <r>
      <rPr>
        <sz val="11"/>
        <rFont val="Calibri"/>
      </rPr>
      <t>https://members.wto.org/crnattachments/2026/TBT/KEN/26_04923_00_e.pdf</t>
    </r>
  </si>
  <si>
    <t>ISO 2417 Leather — Physical and mechanical tests — Determination of the static absorption of waterISO 2588 Leather — Sampling — Number of items for a gross sampleISO 4045 Leather — Chemical tests — Determination of pH and difference figureISO 2589 Leather — Physical and mechanical tests — Determination of thicknessISO 4048 Leather — Chemical tests — Determination of matter soluble in dichloromethane and free fatty acid contentISO 3380 Leather — Physical and mechanical tests — Determination of shrinkage temperature up to 100 °CISO 4098:2018 | IULTCS/IUC 6 Leather — Chemical tests — Determination of water-soluble matter, water-soluble inorganic matter and water-soluble organic matterISO 4047 Leather — Determination of sulphated total ash and sulphated water-insoluble ashISO 17072-2 Leather — Chemical determination of metal content Part 2: Total metal contentISO 17226 (All parts) Leather — Chemical determination of formaldehyde content</t>
  </si>
  <si>
    <t>DEAS 1370:2026 Leather – leather suitcase – Specification</t>
  </si>
  <si>
    <t>This Draft East African Standard specifies requirements, sampling, and test methods for leather suitcase.</t>
  </si>
  <si>
    <t>42021 - - Trunks, suit-cases, vanity-cases, executive-cases, brief-cases, school satchels and similar containers:</t>
  </si>
  <si>
    <r>
      <rPr>
        <sz val="11"/>
        <rFont val="Calibri"/>
      </rPr>
      <t>https://members.wto.org/crnattachments/2026/TBT/KEN/26_04924_00_e.pdf</t>
    </r>
  </si>
  <si>
    <t>ISO 15115:2019 Leather — VocabularyISO 5398 (All parts) Leather — Chemical determination of chromic oxide contentISO 17075 (All parts) Leather — Chemical determination of chromium (VI) content in leatherISO 15700 Leather — Tests for colour fastness — Colour fastness to water spottingISO 4045 Leather — Chemical tests — Determination of pH and difference figureISO 2589 Leather — Physical and mechanical tests — Determination of thicknessISO 3377 (All parts) Leather — Physical and mechanical tests — Determination of tear load ISO 23910 Leather — Physical and mechanical tests — Measurement of stitch tear resistanceISO 17226 (All parts) Leather — Chemical determination of formaldehyde contentISO 11640 Leather — Tests for colour fastness — Colour fastness to cycles of to-and-fro rubbingISO 17234 (All parts) Leather — Chemical tests for the determination of certain azo colorants in dyed leathersISO 3378 Leather — Physical and mechanical tests — Determination of resistance to grain cracking and grain crack indexISO 17076(All parts) Leather — Determination of abrasion resistance Part 1: Taber® methodISO 3801Textiles — Woven fabrics — Determination of mass per unit length and mass per unit areaISO 9073-1Nonwovens — Test methods Part 1: Determination of mass per unit areaEAS 257ISO 13934-1Textiles — Tensile properties of fabrics Part 1: Determination of maximum force and elongation at maximum force using the strip methodISO 13934-2:2014Textiles — Tensile properties of fabrics Part 2: Determination of maximum force using the grab methodISO 105-C10:2006Textiles — Tests for colour fastness Part C10: Colour fastness to washing with soap or soap and sodaISO 105-X12:2016Textiles — Tests for colour fastness Part X12: Colour fastness to rubbingISO 105-B01:2014Textiles — Tests for colour fastness Part B01: Colour fastness to light: DaylightISO 105-B02:2014Textiles — Tests for colour fastness Part B02: Colour fastness to artificial light: Xenon arc fading lamp testISO 2859-1:2026Sampling procedures for inspection by attributes Part 1: Sampling schemes indexed by acceptance quality limit (AQL) for lot-by-lot inspection</t>
  </si>
  <si>
    <t>DKS 2754: 2026 Cereals and pulses — Code of practice</t>
  </si>
  <si>
    <t>This Kenya standard sets out the requirements for the sustainable production, harvesting, postharvest handling, transportation, storage and trading of cereals and pulses.</t>
  </si>
  <si>
    <t>Cereals, pulses and derived products (ICS code(s): 67.060)</t>
  </si>
  <si>
    <t>10 - CEREALS; 11 - PRODUCTS OF THE MILLING INDUSTRY; MALT; STARCHES; INULIN; WHEAT GLUTEN</t>
  </si>
  <si>
    <r>
      <rPr>
        <sz val="11"/>
        <rFont val="Calibri"/>
      </rPr>
      <t>https://members.wto.org/crnattachments/2026/TBT/KEN/26_04919_00_e.pdf</t>
    </r>
  </si>
  <si>
    <t>KS 3037 Prevention and reduction of mycotoxin contamination in cereals KS 2657 Warehouse and warehousing of Bagged grains KS 2985 Silos for storage of unbagged cereals and pulses KS EAS 985-1 Hermetic storage bags- Specification KS EAS 900 Cereals Pulses and derived products- sampling    5. KS EAS 901 Cereals , Pulses and derived products – Test methods</t>
  </si>
  <si>
    <t>DKS 3056: 2026 General principles of food safety, quality and nutrition for feeding programmes and food vendors in learning institutions — Code of practice</t>
  </si>
  <si>
    <t>This draft Kenya standard provides guidelines for providing safe, quality, nutritious, diverse and acceptable food for consumption in learning institution through production, sourcing, procurement, storage, transportation, food preparation, cooking and serving, monitoring and waste disposal of food in learning institutions._x000D_
This standard applies to all stakeholders involved in feeding programmes and food vending in learning institutions._x000D_
Specific food safety control measures throughout the food chain applies.</t>
  </si>
  <si>
    <r>
      <rPr>
        <sz val="11"/>
        <rFont val="Calibri"/>
      </rPr>
      <t>https://members.wto.org/crnattachments/2026/TBT/KEN/26_04920_00_e.pdf</t>
    </r>
  </si>
  <si>
    <t>KS EAS 12 Portable water – Specification_x000D_
KS EAS 38 Labelling</t>
  </si>
  <si>
    <t>Proyecto de Norma Oficial Mexicana PROY-NOM-007-ENER-2026, Eficiencia energética para sistemas de alumbrado en edificios no residenciales.</t>
  </si>
  <si>
    <t>The notified draft Standard seeks to establish the energy-efficiency levels, expressed in terms of the electrical power density for lighting, that non-residential building lighting systems must meet, including the method for calculating that density. This is intended to ensure that these systems are designed and constructed in an energy-efficient manner by optimizing their design and using state-of-the-art technologies, such as LED lighting, without compromising the required illuminance levels.G/TBT/N/MEX/582- 2 -</t>
  </si>
  <si>
    <t>Aplica a los sistemas de alumbrado interior y exterior de los edificios no residenciales nuevos, así como a las ampliaciones y modificaciones delos sistemas de alumbrado interior y exterior de los edificios existentes dentro del territorio de los Estados Unidos Mexicanos. Los inmuebles cubiertos por esta regulación son aquellos cuyos usos autorizados queden comprendidos dentro de los tipos siguientes: oficinas; escuelas y demás centros docentes; establecimientos comerciales; hospitales; hoteles; restaurantes; bodegas; recreación y cultura; talleres de servicio; y centrales de pasajeros.</t>
  </si>
  <si>
    <t>27.015 - Energy efficiency. Energy conservation in general</t>
  </si>
  <si>
    <t>Uso y aprovechamiento de los recursos naturales.</t>
  </si>
  <si>
    <r>
      <rPr>
        <sz val="11"/>
        <rFont val="Calibri"/>
      </rPr>
      <t xml:space="preserve">https://members.wto.org/crnattachments/2026/TBT/MEX/26_04927_00_s.pdf
https://dof.gob.mx/nota_detalle.php?codigo=5798761&amp;fecha=14/09/2026#gsc.tab=0
https://platiica.economia.gob.mx/proyectos-de-nom/ 
https://www.gob.mx/conuee/acciones-y-programas/normas-de-eficiencia-energetica-en-proyecto 
</t>
    </r>
  </si>
  <si>
    <t>The following current Mexican Official Standards, or, where applicable, those replacing them, and international regulations must be consulted for the correct application of the notified draft Standard:• NOM-008-SE-2021, Sistema general de unidades de medida (cancela a la NOM-008-SCFI-2002), published in the Official Journal on 29 December 2023.• NOM-001-SEDE-2012: Instalaciones eléctricas (utilización), published in the Official Journal on 29 November 2012.• NOM-013-ENER-2013, Eficiencia energética para sistemas de alumbrado en vialidades, published in the Official Journal on 14 June 2013.• NOM-028-ENER-2017, Eficiencia energética de lámparas para uso general. Límites y métodos de prueba, published in the Official Journal on 9 March 2018.• NOM-030-ENER-2016, Eficacia luminosa de lámparas de diodos emisores de luz (led) integradas para iluminación general. Límites y métodos de prueba, published in the Official Journal on 17 January 2017.</t>
  </si>
  <si>
    <t>Proyecto de Norma Oficial Mexicana PROY-NOM-013-ENER-2026, Eficiencia energética para sistemas de alumbrado en vialidades.</t>
  </si>
  <si>
    <t>The notified draft Mexican Official Standard seeks to establish energy-efficiency levels in terms of maximum values of the electric power density for lighting (DPEA), as well as average illuminance and luminance levels for lighting in the various applications specified in this draft Standard, with a view to optimizing the design and construction of such systems through the use of equipment and technologies that enable electrical energy to be used efficiently, without compromising the visual requirements.</t>
  </si>
  <si>
    <t>Aplica a todos los sistemas nuevos de iluminación para vialidades y estacionamientos públicos, abiertos, cerrados o techados, así como las ampliaciones o modificaciones de instalaciones ya existentes, que se construyan en el territorio nacional, independientemente de su tamaño y carga conectada.</t>
  </si>
  <si>
    <t>Uso y aprovechamiento de los recursos naturales</t>
  </si>
  <si>
    <r>
      <rPr>
        <sz val="11"/>
        <rFont val="Calibri"/>
      </rPr>
      <t xml:space="preserve">https://members.wto.org/crnattachments/2026/TBT/MEX/26_04928_00_s.pdf
https://dof.gob.mx/nota_detalle.php?codigo=5798762&amp;fecha=14/09/2026#gsc.tab=0
https://platiica.economia.gob.mx/proyectos-de-nom/
https://www.gob.mx/cms/uploads/attachment/file/1102906/PROY-NOM-013-ENER-2026_110926.pdf 
</t>
    </r>
  </si>
  <si>
    <t>The following current Mexican Official Standards, or, where applicable, those replacing them, and international regulations must be consulted for the correct application of the notified draft Standard:• NOM-008-SE-2021, Sistema general de unidades de medida (cancela a la NOM-008-SCFI-2002), published in the Official Journal on 29 December 2023; and• NMX-J-619-ANCE-2014, Iluminación – Definiciones y terminología, notice of entry into force published in the Official Journal on 16 June 2015.</t>
  </si>
  <si>
    <t>Eswatini</t>
  </si>
  <si>
    <t>PRD/SZNS ISO 22002-1:2025 Prerequisite programmes on food safety —Part 1: Food manufacturing</t>
  </si>
  <si>
    <t>This document specifies, in conjunction with ISO 22002-100, requirements for establishing, implementing and maintaining prerequisite programmes (PRPs) to control food safety hazards in food manufacturing.This document is applicable to all organizations, regardless of size or complexity.This document does not apply to other parts of the food supply chain.Exclusions to requirements can be supported by a sufficient justification that ensures that the exclusion does not adversely impact food safety.</t>
  </si>
  <si>
    <t>67.020 - Processes in the food industry</t>
  </si>
  <si>
    <t>Protection of human health or safety (TBT); Quality requirements (TBT); Reducing trade barriers and facilitating trade (TBT)</t>
  </si>
  <si>
    <r>
      <rPr>
        <sz val="11"/>
        <rFont val="Calibri"/>
      </rPr>
      <t>https://members.wto.org/crnattachments/2026/TBT/SWZ/26_04931_00_e.pdf</t>
    </r>
  </si>
  <si>
    <t>ISO 22002-100, Prerequisite programmes on food safety — Part 100: Requirements for the food, feed and packaging supply chain.</t>
  </si>
  <si>
    <t>Communiqué Amending the Communiqué on Warning Messages to be Placed on Alcoholic Beverage Packaging</t>
  </si>
  <si>
    <t>The Draft Communiqué proposes changing the warning phrase "Alcohol is not your friend” found in Article 2, Paragraph 1 of the Communiqué on Warning Messages to be Placed on Alcoholic Beverage Packaging (published in the Official Gazette dated 11 August 2013 and numbered 28732) to "Alcohol can cause cancer."Furthermore, the Draft Communiqué envisages updating the packaging and warning regulations (Article 3/1/d) which were previously notified to the WTO under G/TBT/N/TUR/41 and its subsequent addendum (G/TBT/N/TUR/41/Add.1 and G/TBT/N/TUR/41/Add.2) as well as modifying mandatory QR code placement requirements and the dimensions of warning messages.This Communiqué shall enter into force on the date of its publication.PROVISIONAL ARTICLE 1 – Except for products manufactured for export purposes, the production, importation, and placing on the domestic market by manufacturers and importers of products that do not meet the requirements set forth in Articles 2 and 3 of this Communiqué shall be prohibited as of six months after the date of entry into force of the Communiqué introducing this Article.</t>
  </si>
  <si>
    <t>Alcoholic Beverages (HS Codes: 2203; 2204; 2205; 2206; 2208)</t>
  </si>
  <si>
    <t>2203 - Beer made from malt.; 2204 - Wine of fresh grapes, incl. fortified wines; grape must, partly fermented and of an actual alcoholic strength of &gt; 0,5% vol or grape must with added alcohol of an actual alcoholic strength of &gt; 0,5% vol; 2205 - Vermouth and other wine of fresh grapes, flavoured with plants or aromatic substances; 2206 - Other fermented beverages (for example, cider, perry, mead); mixtures of fermented beverages and mixtures of fermented beverages and non-alcoholic beverages, not elsewhere specified or included.; 2208 - Undenatured ethyl alcohol of an alcoholic strength of &lt; 80%; spirits, liqueurs and other spirituous beverages (excl. compound alcoholic preparations of a kind used for the manufacture of beverages); 2208 - Undenatured ethyl alcohol of an alcoholic strength by volume of &lt; 80%; spirits, liqueurs and other spirituous beverages (excl. compound alcoholic preparations of a kind used for the manufacture of beverages); 2203 - Beer made from malt; 2205 - Vermouth and other wine of fresh grapes, flavoured with plants or aromatic substances; 2206 - Cider, perry, mead and other fermented beverages and mixtures of fermented beverages and non-alcoholic beverages, n.e.s. (excl. beer, wine or fresh grapes, grape must, vermouth and other wine of fresh grapes flavoured with plants or aromatic substances); 2204 - Wine of fresh grapes, incl. fortified wines; grape must, partly fermented and of an actual alcoholic strength of &gt; 0,5% vol or grape must with added alcohol of an actual alcoholic strength of &gt; 0,5% vol</t>
  </si>
  <si>
    <t>67.160.10 - Alcoholic beverages; 67.160.10 - Alcoholic beverages</t>
  </si>
  <si>
    <t xml:space="preserve">8th paragraph of Article 2 of the Law numbered 6487 obligates the use of warning messages on the containers of alcoholic beverages. According to the Law, secondary legislation concerning aforementioned paragraph of Article 2, has to enter into force within 2 months after the publication of the Law, that is, as of August 11, 2013.Therefore, the Communiqué on Warning Messages Placed on Containers of Alcoholic Beverages was prepared.The objective of this Communiqué is to protect unborn children and minors and to prevent driving under the influence of alcohol. </t>
  </si>
  <si>
    <t>Food standards; Labelling; Food standards; Labelling</t>
  </si>
  <si>
    <r>
      <rPr>
        <sz val="11"/>
        <rFont val="Calibri"/>
      </rPr>
      <t>https://members.wto.org/crnattachments/2026/TBT/TUR/modification/26_04910_00_x.pdf
https://members.wto.org/crnattachments/2026/TBT/TUR/modification/26_04910_01_x.pdf</t>
    </r>
  </si>
  <si>
    <t>Revision to Volatile Organic Compound Emissions Standards for Consumer Products and Technical Corrections</t>
  </si>
  <si>
    <t>Notice of proposed rulemaking - This proposed rulemaking revises Chapter 7 of Title 20 District of Columbia Municipal Regulations (DCMR) to update and strengthen Volatile Organic Compound ("VOC") emissions standards for consumer products sold or manufactured for sale in the District of Columbia ("District"). The revisions support the District's efforts to reduce ozone pollution following the Environmental Protection Agency's (EPA) reclassification of the Washington, DC-Maryland-Virginia region to moderate nonattainment for the 2015 Ozone National Ambient Air Quality Standards (NAAQS</t>
  </si>
  <si>
    <t>Volatile Organic Compound (VOC) emissions; ORGANIC CHEMICALS (HS code(s): 29); Air quality (ICS code(s): 13.040); Domestic safety (ICS code(s): 13.120); Products of the chemical industry (ICS code(s): 71.100)</t>
  </si>
  <si>
    <t>29 - ORGANIC CHEMICALS</t>
  </si>
  <si>
    <t>13.040 - Air quality; 13.120 - Domestic safety; 71.100 - Products of the chemical industry</t>
  </si>
  <si>
    <r>
      <rPr>
        <sz val="11"/>
        <rFont val="Calibri"/>
      </rPr>
      <t>https://members.wto.org/crnattachments/2026/TBT/USA/26_04926_00_e.pdf</t>
    </r>
  </si>
  <si>
    <t>Notice of proposed rulemaking - https://doee.dc.gov/release/notice%C2%A0-proposed-rulemaking-revision-volatile-organic-compound%C2%A0emissions-standards-consumerRevision to Volatile Organic Compound (“VOC”) Emissions Standards for Consumer Products and Technical Corrections - https://doee.dc.gov/sites/default/files/dc/sites/doee/release_content/attachments/73%20DCR%2012156.pdfDistrict of Columbia Municipal Regulations (DCMR) Title 20, Chapter 7, Section 731 - https://doee.dc.gov/sites/default/files/dc/sites/ddoe/publication/attachments/chapter7revised.pdf</t>
  </si>
  <si>
    <t>Energy Conservation Program: Energy Conservation Standards for 
Manufactured Housing</t>
  </si>
  <si>
    <t>In this notification, the U.S. Department of Energy (''DOE'' or ''the Department'') is providing notice that the Department's Energy Conservation Standards for Manufactured Housing final rule (notified as G/TBT/N/USA/521/Add.9) published in the Federal Register on 31 May 2022, has no legal effect in light of the enactment of the 21st Century ROAD to Housing Act (''ROAD ActThe information contained in this notification will be applicable on 18 September 2026 and will remain in effect until further notice.91 Federal Register (FR) 59048, 18 September 2026; Title 10 Code of Federal Regulations (CFR) Part 460_x000D_
https://www.govinfo.gov/content/pkg/FR-2026-09-18/html/2026-19154.htm_x000D_
https://www.govinfo.gov/content/pkg/FR-2026-09-18/pdf/2026-19154.pdfThis notification of legal effect and previous actions notified under the symbol G/TBT/N/USA/521 are identified by Docket Number EERE-2009-BT-BC-0021. The Docket Folder is available on Regulations.gov at https://www.regulations.gov/docket/EERE-2009-BT-BC-0021/document and provides access to primary and supporting documents as well as comments received. Documents are also accessible from Regulations.gov by searching the Docket Number. </t>
  </si>
  <si>
    <t>Manufactured housing; Trailers and semi-trailers of the caravan type, for housing or camping (HS code(s): 871610); Environmental protection (ICS code(s): 13.020); Construction industry (ICS code(s): 91.010); Ventilation and air-conditioning systems (ICS code(s): 91.140.30)</t>
  </si>
  <si>
    <t>8716 - Trailers and semi-trailers; other vehicles, not mechanically propelled (excl. railway and tramway vehicles); parts thereof, n.e.s.; 871610 - Trailers and semi-trailers of the caravan type, for housing or camping; 871610 - Trailers and semi-trailers of the caravan type, for housing or camping; 8716 - Trailers and semi-trailers; other vehicles, not mechanically propelled (excl. railway and tramway vehicles); parts thereof, n.e.s.</t>
  </si>
  <si>
    <t>13.020 - Environmental protection; 91.010 - Construction industry; 91.040.30 - Residential buildings; 91.040.30 - Residential buildings; 91.140.30 - Ventilation and air-conditioning systems; 13.020 - Environmental protection; 91.010 - Construction industry; 91.140.30 - Ventilation and air-conditioning systems</t>
  </si>
  <si>
    <t>Prevention of deceptive practices and consumer protection (TBT); Protection of the environment (TBT)</t>
  </si>
  <si>
    <r>
      <rPr>
        <sz val="11"/>
        <rFont val="Calibri"/>
      </rPr>
      <t>https://members.wto.org/crnattachments/2026/TBT/USA/26_04925_00_e.pdf</t>
    </r>
  </si>
  <si>
    <t>Ordinance SDA/Mapa No 1.686, of 15 September 2026 - Establishes the phytosanitary requirements for the importation of propagative material of Liatris spp. produced in any origin</t>
  </si>
  <si>
    <t>The phytosanitary requirements for the importation of propagative material of Liatris spp., from any origin, are hereby established.</t>
  </si>
  <si>
    <t>Liatris spp.</t>
  </si>
  <si>
    <t>Adoption/publication/entry into force of reg.; Plant health; Territory protection; Plant health; Territory protection</t>
  </si>
  <si>
    <r>
      <rPr>
        <sz val="11"/>
        <rFont val="Calibri"/>
      </rPr>
      <t>https://members.wto.org/crnattachments/2026/SPS/BRA/26_04903_00_x.pdf
https://www.in.gov.br/web/dou/-/portaria-sda/mapa-n-1.686-de-15-de-setembro-de-2026-732090048</t>
    </r>
  </si>
  <si>
    <t>Ordinance SDA/Mapa No 1.685, of 15 September 2026 - Establishes the phytosanitary requirements for the importation of hairy vetch (Vicia villosa) seeds produced in the Republic of Argentina</t>
  </si>
  <si>
    <t>The phytosanitary requirements for the importation into Brazil of seeds of hairy vetch (Vicia villosa) produced in Argentina are hereby established.</t>
  </si>
  <si>
    <t>Vicia villosa</t>
  </si>
  <si>
    <t>0601 - Bulbs, tubers, tuberous roots, corms, crowns and rhizomes, dormant, in growth or in flower, chicory plants and roots (excl. bulbs, tubers and tuberous roots used for human consumption and chicory roots of the variety cichorium intybus sativum); 0601 - Bulbs, tubers, tuberous roots, corms, crowns and rhizomes, dormant, in growth or in flower, chicory plants and roots (excl. bulbs, tubers and tuberous roots used for human consumption and chicory roots of the variety cichorium intybus sativum)</t>
  </si>
  <si>
    <r>
      <rPr>
        <sz val="11"/>
        <rFont val="Calibri"/>
      </rPr>
      <t>https://members.wto.org/crnattachments/2026/SPS/BRA/26_04902_00_x.pdf
https://www.in.gov.br/web/dou/-/portaria-sda/mapa-n-1.685-de-15-de-setembro-de-2026-732085581</t>
    </r>
  </si>
  <si>
    <t>Resolución Exenta No 8642/2026 que Modifica Resolución No 5.289 de 2022 que reconoce Centro de Producción MICRO PARADOX INC. para la exportación de plantas de pistacho desde Estados Unidos a Chile de las especies que se indica (Exempt Resolution No. 8642/2026, amending Resolution No. 5.289 of 2022 recognizing the production centre Micro Paradox Inc. for the exportation of certain species of pistachio plants from the United States to Chile)</t>
  </si>
  <si>
    <t>The notified Exempt Resolution amends Resolution No. 5.289 of 2022, removing the pests Brevipalpus lewisi and Rhodococcus fascians from the phytosanitary requirements, and extending the period of validity of the recognition of the production centre Micro Paradox Inc. for two years, as of 23 September 2026.Further details can be found in the document attached to this notification.</t>
  </si>
  <si>
    <t>Pistachio (Pistacia atlantica × Pistacia integerrima, Pistacia vera) propagation material</t>
  </si>
  <si>
    <t>Plant health; Pests</t>
  </si>
  <si>
    <t>Upon publication in the Official Journal.</t>
  </si>
  <si>
    <r>
      <rPr>
        <sz val="11"/>
        <rFont val="Calibri"/>
      </rPr>
      <t>https://members.wto.org/crnattachments/2026/SPS/CHL/26_04895_00_s.pdf
https://members.wto.org/crnattachments/2026/SPS/CHL/26_04895_01_s.pdf</t>
    </r>
  </si>
  <si>
    <t>Peru</t>
  </si>
  <si>
    <t>Proyecto de Resolución Directoral que establece los requisitos fitosanitarios de necesario cumplimiento en la importación de plantas de fresa (Fragaria x ananassa) de origen y procedencia Italia (Draft Directorial Resolution establishing mandatory phytosanitary requirements for the importation of strawberry (Fragaria x ananassa) plants originating in and coming from Italy)</t>
  </si>
  <si>
    <t>The notified draft resolution sets out the proposed phytosanitary requirements for the importation into Peru of strawberry (Fragaria x ananassa) plants originating in and coming from Italy, which are being submitted for public consultation, following the completion of the pest risk analysis.</t>
  </si>
  <si>
    <t>Strawberry (Fragaria x ananassa) plants (HS code: 0602.20.00.00)</t>
  </si>
  <si>
    <t>060220 - Edible fruit or nut trees, shrubs and bushes, whether or not grafted</t>
  </si>
  <si>
    <t>Plant health; Pests; Pest- or Disease- free Regions / Regionalization</t>
  </si>
  <si>
    <t>Italy</t>
  </si>
  <si>
    <t>Upon publication in the Official Journal, El Peruano</t>
  </si>
  <si>
    <r>
      <rPr>
        <sz val="11"/>
        <rFont val="Calibri"/>
      </rPr>
      <t>https://members.wto.org/crnattachments/2026/SPS/PER/26_04904_00_s.pdf</t>
    </r>
  </si>
  <si>
    <t>Resolución Directoral No D000022-2026-MIDAGRI-SENASA-DSA (Directorial Resolution No. D000022-2026-MIDAGRI-SENASA-DSA)</t>
  </si>
  <si>
    <t>The notified Directorial Resolution approves the sanitary requirements governing the importation of flours of ruminants (sheep, goats, bovine animals, and cervids) for animal consumption, from New Zealand.</t>
  </si>
  <si>
    <t>Flours of ruminants (sheep, goats, bovine animals, and cervids) for animal consumption</t>
  </si>
  <si>
    <t>New Zealand</t>
  </si>
  <si>
    <r>
      <rPr>
        <sz val="11"/>
        <rFont val="Calibri"/>
      </rPr>
      <t>https://members.wto.org/crnattachments/2026/SPS/PER/26_04905_00_s.pdf</t>
    </r>
  </si>
  <si>
    <t>Draft Resolution of the Cabinet of Ministers of Ukraine “On the Approval of the Procedure for Establishing Maximum Residue Limits of Active Substances Contained in Veterinary Medicinal Products”</t>
  </si>
  <si>
    <t>Ukraine notifies the adoption of Resolution of the Cabinet of Ministers of Ukraine No. 1122 "On the Approval of the Procedure for Establishing Maximum Residue Limits of Active Substances Contained in Veterinary Medicinal Products" of 9 September 2026.The Resolution was published and entered into force on 16 September 2026.</t>
  </si>
  <si>
    <t>Food safety (SPS); Animal health (SPS); Protect humans from animal/plant pest or disease (SPS)</t>
  </si>
  <si>
    <t>Adoption/publication/entry into force of reg.; Animal health; Food safety; Human health; Maximum residue limits (MRLs); Animal health; Food safety; Human health; Maximum residue limits (MRLs)</t>
  </si>
  <si>
    <r>
      <rPr>
        <sz val="11"/>
        <rFont val="Calibri"/>
      </rPr>
      <t>https://members.wto.org/crnattachments/2026/SPS/UKR/26_04911_00_x.pdf
https://members.wto.org/crnattachments/2026/SPS/UKR/26_04911_01_x.pdf
https://members.wto.org/crnattachments/2026/SPS/UKR/26_04911_02_x.pdf
https://zakon.rada.gov.ua/laws/show/1122-2026-%D0%BF#Text</t>
    </r>
  </si>
  <si>
    <t>DEAS 149:2023 Carbon dioxide for beverage industry — Specification</t>
  </si>
  <si>
    <t>The aim of this addendum is to update WTO Members that the Draft East African Standard, DEAS 149:2023 Carbon dioxide for beverage industry — Specification, notified in G/TBT/N/BDI/347, G/TBT/N/KEN/1415, G/TBT/N/RWA/854, G/TBT/N/TZA/937 and G/TBT/N/UGA/1763  was adopted by Uganda on 16 December 2025 as a Uganda Standard, US EAS DEAS 149:2025, Carbon dioxide for beverage industry — Specification, First  Edition. The Standard can be purchased online through the link: https://webstore.unbs.go.ug/</t>
  </si>
  <si>
    <t>Waters, incl. mineral and aerated, with added sugar, sweetener or flavour, for direct consumption as a beverage (HS code(s): 220210); Beverages (ICS code(s): 67.160)</t>
  </si>
  <si>
    <t>220210 - Waters, incl. mineral and aerated, with added sugar, sweetener or flavour, for direct consumption as a beverage; 220210 - Waters, incl. mineral and aerated, with added sugar, sweetener or flavour, for direct consumption as a beverage</t>
  </si>
  <si>
    <t>67.160 - Beverages; 67.160 - Beverages</t>
  </si>
  <si>
    <t>Consumer information, labelling (TBT); Consumer information, labelling (TBT); Prevention of deceptive practices and consumer protection (TBT); Prevention of deceptive practices and consumer protection (TBT); Protection of human health or safety (TBT); Protection of human health or safety (TBT); Quality requirements (TBT); Quality requirements (TBT); Harmonization (TBT); Harmonization (TBT); Reducing trade barriers and facilitating trade (TBT); Reducing trade barriers and facilitating trade (TBT)</t>
  </si>
  <si>
    <t>Consumer information, labelling (TBT); Prevention of deceptive practices and consumer protection (TBT); Protection of human health or safety (TBT); Quality requirements (TBT); Harmonization (TBT); Reducing trade barriers and facilitating trade (TBT)</t>
  </si>
  <si>
    <t>DEAS 461-1:2023, Hair dye — Specification — Part 1: Aryl diamine based formulated powder, Third Edition</t>
  </si>
  <si>
    <t>The aim of this addendum is to update WTO Members that the Draft East African Standard, DEAS 461-1:2023, Hair dye — Specification — Part 1: Aryl diamine based formulated powder, Third Edition; notified in G/TBT/N/BDI/399, G/TBT/N/KEN/1494, G/TBT/N/RWA/923, G/TBT/N/TZA/1027, G/TBT/N/UGA/1834, G/TBT/N/BDI/399/Add.1, G/TBT/N/KEN/1494/Add.1, G/TBT/N/RWA/923/Add.1, G/TBT/N/TZA/1027/Add.1 and G/TBT/N/UGA/1834/Add.1 was adopted by Uganda on 16 December 2025 as a Uganda Standard, US EAS 461-1:2025, Hair dye — Specification — Part 1: Aryl diamine based formulated powder, Second Edition. The Standard can be purchased online through the link: https://webstore.unbs.go.ug/</t>
  </si>
  <si>
    <t>Preparations for use on the hair (excl. shampoos, preparations for permanent waving or straightening and hair lacquers) (HS code(s): 330590); Cosmetics. Toiletries (ICS code(s): 71.100.70); Hair dye</t>
  </si>
  <si>
    <t>330590 - Preparations for use on the hair (excl. shampoos, preparations for permanent waving or straightening and hair lacquers); 330590 - Preparations for use on the hair (excl. shampoos, preparations for permanent waving or straightening and hair lacquers)</t>
  </si>
  <si>
    <t>71.100.70 - Cosmetics. Toiletries; 71.100.70 - Cosmetics. Toiletries</t>
  </si>
  <si>
    <t>Consumer information, labelling (TBT); Consumer information, labelling (TBT); Prevention of deceptive practices and consumer protection (TBT); Prevention of deceptive practices and consumer protection (TBT); Protection of human health or safety (TBT); Protection of human health or safety (TBT); Protection of the environment (TBT); Protection of the environment (TBT); Quality requirements (TBT); Quality requirements (TBT); Harmonization (TBT); Harmonization (TBT); Reducing trade barriers and facilitating trade (TBT); Reducing trade barriers and facilitating trade (TBT)</t>
  </si>
  <si>
    <t>DEAS 461-2:2023, Hair dye — Specification — Part 2: Aryl di-amine-based liquid oxidation, First Edition</t>
  </si>
  <si>
    <t>The aim of this addendum is to update WTO Members that the Draft East African Standard, DEAS 461-2:2023, Hair dye — Specification — Part 2: Aryl di-amine-based liquid oxidation, First Edition; notified in G/TBT/N/BDI/401, G/TBT/N/KEN/1496, G/TBT/N/RWA/925, G/TBT/N/TZA/1029, G/TBT/N/UGA/1836, G/TBT/N/BDI/401/Add.1, G/TBT/N/KEN/1496/Add.1, G/TBT/N/RWA/925/Add.1, G/TBT/N/TZA/1029/Add.1 and G/TBT/N/UGA/1836/Add.1 was adopted by Uganda on 16 December 2025 as a Uganda Standard, US EAS 461-2: 2025, Hair dye — Specification — Part 2: Aryl di-amine-based liquid oxidation, First Edition. The Standard can be purchased online through the link: https://webstore.unbs.go.ug/</t>
  </si>
  <si>
    <t>DEAS 824:2024, Soybean seed — Requirements for certification, Second Edition</t>
  </si>
  <si>
    <t>The aim of this addendum is to update WTO Members that the Draft East African Standard, DEAS 824:2024, Soybean seed — Requirements for certification, Second Edition; notified in G/TBT/N/BDI/464, G/TBT/N/KEN/1610, G/TBT/N/RWA/1011, G/TBT/N/TZA/1118, G/TBT/N/UGA/1922, G/TBT/N/BDI/464/Add.1, G/TBT/N/KEN/1610/Add.1, G/TBT/N/RWA/1011/Add.1, G/TBT/N/TZA/1118/Add.1 and G/TBT/N/UGA/1922/Add.1 was adopted by Uganda on 16 December 2025 as a Uganda Standard, US EAS 824:2025, Soybean seed — Requirements for certification, Second Edition. The Standard can be purchased online through the link: https://webstore.unbs.go.ug/</t>
  </si>
  <si>
    <t>Soya bean seed, for sowing (HS code(s): 120110); Plant growing (ICS code(s): 65.020.20)</t>
  </si>
  <si>
    <t>120110 - Soya bean seed, for sowing; 120110 - Soya bean seed, for sowing</t>
  </si>
  <si>
    <t>65.020.20 - Plant growing; 65.020.20 - Plant growing</t>
  </si>
  <si>
    <t>Consumer information, labelling (TBT); Consumer information, labelling (TBT); Prevention of deceptive practices and consumer protection (TBT); Prevention of deceptive practices and consumer protection (TBT); Protection of human health or safety (TBT); Protection of human health or safety (TBT); Protection of animal or plant life or health (TBT); Protection of animal or plant life or health (TBT); Quality requirements (TBT); Quality requirements (TBT); Harmonization (TBT); Harmonization (TBT); Reducing trade barriers and facilitating trade (TBT); Reducing trade barriers and facilitating trade (TBT)</t>
  </si>
  <si>
    <t>Plant health; Plant health</t>
  </si>
  <si>
    <t>Consumer information, labelling (TBT); Prevention of deceptive practices and consumer protection (TBT); Protection of human health or safety (TBT); Protection of animal or plant life or health (TBT); Quality requirements (TBT); Harmonization (TBT); Reducing trade barriers and facilitating trade (TBT)</t>
  </si>
  <si>
    <t>DEAS 900:2024, Cereals, pulses and their products — Sampling, Second Edition</t>
  </si>
  <si>
    <t>The aim of this addendum is to update WTO Members that the Draft East African Standard, DEAS 900:2024, Cereals, pulses and their products — Sampling, Second Edition; notified in G/TBT/N/BDI/465, G/TBT/N/KEN/1611, G/TBT/N/RWA/1012, G/TBT/N/TZA/1119, G/TBT/N/UGA/1923, G/TBT/N/BDI/465/Add.1, G/TBT/N/KEN/1611/Add.1, G/TBT/N/RWA/1012/Add.1, G/TBT/N/TZA/1119/Add.1 and G/TBT/N/UGA/1923/Add.1 was adopted by Uganda on 16 December 2025 as a Uganda Standard, US EAS 900:2025, Cereals, pulses and their products — Sampling, Second Edition. The Standard can be purchased online through the link: https://webstore.unbs.go.ug/</t>
  </si>
  <si>
    <t>Cereals, pulses and derived products (ICS code(s): 67.060)Sampling of Cereals, pulses and their products</t>
  </si>
  <si>
    <t>67.060 - Cereals, pulses and derived products; 67.060 - Cereals, pulses and derived products</t>
  </si>
  <si>
    <t>Prevention of deceptive practices and consumer protection (TBT); Prevention of deceptive practices and consumer protection (TBT); Harmonization (TBT); Harmonization (TBT); Cost saving and productivity enhancement (TBT); Cost saving and productivity enhancement (TBT)</t>
  </si>
  <si>
    <t>Prevention of deceptive practices and consumer protection (TBT); Harmonization (TBT); Cost saving and productivity enhancement (TBT)</t>
  </si>
  <si>
    <t>DEAS  765:2024, Brown  rice  —  Specification, Second Edition</t>
  </si>
  <si>
    <t>The aim of this addendum is to update WTO Members that the Draft East African Standard, DEAS  765:2024, Brown  rice  —  Specification, Second Edition; notified in G/TBT/N/BDI/466, G/TBT/N/KEN/1612, G/TBT/N/RWA/1013, G/TBT/N/TZA/1120, G/TBT/N/UGA/1924, G/TBT/N/BDI/466/Add.1, G/TBT/N/KEN/1612/Add.1, G/TBT/N/RWA/1013/Add.1, G/TBT/N/TZA/1120/Add.1 and G/TBT/N/UGA/1924/Add.1 was adopted by Uganda on 16 December 2025 as a Uganda Standard, US EAS 765:2025, Brown  rice  —  Specification, Third Edition , Second Edition. The Standard can be purchased online through the link: https://webstore.unbs.go.ug/</t>
  </si>
  <si>
    <t>Husked or brown rice (HS code(s): 100620); Cereals, pulses and derived products (ICS code(s): 67.060)</t>
  </si>
  <si>
    <t>100620 - Husked or brown rice; 100620 - Husked or brown rice</t>
  </si>
  <si>
    <t>Consumer information, labelling (TBT); Consumer information, labelling (TBT); Prevention of deceptive practices and consumer protection (TBT); Prevention of deceptive practices and consumer protection (TBT); Protection of human health or safety (TBT); Protection of human health or safety (TBT); Protection of animal or plant life or health (TBT); Protection of animal or plant life or health (TBT); Protection of the environment (TBT); Protection of the environment (TBT); Quality requirements (TBT); Quality requirements (TBT); Harmonization (TBT); Harmonization (TBT); Reducing trade barriers and facilitating trade (TBT); Reducing trade barriers and facilitating trade (TBT); Cost saving and productivity enhancement (TBT); Cost saving and productivity enhancement (TBT)</t>
  </si>
  <si>
    <t>DEAS 762:2024, Dry soybeans — Specification, Second Edition</t>
  </si>
  <si>
    <t>The aim of this addendum is to update WTO Members that the Draft East African Standard, DEAS 762:2024, Dry soybeans — Specification, Second Edition; notified in G/TBT/N/BDI/467, G/TBT/N/KEN/1613, G/TBT/N/RWA/1014, G/TBT/N/TZA/1121, G/TBT/N/UGA/1925, G/TBT/N/BDI/467/Add.1, G/TBT/N/KEN/1613/Add.1, G/TBT/N/RWA/1014/Add.1, G/TBT/N/TZA/1121/Add.1 and G/TBT/N/UGA/1925/Add.1 was adopted by Uganda on 16 December 2025 as a Uganda Standard, US EAS 762:2025, Dry soybeans — Specification, Third Edition. The Standard can be purchased online through the link: https://webstore.unbs.go.ug/</t>
  </si>
  <si>
    <t>Soya beans, whether or not broken (excl. seed for sowing) (HS code(s): 120190); Cereals, pulses and derived products (ICS code(s): 67.060)</t>
  </si>
  <si>
    <t>120190 - Soya beans, whether or not broken (excl. seed for sowing); 120190 - Soya beans, whether or not broken (excl. seed for sowing)</t>
  </si>
  <si>
    <t>DEAS 754:2024, Chickpeas — Specification, Second Edition</t>
  </si>
  <si>
    <t>The aim of this addendum is to update WTO Members that the Draft East African Standard, DEAS 754:2024, Chickpeas — Specification, Second Edition; notified in G/TBT/N/BDI/468, G/TBT/N/KEN/1614, G/TBT/N/RWA/1015, G/TBT/N/TZA/1122, G/TBT/N/UGA/1926, G/TBT/N/BDI/468/Add.1, G/TBT/N/KEN/1614/Add.1, G/TBT/N/RWA/1015/Add.1, G/TBT/N/TZA/1122/Add.1 and G/TBT/N/UGA/1926/Add.1 was adopted by Uganda on 16 December 2025 as a Uganda Standard, US EAS 754:2024, Chickpeas — Specification, Second Edition. The Standard can be purchased online through the link: https://webstore.unbs.go.ug/</t>
  </si>
  <si>
    <t>Dried, shelled chickpeas "garbanzos", whether or not skinned or split (HS code(s): 071320); Cereals, pulses and derived products (ICS code(s): 67.060)</t>
  </si>
  <si>
    <t>071320 - Dried, shelled chickpeas "garbanzos", whether or not skinned or split; 071320 - Dried, shelled chickpeas "garbanzos", whether or not skinned or split</t>
  </si>
  <si>
    <t>DEAS 2:2024, Maize grains — Specification, Fifth Edition</t>
  </si>
  <si>
    <t>The aim of this addendum is to update WTO Members that the Draft East African Standard, DEAS 2:2024, Maize grains — Specification, Fifth Edition; notified in G/TBT/N/BDI/471, G/TBT/N/KEN/1617G/TBT/N/RWA/1018, G/TBT/N/TZA/1125G/TBT/N/UGA/1929, G/TBT/N/BDI/471/Add.1, G/TBT/N/KEN/1617/Add.1, G/TBT/N/RWA/1018/Add.1, G/TBT/N/TZA/1125/Add.1 and G/TBT/N/UGA/1929/Add.1 was adopted by Uganda on 16 December 2025 as a Uganda Standard, US EAS 2:2025, Maize grains — Specification, Fourth Edition. The Standard can be purchased online through the link: https://webstore.unbs.go.ug/</t>
  </si>
  <si>
    <t>Maize (excl. seed for sowing) (HS code(s): 100590); Cereals, pulses and derived products (ICS code(s): 67.060) maize grain. </t>
  </si>
  <si>
    <t>100590 - Maize (excl. seed for sowing); 100590 - Maize (excl. seed for sowing)</t>
  </si>
  <si>
    <t>DEAS 822:2024, Sorghum seed — Requirements for certification, Second edition</t>
  </si>
  <si>
    <t>The aim of this addendum is to update WTO Members that the Draft East African Standard, DEAS 822:2024, Sorghum seed — Requirements for certification, Second edition; notified in G/TBT/N/BDI/474, G/TBT/N/KEN/1620, G/TBT/N/RWA/1021, G/TBT/N/TZA/1128, G/TBT/N/UGA/1932, G/TBT/N/BDI/474/Add.1, G/TBT/N/KEN/1620/Add.1, G/TBT/N/RWA/1021/Add.1, G/TBT/N/TZA/1128/Add.1 and G/TBT/N/UGA/1932/Add.1 was adopted by Uganda on 16 December 2025 as a Uganda Standard, US EAS 822:2025, Sorghum seed — Requirements for certification, Second edition. The Standard can be purchased online through the link: https://webstore.unbs.go.ug/</t>
  </si>
  <si>
    <t>Grain sorghum, for sowing (HS code(s): 100710); Plant growing (ICS code(s): 65.020.20); Sorghum  Seeds</t>
  </si>
  <si>
    <t>100710 - Grain sorghum, for sowing; 100710 - Grain sorghum, for sowing</t>
  </si>
  <si>
    <t>DEAS 821:2024, Maize seed — Requirements for certification, Second edition</t>
  </si>
  <si>
    <t>The aim of this addendum is to update WTO Members that the Draft East African Standard, DEAS 821:2024, Maize seed — Requirements for certification, Second edition; notified in G/TBT/N/BDI/475, G/TBT/N/KEN/1621, G/TBT/N/RWA/1022, G/TBT/N/TZA/1129, G/TBT/N/UGA/1933, G/TBT/N/BDI/475/Add.1, G/TBT/N/KEN/1621/Add.1, G/TBT/N/RWA/1022/Add.1, G/TBT/N/TZA/1129/Add.1 and G/TBT/N/UGA/1933/Add.1 was adopted by Uganda on 16 December 2025 as a Uganda Standard, US EAS 821:2025, Maize seed — Requirements for certification, Second edition. The Standard can be purchased online through the link: https://webstore.unbs.go.ug/</t>
  </si>
  <si>
    <t>Maize seed for sowing (HS code(s): 100510); Plant growing (ICS code(s): 65.020.20)</t>
  </si>
  <si>
    <t>100510 - Maize seed for sowing; 100510 - Maize seed for sowing</t>
  </si>
  <si>
    <t>DEAS 897:2024, Frozen lobster tails — Specification, Second Edition</t>
  </si>
  <si>
    <t>The aim of this addendum is to update WTO Members that the Draft East African Standard, DEAS 897:2024, Frozen lobster tails — Specification, Second Edition; notified in G/TBT/N/BDI/487, G/TBT/N/KEN/1635, G/TBT/N/RWA/1036, G/TBT/N/TZA/1144, G/TBT/N/UGA/1954, G/TBT/N/BDI/487/Add.1, G/TBT/N/KEN/1635/Add.1, G/TBT/N/RWA/1036/Add.1, G/TBT/N/TZA/1144/Add.1 and G/TBT/N/UGA/1954/Add.1 was adopted by Uganda on 16 December 2025 as a Uganda Standard, US EAS  897:2025, Frozen lobster tails — Specification, Second Edition. The Standard can be purchased online through the link: https://webstore.unbs.go.ug/</t>
  </si>
  <si>
    <t>Frozen lobsters "Homarus spp.", even smoked, whether in shell or not, incl. lobsters in shell, cooked by steaming or by boiling in water (HS code(s): 030612); Fish and fishery products (ICS code(s): 67.120.30) Frozen lobster tails</t>
  </si>
  <si>
    <t>030612 - Frozen lobsters "Homarus spp.", even smoked, whether in shell or not, incl. lobsters in shell, cooked by steaming or by boiling in water; 030612 - Frozen lobsters "Homarus spp.", even smoked, whether in shell or not, incl. lobsters in shell, cooked by steaming or by boiling in water</t>
  </si>
  <si>
    <t>67.120.30 - Fish and fishery products; 67.120.30 - Fish and fishery products</t>
  </si>
  <si>
    <t>DEAS 1201: 2024, Fish flour — Specification, First Edition</t>
  </si>
  <si>
    <t>The aim of this addendum is to update WTO Members that the Draft East African Standard, DEAS 1201:2024, Fish flour — Specification, First Edition; notified in G/TBT/N/BDI/488, G/TBT/N/KEN/1636, G/TBT/N/RWA/1037, G/TBT/N/TZA/1145, G/TBT/N/UGA/1955,  G/TBT/N/BDI/488/Add.1, G/TBT/N/KEN/1636/Add.1, G/TBT/N/RWA/1037/Add.1, G/TBT/N/TZA/1145/Add.1 and G/TBT/N/UGA/1955/Add.1 was adopted by Uganda on 16 December 2025 as a Uganda Standard, US EAS 1201:2025, Fish flour — Specification, First Edition. The Standard can be purchased online through the link: https://webstore.unbs.go.ug/</t>
  </si>
  <si>
    <t>Flours, meals and pellets of fish, fit for human consumption (HS code(s): 030910); Fish and fishery products (ICS code(s): 67.120.30) Fish flour </t>
  </si>
  <si>
    <t>030910 - Flours, meals and pellets of fish, fit for human consumption; 030910 - Flours, meals and pellets of fish, fit for human consumption</t>
  </si>
  <si>
    <t>DEAS 1203: 2024, Fresh/frozen fish roe -— Specification, First Edition</t>
  </si>
  <si>
    <t>The aim of this addendum is to update WTO Members that the Draft East African Standard, DEAS 1203:2024, Fresh/frozen fish roe -— Specification, First Edition;  notified in G/TBT/N/BDI/489, G/TBT/N/KEN/1637, G/TBT/N/RWA/1038, G/TBT/N/TZA/1146, G/TBT/N/UGA/1956, G/TBT/N/BDI/489/Add.1, G/TBT/N/KEN/1637/Add.1, G/TBT/N/RWA/1038/Add.1, G/TBT/N/TZA/1146/Add.1 and G/TBT/N/UGA/1956/Add.1 was adopted by Uganda on 16 December 2025 as a Uganda Standard, US EAS 1203:2025, Fresh/frozen fish roe -— Specification, First Edition. The Standard can be purchased online through the link: https://webstore.unbs.go.ug/</t>
  </si>
  <si>
    <t>Fish livers, roes and milt, dried, smoked, salted or in brine (HS code(s): 030520); Fish and fishery products (ICS code(s): 67.120.30)Fresh/frozen fish roe</t>
  </si>
  <si>
    <t>030520 - Fish livers, roes and milt, dried, smoked, salted or in brine; 030520 - Fish livers, roes and milt, dried, smoked, salted or in brine</t>
  </si>
  <si>
    <t>DEAS 1204:2024, Dried fish maws — Specification, First Edition</t>
  </si>
  <si>
    <t>The aim of this addendum is to update WTO Members that the Draft East African Standard, DEAS 1204:2024, Dried fish maws — Specification, First Edition; notified in G/TBT/N/BDI/490, G/TBT/N/KEN/1638, G/TBT/N/RWA/1039, G/TBT/N/TZA/1147, G/TBT/N/UGA/1957, G/TBT/N/BDI/490/Add.1, G/TBT/N/KEN/1638/Add.1, G/TBT/N/RWA/1039/Add.1, G/TBT/N/TZA/1147/Add.1 and G/TBT/N/UGA/1957/Add.1 was adopted by Uganda on 16 December 2025 as a Uganda Standard, US EAS  1204:2025, Dried fish maws — Specification, First Edition. The Standard can be purchased online through the link: https://webstore.unbs.go.ug/</t>
  </si>
  <si>
    <t>Fish heads, tails and maws, smoked, dried, salted or in brine (HS code(s): 030572); Fish and fishery products (ICS code(s): 67.120.30) Dried fish maws</t>
  </si>
  <si>
    <t>030572 - Fish heads, tails and maws, smoked, dried, salted or in brine; 030572 - Fish heads, tails and maws, smoked, dried, salted or in brine</t>
  </si>
  <si>
    <t>DEAS 1200:2024, Canned finfish — Specification, First Edition</t>
  </si>
  <si>
    <t>The aim of this addendum is to update WTO Members that the Draft East African Standard, DEAS 1200:2024, Canned finfish — Specification, First Edition; notified in G/TBT/N/BDI/505, G/TBT/N/KEN/1672, G/TBT/N/RWA/1054, G/TBT/N/TZA/1171 and G/TBT/N/UGA/2008 was adopted by Uganda on 16 December 2025 as a Uganda Standard, US EAS 1200:2025, Canned finfish — Specification, First Edition. The Standard can be purchased online through the link: https://webstore.unbs.go.ug/</t>
  </si>
  <si>
    <t>- Fish fins, heads, tails, maws and other edible fish offal: (HS code(s): 03057); Fish and fishery products (ICS code(s): 67.120.30) canned finfish</t>
  </si>
  <si>
    <t>03057 - - Fish fins, heads, tails, maws and other edible fish offal:; 03057 - - Fish fins, heads, tails, maws and other edible fish offal:</t>
  </si>
  <si>
    <t>DEAS  896:2024, Fried fish — Specification, Second Edition</t>
  </si>
  <si>
    <t>The aim of this addendum is to update WTO Members that the Draft East African Standard, DEAS 896:2024, Fried fish — Specification, Second Edition; notified in G/TBT/N/BDI/506, G/TBT/N/KEN/1673, G/TBT/N/RWA/1055, G/TBT/N/TZA/1172, G/TBT/N/UGA/2009, G/TBT/N/BDI/506/Add.1, G/TBT/N/KEN/1673/Add.1, G/TBT/N/RWA/1055/Add.1, G/TBT/N/TZA/1172/Add.1 and G/TBT/N/UGA/2009/Add.1  was adopted by Uganda on 16 December 2025 as a Uganda Standard, US EAS 896:2025, Fried fish — Specification, Second Edition. The Standard can be purchased online through the link: https://webstore.unbs.go.ug/</t>
  </si>
  <si>
    <t>- Dried fish, other than edible fish offal, whether or not salted but not smoked: (HS code(s): 03055); Fish and fishery products (ICS code(s): 67.120.30) fried fish</t>
  </si>
  <si>
    <t>03055 - - Dried fish, other than edible fish offal, whether or not salted but not smoked:; 03055 - - Dried fish, other than edible fish offal, whether or not salted but not smoked:</t>
  </si>
  <si>
    <t>DEAS 1202:2024, Handling, processing and distribution of fish — Code of practice — Retail, First Edition</t>
  </si>
  <si>
    <t>The aim of this addendum is to update WTO Members that the Draft East African Standard, DEAS 1202:2024, Handling, processing and distribution of fish — Code of practice — Retail, First Edition; notified in G/TBT/N/BDI/508, G/TBT/N/KEN/1675, G/TBT/N/RWA/1057, G/TBT/N/TZA/1174, G/TBT/N/UGA/2011, G/TBT/N/BDI/508/Add.1, G/TBT/N/KEN/1675/Add.1, G/TBT/N/RWA/1057/Add.1, G/TBT/N/TZA/1174/Add.1 and G/TBT/N/UGA/2011/Add.1 was adopted by Uganda on 16 December 2025 as a Uganda Standard, US EAS 1202:2025, Handling, processing and distribution of fish — Code of practice — Retail, First Edition. The Standard can be purchased online through the link: https://webstore.unbs.go.ug/</t>
  </si>
  <si>
    <t>Fish, fresh or chilled (excl. fish fillets and other fish meat of heading 0304) (HS code(s): 0302); Frozen fish (excl. fish fillets and other fish meat of heading 0304) (HS code(s): 0303); Fish fillets and other fish meat, whether or not minced, fresh, chilled or frozen (HS code(s): 0304); Fish, fit for human consumption, dried, salted or in brine; smoked fish, fit for human consumption, whether or not cooked before or during the smoking process (HS code(s): 0305); Fish and fishery products (ICS code(s): 67.120.30)Handling, processing and distribution of fish on retail bases.</t>
  </si>
  <si>
    <t>0302 - Fish, fresh or chilled (excl. fish fillets and other fish meat of heading 0304); 0303 - Frozen fish (excl. fish fillets and other fish meat of heading 0304); 0304 - Fish fillets and other fish meat, whether or not minced, fresh, chilled or frozen; 0305 - Fish, fit for human consumption, dried, salted or in brine; smoked fish, fit for human consumption, whether or not cooked before or during the smoking process; 0303 - Frozen fish (excl. fish fillets and other fish meat of heading 0304); 0304 - Fish fillets and other fish meat, whether or not minced, fresh, chilled or frozen; 0305 - Fish, fit for human consumption, dried, salted or in brine; smoked fish, fit for human consumption, whether or not cooked before or during the smoking process; 0302 - Fish, fresh or chilled (excl. fish fillets and other fish meat of heading 0304)</t>
  </si>
  <si>
    <t>Protection of human health or safety (TBT); Protection of human health or safety (TBT); Protection of animal or plant life or health (TBT); Protection of animal or plant life or health (TBT); Protection of the environment (TBT); Protection of the environment (TBT); Quality requirements (TBT); Quality requirements (TBT); Harmonization (TBT); Harmonization (TBT); Reducing trade barriers and facilitating trade (TBT); Reducing trade barriers and facilitating trade (TBT); Cost saving and productivity enhancement (TBT); Cost saving and productivity enhancement (TBT)</t>
  </si>
  <si>
    <t>Protection of human health or safety (TBT); Protection of animal or plant life or health (TBT); Protection of the environment (TBT); Quality requirements (TBT); Harmonization (TBT); Reducing trade barriers and facilitating trade (TBT); Cost saving and productivity enhancement (TBT)</t>
  </si>
  <si>
    <t>DEAS 1235:2024, Iron bio fortified dry beans — Specification</t>
  </si>
  <si>
    <t>The aim of this addendum is to update WTO Members that the Draft East African Standard, DEAS 1235:2024, Iron bio fortified dry beans — Specification, notified in G/TBT/N/BDI/541, G/TBT/N/KEN/1733, G/TBT/N/RWA/1108, G/TBT/N/TZA/1244 and G/TBT/N/UGA/2081 was adopted by Uganda on 16 December 2025 as a Uganda Standard, US EAS 1235:2026, Iron bio fortified dry beans — Specification, First Edition. The Standard can be purchased online through the link: https://webstore.unbs.go.ug/</t>
  </si>
  <si>
    <t>National security requirements (TBT); National security requirements (TBT); Prevention of deceptive practices and consumer protection (TBT); Prevention of deceptive practices and consumer protection (TBT); Protection of human health or safety (TBT); Protection of human health or safety (TBT); Protection of the environment (TBT); Protection of the environment (TBT); Quality requirements (TBT); Quality requirements (TBT); Harmonization (TBT); Harmonization (TBT); Cost saving and productivity enhancement (TBT); Cost saving and productivity enhancement (TBT)</t>
  </si>
  <si>
    <t>National security requirements (TBT); Prevention of deceptive practices and consumer protection (TBT); Protection of human health or safety (TBT); Protection of the environment (TBT); Quality requirements (TBT); Harmonization (TBT); Cost saving and productivity enhancement (TBT)</t>
  </si>
  <si>
    <t>DEAS 1238:2024, Use of probiotics —Guidelines</t>
  </si>
  <si>
    <t>The aim of this addendum is to update WTO Members that the Draft East African Standard, DEAS 1238:2024, Use of probiotics —Guidelines, notified in G/TBT/N/BDI/546, G/TBT/N/KEN/1738, G/TBT/N/RWA/1113, G/TBT/N/TZA/1249, G/TBT/N/UGA/2086, G/TBT/N/BDI/546/Add.1, G/TBT/N/KEN/1738/Add.1, G/TBT/N/RWA/1113/Add.1, G/TBT/N/TZA/1249/Add.1 and G/TBT/N/UGA/2086/Add.1 was adopted by Uganda on 16 December 2025 as a Uganda Standard, US EAS 1238:2026, Use of probiotics —Guidelines, First Edition. The Standard can be purchased online through the link: https://webstore.unbs.go.ug/</t>
  </si>
  <si>
    <t>DEAS 1240:2024, Ready-to-eat porridge— Specification</t>
  </si>
  <si>
    <t>The aim of this addendum is to update WTO Members that the Draft East African Standard, DEAS 1240:2024, Ready-to-eat porridge— Specification, notified in G/TBT/N/BDI/547, G/TBT/N/KEN/1739, G/TBT/N/RWA/1114, G/TBT/N/TZA/1250 and G/TBT/N/UGA/2087 was adopted by Uganda on 16 December 2025 as a Uganda Standard, US EAS 1240:2026, Ready-to-eat porridge— Specification, First Edition. The Standard can be purchased online through the link: https://webstore.unbs.go.ug/</t>
  </si>
  <si>
    <t>Prepackaged and prepared foods (ICS code(s): 67.230)</t>
  </si>
  <si>
    <t>67.230 - Prepackaged and prepared foods; 67.230 - Prepackaged and prepared foods</t>
  </si>
  <si>
    <t>Partial amendment of Regulations for Terminal Facilities and establishment of relevant public notices </t>
  </si>
  <si>
    <t>The revisions announced in G/TBT/N/JPN/907 dated 15 April, 2026 will enter into force on 1 April, 2027. The texts of the amendments in Japanese are available on the following: Website of the Ministry of Internal Affairs and Communications(The posting on the website will be on or after September 24th.)https://www.soumu.go.jp/main_content/001092632.pdfhttps://www.soumu.go.jp/main_content/001092647.pdf</t>
  </si>
  <si>
    <t>Terminal equipment that uses the Internet Protocol and is connected to digital data transmission equipment</t>
  </si>
  <si>
    <t>33.050 - Telecommunication terminal equipment; 33.050 - Telecommunication terminal equipment</t>
  </si>
  <si>
    <t>There has been an increase in incidents where IoT devices such as webcams and routers are hijacked and exploited in cyberattacks—such as DDoS attacks—that disrupt the Internet.In 2020, Japan added minimum security measures to the technical standards for terminal equipment, including IoT devices.Given that five years have passed since then, we will verify the appropriateness of the current provisions and establish more effective standards.</t>
  </si>
  <si>
    <r>
      <rPr>
        <sz val="11"/>
        <rFont val="Calibri"/>
      </rPr>
      <t>Ministerial ordinance for Partial amendment of Regulations for Terminal Facilities and establishment of relevant public notices (Ministerial ordinance of Ministry of Internal Affairs and Communications
 No.111 of 2026
 Public Notice of Ministry of Internal Affairs and Communications
 No.346 of 2026.) (Available in Japanese.)</t>
    </r>
  </si>
  <si>
    <t>Acuerdo mediante el cual el Pleno de la Comisión Reguladora de Telecomunicaciones establece acciones de Simplificación para diversos trámites en materia de Homologación, Numeración y Radiodifusión, que se realizan ante la Dirección General de Concesiones, Autorizaciones y Registros.</t>
  </si>
  <si>
    <t>The notified document proposes to simplify and/or digitalize 68 procedures in the areas of type approval and numbering, as well as certain procedures under the concessions regime.</t>
  </si>
  <si>
    <t>Equipos terminales móviles que puedan hacer uso del espectro radioeléctrico o ser conectados a redes de telecomunicaciones.</t>
  </si>
  <si>
    <t>33.050 - Telecommunication terminal equipment</t>
  </si>
  <si>
    <t>Se busca eliminar la discrecionalidad, unificar formatos, reducir requisitos y tiempos de resolución, a la vez de fortalecer la certeza jurídica y proveer herramientas digitales para facilitar el acceso a derechos a operadores, industria, y al público en general, con la finalidad de reducir costos administrativos, operativos y logísticos, así como aumentar la confianza de las personas interesadas y el acceso al mercado.</t>
  </si>
  <si>
    <t>To be determined; Following analysis of the comments received during the public consultation and approval by the plenary meeting of the Telecommunications Regulatory Commission.</t>
  </si>
  <si>
    <t>Al día siguiente después de la publicación en el Diario Oficial de la Federación de México.</t>
  </si>
  <si>
    <r>
      <rPr>
        <sz val="11"/>
        <rFont val="Calibri"/>
      </rPr>
      <t>https://members.wto.org/crnattachments/2026/TBT/MEX/26_04906_00_s.pdf</t>
    </r>
  </si>
  <si>
    <t>• WTO Agreement on Technical Barriers to Trade of 1 January 1995.• Ley en Materia de Telecomunicaciones y Radiodifusión of 16 July 2025.G/TBT/N/MEX/581- 2 - • Lineamientos para realizar consultas públicas de la Comisión Reguladora de Telecomunicaciones of 28 October 2025.• Ley Nacional para Eliminar Trámites Burocráticos of 16 July 2025.• Lineamientos para la implementación del modelo nacional para eliminar trámites burocráticos of 22 October 2025.</t>
  </si>
  <si>
    <t>The notified Salvadoran Technical Regulation establishes the technical requirements for designing and building the infrastructure for natural gas network distribution systems, as well as the conditions for the operation, maintenance, inspection, and abandonment or decommissioning of those networks. It applies exclusively to natural gas network distribution systems and covers the following activities: - The design of piping installations in natural gas networks, up to the outer boundary of the residential service, at the point where they enter the metering and regulating box or cabinet. - The construction or repair of natural gas distribution networks or supply branches installed in the public right-of-way and operating at a maximum pressure of 4,200 kPa (42 bar). - The performance of work and the minimum safety conditions applicable to the construction, operation, and maintenance of natural gas distribution systems. It also establishes environmental protection requirements to be met during such work.</t>
  </si>
  <si>
    <t>75.200 - Petroleum products and natural gas handling equipment</t>
  </si>
  <si>
    <t>All the documents listed in Section 7 (Documentos a Consultar) of the notified Salvadoran Technical Regulation.</t>
  </si>
  <si>
    <t>Draft Resolution of the Cabinet of Ministers of Ukraine “On Amendments to Resolution of the Cabinet of Ministers of Ukraine No. 980 of  29 July 2026” (related to the labelling of food and feed)</t>
  </si>
  <si>
    <t>The revised draft Resolution proposes specific rules concerning the labelling and circulation of imported food products under Resolution of the Cabinet of Ministers of Ukraine No. 980 of 29 July 2026 "On Repealing Certain Resolutions of the Cabinet of Ministers of Ukraine Concerning the Labelling of Food and Feed", in particular:during martial law, food products for special medical purposes and infant food imported to Ukraine as humanitarian aid, for which information is provided in a language other than the state language, may remain in circulation in Ukraine until the end of their minimum durability date or use-by date. The circulation of such food products is permitted exclusively to recipients and/or beneficiaries of humanitarian aid;until 1 April 2027, prepacked imported food products for which the mandatory information on the packaging or label is provided in a language other than the state language, may be imported to Ukraine, placed on the market and sold, provided that:consignments of prepacked imported food products are accompanied, at all stages of the food chain, by complete information on the food products, in accordance with the requirements of the Law of Ukraine "On Information for Consumers on Food Products", provided in the state language in paper and/or electronic form;a food market operator that sells prepacked imported food products to the final consumer provides the consumer, free of charge and before purchase, with access to the mandatory information on the food product in the state language by one of the following means, at the operator’s choice: displaying the information directly at the place where the food product is sold or next to it; displaying a QR code on the price tag or shelf, packaging, or another physical medium located directly next to the food product; using an electronic price tag, information terminal or another electronic device at the place where the food product is sold; displaying the information on the website or in the mobile application of the food market operator; providing the information in printed form or by another means that ensures the consumer has free access to such information;in the case of distance selling, the mandatory information on the food product in the state language, except for information on the minimum durability date or use-by date, is available to the consumer before the completion of the order, while the complete information is provided upon delivery.Prepacked imported food products referred to above that are placed on the market before 1 April 2027 may remain in circulation in Ukraine until the end of their minimum durability date or use-by date.The revised draft Resolution also removes the provision providing that this Resolution shall enter into force on 1 October 2026.</t>
  </si>
  <si>
    <t>Food products for special medical purposes and infant food, prepacked imported food products </t>
  </si>
  <si>
    <r>
      <rPr>
        <sz val="11"/>
        <rFont val="Calibri"/>
      </rPr>
      <t>https://members.wto.org/crnattachments/2026/TBT/UKR/26_04909_00_x.pdf
https://members.wto.org/crnattachments/2026/TBT/UKR/26_04909_01_x.pdf</t>
    </r>
  </si>
  <si>
    <t>Laws of Ukraine "On Information for Consumers on Food Products"; "On Feed Safety and Hygiene";Resolution of the Cabinet of Ministers of Ukraine No. 980 of 29 July 2026 "On Repealing Certain Resolutions of the Cabinet of Ministers of Ukraine Concerning the Labelling of Food and Feed"</t>
  </si>
  <si>
    <t>Draft Order of the Ministry of Agrarian Policy and Food of Ukraine "On Amendments to the Order of the Ministry for Development of Economy, Trade and Agriculture of Ukraine No. 741 of 12 April 2021" (concerning Hygienic Requirements for the production and circulation of natural mineral water and spring water)</t>
  </si>
  <si>
    <t>The draft Order provides for amendments to the Hygienic Requirements for the Production and Circulation of Natural Mineral Waters and Spring Waters, approved by Order of the Ministry for Development of Economy, Trade and Agriculture of Ukraine No. 741 of 12 April 2021, notified in documents G/TBT/N/UKR/185 and G/TBT/N/UKR/185/Add.1._x000D_
The draft Order establishes technical requirements for the treatment of natural mineral waters and spring waters with ozone-enriched air and activated alumina, including requirements concerning the use of these treatment methods and the quality control of activated alumina._x000D_
It also establishes labelling requirements for treated natural mineral waters and spring waters, including the indication of the adsorption method used._x000D_
The draft Order has been developed based on the provisions of Commission Directive 2003/40/EC and Commission Regulation (EU) No 115/2010._x000D_
It is also notified under the SPS Agreement, as it contains measures aimed at ensuring the safety of the treatment of natural mineral waters and spring waters and preventing changes to their essential characteristics.</t>
  </si>
  <si>
    <t>Natural mineral water and spring water</t>
  </si>
  <si>
    <t>220110 - Mineral waters and aerated waters, not containing added sugar, other sweetening matter or flavoured</t>
  </si>
  <si>
    <t>67.160.20 - Non-alcoholic beverages</t>
  </si>
  <si>
    <t>Consumer information, labelling (TBT); Protection of human health or safety (TBT); Quality requirements (TBT); Harmonization (TBT)</t>
  </si>
  <si>
    <t>6 months from the date of publication</t>
  </si>
  <si>
    <r>
      <rPr>
        <sz val="11"/>
        <rFont val="Calibri"/>
      </rPr>
      <t>https://members.wto.org/crnattachments/2026/TBT/UKR/26_04893_00_x.pdf
https://members.wto.org/crnattachments/2026/TBT/UKR/26_04893_01_x.pdf
https://members.wto.org/crnattachments/2026/TBT/UKR/26_04893_02_x.pdf
https://members.wto.org/crnattachments/2026/TBT/UKR/26_04893_03_x.pdf</t>
    </r>
  </si>
  <si>
    <t>Law of Ukraine “On Information for Consumers regarding Food Products” (available in Ukrainian);Order of the Ministry for Development of Economy, Trade and Agriculture of Ukraine No. 741 of 12 April 2021 “On Approval of the Hygienic Requirements for the Production and Circulation of Natural Mineral Waters and Spring Waters”, notified in documents G/TBT/N/UKR/185 and G/TBT/N/UKR/185/Add.1;Commission Directive 2003/40/EC of 16 May 2003 establishing the list, concentration limits and labelling requirements for the constituents of natural mineral waters and the conditions for using ozone-enriched air for the treatment of natural mineral waters and spring waters (available in English);_x000D_
Commission Regulation (EU) No 115/2010 of 9 February 2010 laying down the conditions for use of activated alumina for the removal of fluoride from natural mineral waters and spring waters (available in English).</t>
  </si>
  <si>
    <t>Partial Repeal of the Carbon Pollution Standards for Fossil Fuel-
Fired Electric Generating Units</t>
  </si>
  <si>
    <t>In this final rule, the U.S. Environmental Protection Agency (EPA) is repealing most provisions of the 2024 Carbon Pollution Standards for greenhouse gas (GHG) emissions from fossil fuel-fired electric generating units (EGUs) based on a reevaluation of the best system of emission reduction for the relevant subcategories. Specifically, the EPA is repealing the emission guidelines for existing fossil fuel-fired steam generating units, the carbon capture and sequestration/storage (CCS)-based standards for coal-fired steam generating units undertaking a large modification, and the CCS-based standards for new base load stationary combustion turbines (i.e., Phase 2 standards). In a separate action published concurrently with this final rule, the EPA is issuing a supplemental proposal soliciting comment on additional reasons to rescind all GHG emission requirements for fossil fuel-fired EGUs to effectuate the best reading of Clean Air Act (CAA) section 111 and ensure consistency with applicable principles of administrative law beyond those reasons on which the EPA solicited comment in the June 2025 notice of proposed rulemaking (notified as G/TBT/N/USA/2220This final rule is effective on 16 November 2026. The approval of the Director of the Federal Register (FR) for incorporation by reference (IBR) of certain material listed in this rule expires as of 16 November 2026.91 Federal Register (FR) 58954, 17 September 2026; Title 40 Code of Federal Regulations (CFR) Part 60_x000D_
https://www.govinfo.gov/content/pkg/FR-2026-09-17/html/2026-19071.htm_x000D_
https://www.govinfo.gov/content/pkg/FR-2026-09-17/pdf/2026-19071.pdfRescission of the Greenhouse Gas Findings for Fossil Fuel-Fired Power Plants and Repeal of Regulations for Power Plant Greenhouse Gas Emissions Under Clean Air Act Section 111, Supplemental Notice of Proposed Rulemaking published 17 September 2026 will be notified as G/TBT/N/USA/2220/Add.2:_x000D_
https://www.govinfo.gov/content/pkg/FR-2026-09-17/html/2026-19072.htm_x000D_
https://www.govinfo.gov/content/pkg/FR-2026-09-17/pdf/2026-19072.pdfThis final rule and the proposed rule notified as G/TBT/N/USA/2220 are identified by Docket Number EPA-HQ-OAR-2025-0124. The Docket Folder is available from Regulations.gov at https://www.regulations.gov/docket/EPA-HQ-OAR-2025-0124/document and provides access to primary and supporting documents as well as comments received. </t>
  </si>
  <si>
    <t>Greenhouse gas emissions for fossil fuel-fired electric generating units; Air quality (ICS code(s): 13.040); Gas and steam turbines. Steam engines (ICS code(s): 27.040); Rotating machinery (ICS code(s): 29.160)</t>
  </si>
  <si>
    <t>13.040 - Air quality; 27.040 - Gas and steam turbines. Steam engines; 29.160 - Rotating machinery; 13.040 - Air quality; 27.040 - Gas and steam turbines. Steam engines; 29.160 - Rotating machinery</t>
  </si>
  <si>
    <t>Cost saving and productivity enhancement (TBT)</t>
  </si>
  <si>
    <r>
      <rPr>
        <sz val="11"/>
        <rFont val="Calibri"/>
      </rPr>
      <t>https://members.wto.org/crnattachments/2026/TBT/USA/final_measure/26_04900_00_e.pdf</t>
    </r>
  </si>
  <si>
    <t>Rescission of the Greenhouse Gas Findings for Fossil Fuel-Fired 
Power Plants and Repeal of Regulations for Power Plant Greenhouse Gas 
Emissions Under Clean Air Act Section 111</t>
  </si>
  <si>
    <t>In this action, the U.S. Environmental Protection Agency (EPA) is supplementing its proposal to repeal all greenhouse gas (GHG) emission standards for fossil fuel-fired electric generating units (EGUs) to effectuate the best reading of Clean Air Act (CAA) section 111. We propose that CAA section 111 does not authorize the EPA to regulate emissions from power plants in response to global climate change concerns. For the multiple and independent reasons described herein, this additional rationale would also require rescinding the Administrator's contrary findings and determinations in 2015 and repealing all associated 2015 and 2024 GHG standards for the fossil fuel-fired EGU source category. In a separate action published concurrently with this supplemental notice, the EPA is finalizing the repeal of certain 2024 GHG standards for the fossil fuel-fired EGU source category on distinct legal and technical grounds. We are not reopening that final rule. Nor are we soliciting further comment on those issues through this supplemental notice, except to the extent that commenters believe the final rule bears on the distinct questions of statutory authority addressed herein.Comments must be received on or before 2 November 2026. Comments on the information collection provisions submitted to the Office of Management and Budget (OMB) under the Paperwork Reduction Act (PRA) are best assured of consideration by OMB if OMB receives a copy of your comments on or before 19 October 2026. Please refer to the PRA section under ''Statutory and E.O. Reviews'' in this preamble for specific instructions.    The EPA will hold a virtual public hearing on 1 October 2026. The EPA will announce further details at https://www.epa.gov/stationary-sources-air-pollution/greenhouse-gas-standards-and-guidelines-fossil-fuel-fired-power. Please refer to the SUPPLEMENTARY INFORMATION section for information on registering for the public hearing.91 Federal Register (FR) 59002, 17 September 2026; Title 40 Code of Federal Regulations (CFR) Part 60_x000D_
https://www.govinfo.gov/content/pkg/FR-2026-09-17/html/2026-19072.htm_x000D_
https://www.govinfo.gov/content/pkg/FR-2026-09-17/pdf/2026-19072.pdfPartial Repeal of the Carbon Pollution Standards for Fossil Fuel-Fired Electric Generating Units; Final Rule published 17 September 2026 will be notified as G/TBT/N/USA/2220/Add.1:_x000D_
https://www.govinfo.gov/content/pkg/FR-2026-09-17/html/2026-19071.htm_x000D_
https://www.govinfo.gov/content/pkg/FR-2026-09-17/pdf/2026-19071.pdfThis supplemental notice of proposed rulemaking and previous actions notified under the symbol G/TBT/N/USA/2220 are identified by Docket Number EPA-HQ-OAR-2025-0124. The Docket Folder is available from Regulations.gov at https://www.regulations.gov/docket/EPA-HQ-OAR-2025-0124/document and provides access to primary and supporting documents as well as comments received. Documents are also accessible from Regulations.gov by searching the Docket Number.  WTO Members and their stakeholders are asked to submit comments to the USA TBT Enquiry Point by or before 4pmEastern Time on 2 November 2026. Comments received by the USA TBT Enquiry Point from WTO Members and their stakeholders will be shared with EPA and will also be submitted to the Docket on Regulations.gov if received within the comment period.</t>
  </si>
  <si>
    <r>
      <rPr>
        <sz val="11"/>
        <rFont val="Calibri"/>
      </rPr>
      <t>https://members.wto.org/crnattachments/2026/TBT/USA/modification/26_04901_00_e.pdf</t>
    </r>
  </si>
  <si>
    <t>Revocation of Obsolete Rules Regarding Infant Bouncer Seats and 
Stationary Activity Centers</t>
  </si>
  <si>
    <t>The U.S. Consumer Product Safety Commission (Commission or 
CPSC) is withdrawing a direct final rule (notified as G/TBT/N/USA/2304) that would remove two obsolete 
rules concerning infant bouncer seats and stationary activity centers 
that was published in the Federal Register on 22 July 2026, because 
the Commission received a significant adverse comment.&gt;The direct final rule published on 22 July 2026 (91 FR 45992) 
is withdrawn effective 17 September 2026.91 Federal Register (FR) 58817, 17 September 2026; Title 16 Code of Federal Regulations (CFR) Part 1500_x000D_
https://www.govinfo.gov/content/pkg/FR-2026-09-17/html/2026-19065.htm_x000D_
https://www.govinfo.gov/content/pkg/FR-2026-09-17/pdf/2026-19065.pdfThis withdrawal and the direct final rule notified as G/TBT/N/USA/2304 are identified by Docket Number CPSC-2026-0298. The Docket Folder is available on Regulations.gov at https://www.regulations.gov/docket/CPSC-2026-0298/document and provides access to primary documents as well as comments received. Documents are also accessible from Regulations.gov by searching the Docket Number.</t>
  </si>
  <si>
    <t>Infant bouncer seats and stationary activity centers; Domestic safety (ICS code(s): 13.120); Equipment for children (ICS code(s): 97.190)</t>
  </si>
  <si>
    <t>13.120 - Domestic safety; 97.190 - Equipment for children; 13.120 - Domestic safety; 97.190 - Equipment for children</t>
  </si>
  <si>
    <t>Proyecto de Resolución No 023-2026-CV-ARP-SFE, El Servicio Fitosanitario del Estado, Departamento de Cuarentena Vegetal, Unidad de Análisis de Riesgo de Plagas - Establece los requisitos fitosanitarios para la importación de semillas para siembra de Soya (Glycine max) originarias de México (Draft Resolution No. 023-2026-CV-ARP-SFE of the State Phytosanitary Service, Plant Quarantine Department, Pest Risk Analysis Unit, establishing phytosanitary requirements for the importation of soya bean (Glycine max) seeds for sowing, originating in Mexico)</t>
  </si>
  <si>
    <t>The notified draft resolution establishes phytosanitary measures for the importation of soya bean (Glycine max) seeds for sowing, originating in Mexico.</t>
  </si>
  <si>
    <t>Soya bean seeds, for sowing (HS code: 120110)</t>
  </si>
  <si>
    <t>120110 - Soya bean seed, for sowing</t>
  </si>
  <si>
    <t>The resolution will enter into force upon signature.</t>
  </si>
  <si>
    <r>
      <rPr>
        <sz val="11"/>
        <rFont val="Calibri"/>
      </rPr>
      <t>https://members.wto.org/crnattachments/2026/SPS/CRI/26_04854_00_s.pdf</t>
    </r>
  </si>
  <si>
    <t>The draft Order provides for amendments to the Hygienic Requirements for the Production and Circulation of Natural Mineral Waters and Spring Waters, approved by Order of the Ministry for Development of Economy, Trade and Agriculture of Ukraine No. 741 of 12 April 2021, notified in documents G/SPS/N/UKR/156 and G/SPS/N/UKR/156/Add.1.The draft Order establishes conditions for the treatment of natural mineral waters and spring waters with ozone-enriched air and activated alumina to ensure the safety of the treatment processes and prevent changes to the essential characteristics of the waters.It sets requirements for the use of ozone-enriched air for the removal of compounds of iron, manganese, sulphur and arsenic, and for the use of activated alumina for the removal of excess fluoride compounds, including requirements concerning its initialisation, regeneration and quality control.The draft Order also establishes requirements concerning the permissible margins of error and the accuracy of safety testing of treated natural mineral waters and spring waters, the application of appropriate production and hygiene practices and the monitoring of critical stages of the treatment process. It also establishes labelling requirements for treated waters indicating the adsorption method used.The draft Order has been developed based on the provisions of Commission Directive 2003/40/EC and Commission Regulation (EU) No 115/2010. The draft Order is also notified under the TBT Agreement.</t>
  </si>
  <si>
    <r>
      <rPr>
        <sz val="11"/>
        <rFont val="Calibri"/>
      </rPr>
      <t>https://members.wto.org/crnattachments/2026/SPS/UKR/26_04892_00_x.pdf
https://members.wto.org/crnattachments/2026/SPS/UKR/26_04892_01_x.pdf
https://members.wto.org/crnattachments/2026/SPS/UKR/26_04892_02_x.pdf
https://members.wto.org/crnattachments/2026/SPS/UKR/26_04892_03_x.pdf
https://minagro.gov.ua/npa/pro-vnesennia-zmin-do-nakazu-ministerstva-rozvytku-ekonomiky-torhivli-ta-silskoho-hospodarstva-ukrainy-vid-12-kvitnia-2021-roku-741</t>
    </r>
  </si>
  <si>
    <t>Draft Circular of the Minister of Agriculture and Environment on Management of Livestock Breeds and Livestock Breed Products</t>
  </si>
  <si>
    <t>The Draft Circular consolidates and updates Viet Nam's rules on the management of livestock breeds and livestock breed products. It covers the international exchange of rare and precious animal genetic resources; the export or international exchange of livestock breeds and livestock breed products included in the List of livestock breeds prohibited from export; the List of livestock breeds requiring conservation; and the List of livestock breeds prohibited from export.It also prescribes requirements and procedures for testing and recognition of testing results for livestock lines and breeds; recognition of new livestock lines and breeds; minimum quality levels for livestock breeds; and certificates of training in artificial insemination and embryo transfer techniques. Applications may be submitted in person, by post or electronically, with specified processing time limits and responsibilities for updating the national livestock database.The Draft Circular maintains and standardizes four administrative procedures, clarifies central and provincial competence, reduces or simplifies processing requirements, and strengthens traceability, electronic processing and post-market control. It does not maintain the former procedure for registration of breed testing or the former procedure for first-time import of breeding males, semen and embryos; importers remain responsible for origin, declared standards and quality under applicable legislation.The Draft Circular will replace Circular No. 22/2019/TT-BNNPTNT dated 30 November 2019 and Circular No. 21/2024/TT-BNNPTNT dated 11 December 2024 and repeal the relevant provisions and forms of Circular No. 94/2025/TT-BNNMT dated 31 December 2025, Circular No. 22/2026/TT-BNNMT dated 19 May 2026 and Circular No. 23/2019/TT-BNNPTNT dated 30 November 2019. Transitional provisions preserve the validity of approvals, decisions and certificates already issued and provide for continued processing of applications received before entry into force.</t>
  </si>
  <si>
    <t>Live animals and animal genetic material covered by the Draft Circular, including breeding animals, hatching eggs, semen, embryos and other genetic material of livestock breeds, in particular breeds listed in the List of livestock breeds requiring conservation and the List of livestock breeds prohibited from export (HS codes: 0101-0106, 0407, 0511.10 and 0511.99; ICS code: 65.020.30)</t>
  </si>
  <si>
    <t>0101 - Live horses, asses, mules and hinnies; 0102 - Live bovine animals; 0103 - Live swine; 0104 - Live sheep and goats; 0105 - Live poultry, "fowls of the species Gallus domesticus, ducks, geese, turkeys and guinea fowls"; 0106 - Live animals (excl. horses, asses, mules, hinnies, bovine animals, swine, sheep, goats, poultry, fish, crustaceans, molluscs and other aquatic invertebrates, and microorganic cultures etc.); 0407 - Birds' eggs, in shell, fresh, preserved or cooked; 051110 - Bovine semen; 051199 - Products of animal origin, n.e.s., dead animals, unfit for human consumption (excl. fish, crustaceans, molluscs or other aquatic invertebrates)</t>
  </si>
  <si>
    <t>65.020.30 - Animal husbandry and breeding</t>
  </si>
  <si>
    <r>
      <rPr>
        <sz val="11"/>
        <rFont val="Calibri"/>
      </rPr>
      <t>https://members.wto.org/crnattachments/2026/SPS/VNM/26_04850_00_x.pdf
https://members.wto.org/crnattachments/2026/SPS/VNM/26_04850_00_e.pdf
https://members.wto.org/crnattachments/2026/SPS/VNM/26_04850_01_x.pdf
https://members.wto.org/crnattachments/2026/SPS/VNM/26_04850_01_e.pdf
https://members.wto.org/crnattachments/2026/SPS/VNM/26_04850_02_x.pdf
https://members.wto.org/crnattachments/2026/SPS/VNM/26_04850_03_x.pdf</t>
    </r>
  </si>
  <si>
    <t>Bahrain, Kingdom of</t>
  </si>
  <si>
    <t>Hand Rolling Tobacco.</t>
  </si>
  <si>
    <t>Tobacco, tobacco products and related equipment (ICS code(s): 65.160)</t>
  </si>
  <si>
    <t>65.160 - Tobacco, tobacco products and related equipment; 65.160 - Tobacco, tobacco products and related equipment</t>
  </si>
  <si>
    <r>
      <rPr>
        <sz val="11"/>
        <rFont val="Calibri"/>
      </rPr>
      <t xml:space="preserve">https://members.wto.org/crnattachments/2026/TBT/SAU/modification/26_04867_00_x.pdf
The draft of technical regulation has  been modified as follow:	
•	Scope and field of application.
•	Complementary standards.
•	Definitions
•	Requirements
•	Sampling
•	Methods of Examination and Testing
•	Packaging and Transportation and Storage
•	Labelling
</t>
    </r>
  </si>
  <si>
    <t>Kuwait, the State of</t>
  </si>
  <si>
    <t>Oman</t>
  </si>
  <si>
    <t>Qatar</t>
  </si>
  <si>
    <t>United Arab Emirates</t>
  </si>
  <si>
    <t>Yemen</t>
  </si>
  <si>
    <t>DEAS 1119-3:2023, Skin applied mosquito repellents — Specification — Part 3: Wipes, First Edition</t>
  </si>
  <si>
    <t>The aim of this addendum is to update WTO Members that the Draft East African Standard, DEAS 1119-3:2023, Skin applied mosquito repellents — Specification — Part 3: Wipes, First Edition, notified in G/TBT/N/BDI/383,  G/TBT/N/KEN/1463, G/TBT/N/RWA/895, G/TBT/N/TZA/997, G/TBT/N/UGA/1800, G/TBT/N/BDI/383/Add.1, G/TBT/N/KEN/1463/Add.1, G/TBT/N/RWA/895/Add.1, G/TBT/N/TZA/997/Add.1 and G/TBT/N/UGA/1800/Add.1 was adopted by Uganda on 16 December 2025 as a Uganda Standard, US EAS 1119-3:2025, Skin applied mosquito repellents — Specification — Part 3: Wipes, First Edition. The Standard can be purchased online through the link: https://webstore.unbs.go.ug/</t>
  </si>
  <si>
    <t>(HS code(s): 380891); (ICS code(s): 71.100.70) Mosquito repellent wipe</t>
  </si>
  <si>
    <t>380891 - Insecticides, put up in forms or packings for retail sale or as preparations or articles (excl. goods of subheadings 3808.52 to 3808.69); 380891 - Insecticides, put up in forms or packings for retail sale or as preparations or articles (excl. goods of subheadings 3808.52 to 3808.69)</t>
  </si>
  <si>
    <t>DEAS 825: 2024, Groundnut seed — Requirements for certification, Second Edition</t>
  </si>
  <si>
    <t>The aim of this addendum is to update WTO Members that the Draft East African Standard, DEAS 825:2024, Groundnut seed — Requirements for certification, Second Edition, notified in G/TBT/N/BDI/476, G/TBT/N/KEN/1622, G/TBT/N/RWA/1023, G/TBT/N/TZA/1130, G/TBT/N/UGA/1934, G/TBT/N/BDI/476/Add.1, G/TBT/N/KEN/1622/Add.1, G/TBT/N/RWA/1023/Add.1, G/TBT/N/TZA/1130/Add.1 and G/TBT/N/UGA/1934/Add.1 was adopted by Uganda on 16 December 2025 as a Uganda Standard, US EAS 825:2024, Groundnut seed — Requirements for certification, Second Edition. The Standard can be purchased online through the link: https://webstore.unbs.go.ug/</t>
  </si>
  <si>
    <t>Groundnut seed, for sowing (HS code(s): 120230); Plant growing (ICS code(s): 65.020.20)</t>
  </si>
  <si>
    <t>120230 - Groundnut seed, for sowing; 120230 - Groundnut seed, for sowing</t>
  </si>
  <si>
    <t>DEAS 1207 2024, Asphalt paving mix design — Code of practice, First Edition</t>
  </si>
  <si>
    <t>The aim of this addendum is to update WTO Members that the Draft East African Standard, DEAS 1207:2024, Asphalt paving mix design — Code of practice, First Edition, notified in G/TBT/N/BDI/478, G/TBT/N/KEN/1624, G/TBT/N/RWA/1025, G/TBT/N/TZA/1132, G/TBT/N/UGA/1936, G/TBT/N/BDI/478/Add.1, G/TBT/N/KEN/1624/Add.1, G/TBT/N/RWA/1025/Add.1, G/TBT/N/TZA/1132/Add.1 and G/TBT/N/UGA/1936/Add.1 was adopted by Uganda on 16 December 2025 as a Uganda Standard, US EAS 1207:2025, Asphalt paving mix design — Code of practice, First Edition. The Standard can be purchased online through the link: https://webstore.unbs.go.ug/</t>
  </si>
  <si>
    <t>Road construction materials (ICS code(s): 93.080.20)</t>
  </si>
  <si>
    <t>93.080.20 - Road construction materials; 93.080.20 - Road construction materials</t>
  </si>
  <si>
    <t>DEAS 1213:2024, Air conditioning appliances for household and similar use — Minimum Energy Performance —Requirements, First edition </t>
  </si>
  <si>
    <t>The aim of this addendum is to update WTO Members that the Draft East African Standard, DEAS 1213:2024, Air conditioning appliances for household and similar use — Minimum Energy Performance —Requirements, First edition , notified in G/TBT/N/BDI/483, G/TBT/N/KEN/1631, G/TBT/N/RWA/1030, G/TBT/N/TZA/1140, G/TBT/N/UGA/194, G/TBT/N/BDI/483/Add.1, G/TBT/N/KEN/1631/Add.1, G/TBT/N/RWA/1030/Add.1, G/TBT/N/TZA/1140/Add.1 and G/TBT/N/UGA/1942/Add.1 was adopted by Uganda on 16 December 2025 as a Uganda Standard, US EAS 1213:2025, Air conditioning appliances for household and similar use — Minimum Energy Performance —Requirements, First edition . The Standard can be purchased online through the link: https://webstore.unbs.go.ug/</t>
  </si>
  <si>
    <t>Air conditioning machines incorporating a refrigerating unit and a valve for reversal of the cooling/heat cycle "reversible heat pumps" (excl. of a kind used for persons in motor vehicles and self-contained or "split-system" window or wall air conditioning machines) (HS code(s): 841581); Ventilation and air-conditioning systems (ICS code(s): 91.140.30)</t>
  </si>
  <si>
    <t>841581 - Air conditioning machines incorporating a refrigerating unit and a valve for reversal of the cooling-heat cycle "reversible heat pumps" (excl. of a kind used for persons in motor vehicles and self-contained or "split-system" window or wall air conditioning machines); 841581 - Air conditioning machines incorporating a refrigerating unit and a valve for reversal of the cooling-heat cycle "reversible heat pumps" (excl. of a kind used for persons in motor vehicles and self-contained or "split-system" window or wall air conditioning machines)</t>
  </si>
  <si>
    <t>91.140.30 - Ventilation and air-conditioning systems; 91.140.30 - Ventilation and air-conditioning systems</t>
  </si>
  <si>
    <t>Consumer information, labelling (TBT); Consumer information, labelling (TBT); Prevention of deceptive practices and consumer protection (TBT); Prevention of deceptive practices and consumer protection (TBT); Protection of the environment (TBT); Protection of the environment (TBT); Quality requirements (TBT); Quality requirements (TBT); Harmonization (TBT); Harmonization (TBT); Reducing trade barriers and facilitating trade (TBT); Reducing trade barriers and facilitating trade (TBT)</t>
  </si>
  <si>
    <t>Consumer information, labelling (TBT); Prevention of deceptive practices and consumer protection (TBT); Protection of the environment (TBT); Quality requirements (TBT); Harmonization (TBT); Reducing trade barriers and facilitating trade (TBT)</t>
  </si>
  <si>
    <t>DEAS 871: 2024, Fish sausages — Specification, Second Edition</t>
  </si>
  <si>
    <t>The aim of this addendum is to update WTO Members that the Draft East African Standard, DEAS 871:2024, Fish sausages — Specification, Second Edition,  notified in G/TBT/N/BDI/485, G/TBT/N/KEN/1633, G/TBT/N/RWA/1034, G/TBT/N/TZA/1142, G/TBT/N/UGA/1952,G/TBT/N/BDI/485/Add.1, G/TBT/N/KEN/1633/Add.1, G/TBT/N/RWA/1034/Add.1, G/TBT/N/TZA/1142/Add.1 and G/TBT/N/UGA/1952/Add.1 was adopted by Uganda on 16 December 2025 as a Uganda Standard, US EAS 871:2025, Fish sausages — Specification, Second Edition. The Standard can be purchased online through the link: https://webstore.unbs.go.ug/</t>
  </si>
  <si>
    <t>Prepared or preserved fish (excl. whole or in pieces) (HS code(s): 160420); Fish and fishery products (ICS code(s): 67.120.30) Fish sausages</t>
  </si>
  <si>
    <t>160420 - Prepared or preserved fish (excl. whole or in pieces); 160420 - Prepared or preserved fish (excl. whole or in pieces)</t>
  </si>
  <si>
    <t>DEAS 895: 2024, Fish protein concentrate — Specification, Second Edition</t>
  </si>
  <si>
    <t>The aim of this addendum is to update WTO Members that the Draft East African Standard, DEAS 895:2024, Fish protein concentrate — Specification, Second Edition, notified in G/TBT/N/BDI/486, G/TBT/N/KEN/1634, G/TBT/N/RWA/1035, G/TBT/N/TZA/1143,  G/TBT/N/UGA/1953, G/TBT/N/BDI/486/Add.1, G/TBT/N/KEN/1634/Add.1, G/TBT/N/RWA/1035/Add.1, G/TBT/N/TZA/1143/Add.1, G/TBT/N/UGA/1953/Add.1 was adopted by Uganda on 16 December 2025 as a Uganda Standard, US EAS 895:2025, Fish protein concentrate — Specification, Second Edition. The Standard can be purchased online through the link: https://webstore.unbs.go.ug/</t>
  </si>
  <si>
    <t>Protein concentrates and textured protein substances (HS code(s): 210610); Fish and fishery products (ICS code(s): 67.120.30) Fish protein concentrate</t>
  </si>
  <si>
    <t>210610 - Protein concentrates and textured protein substances; 210610 - Protein concentrates and textured protein substances</t>
  </si>
  <si>
    <t>DEAS 898:2024, Processing and handling of smoked fish, smoke-flavoured fish, smokedried fish and smoked fish products — Code of practice, Second Edition</t>
  </si>
  <si>
    <t>The aim of this addendum is to update WTO Members that the Draft East African Standard, DEAS 898:2024, Processing and handling of smoked fish, smoke-flavoured fish, smokedried fish and smoked fish products — Code of practice, Second Edition, notified in G/TBT/N/BDI/507, G/TBT/N/KEN/1674, G/TBT/N/RWA/1056, G/TBT/N/TZA/1173, G/TBT/N/UGA/2010,  G/TBT/N/BDI/507/Add.1, G/TBT/N/KEN/1674/Add.1, G/TBT/N/RWA/1056/Add.1, G/TBT/N/TZA/1173/Add.1 and G/TBT/N/UGA/2010/Add.1 was adopted by Uganda on 16 December 2025 as a Uganda Standard, US EAS 898:2025, Processing and handling of smoked fish, smoke-flavored fish, smoke dried fish and smoked fish products — Code of practice, Second Edition. The Standard can be purchased online through the link: https://webstore.unbs.go.ug/</t>
  </si>
  <si>
    <t>- Smoked fish, including fillets, other than edible fish offal: (HS code(s): 03054); Fish and fishery products (ICS code(s): 67.120.30)</t>
  </si>
  <si>
    <t>03054 - - Smoked fish, including fillets, other than edible fish offal:; 03054 - - Smoked fish, including fillets, other than edible fish offal:</t>
  </si>
  <si>
    <t>Prevention of deceptive practices and consumer protection (TBT); Prevention of deceptive practices and consumer protection (TBT); Protection of human health or safety (TBT); Protection of human health or safety (TBT); Protection of animal or plant life or health (TBT); Protection of animal or plant life or health (TBT); Protection of the environment (TBT); Protection of the environment (TBT); Quality requirements (TBT); Quality requirements (TBT); Harmonization (TBT); Harmonization (TBT); Reducing trade barriers and facilitating trade (TBT); Reducing trade barriers and facilitating trade (TBT); Cost saving and productivity enhancement (TBT); Cost saving and productivity enhancement (TBT)</t>
  </si>
  <si>
    <t>Prevention of deceptive practices and consumer protection (TBT); Protection of human health or safety (TBT); Protection of animal or plant life or health (TBT); Protection of the environment (TBT); Quality requirements (TBT); Harmonization (TBT); Reducing trade barriers and facilitating trade (TBT); Cost saving and productivity enhancement (TBT)</t>
  </si>
  <si>
    <t>DEAS 1206:2024, Geometrical design of roads — Code of practice</t>
  </si>
  <si>
    <t>The aim of this addendum is to update WTO Members that the Draft East African Standard, DEAS 1206:2024, Geometrical design of roads — Code of practice, notified in G/TBT/N/BDI/609, G/TBT/N/KEN/1809, G/TBT/N/RWA/1208, G/TBT/N/TZA/1350, G/TBT/N/UGA/2164, G/TBT/N/BDI/609/Add.1, G/TBT/N/KEN/1809/Add.1, G/TBT/N/RWA/1208/Add.1, G/TBT/N/TZA/1350/Add.1 and G/TBT/N/UGA/2164/Add.1 was adopted by Uganda on 16 December 2025 as a Uganda Standard, US EAS 1206:2025, Geometrical design of roads — Code of practice, First Edition. The Standard can be purchased online through the link: https://webstore.unbs.go.ug/</t>
  </si>
  <si>
    <t>Ordinance No. 209 30 March 2022</t>
  </si>
  <si>
    <t>Rectification of Inmetro Ordinance No. 209 30 March 2022, published in the Federal Official Gazette on 5 May 2026, Section 1, page 36, in Article 1, regarding Annex I of Inmetro Ordinance No. 5 of 11 January 2022. https://www.in.gov.br/web/dou/-/retificacao-731345601</t>
  </si>
  <si>
    <t>Breast Implants.</t>
  </si>
  <si>
    <t>902139 - Artificial parts of the body (excl. artificial teeth and dental fittings and artificial joints)</t>
  </si>
  <si>
    <t>11.040.40 - Implants for surgery, prosthetics and orthotics; 11.040.40 - Implants for surgery, prosthetics and orthotics; 11.040.40 - Implants for surgery, prosthetics and orthotics</t>
  </si>
  <si>
    <t>Consumers health protection</t>
  </si>
  <si>
    <t>Human health; Human health; Human health</t>
  </si>
  <si>
    <t>Switzerland</t>
  </si>
  <si>
    <t>Draft revision of the ordinance on energy efficiency</t>
  </si>
  <si>
    <t>As part of the present revision of the Energy Efficiency Ordinance of November 1, 2017 (EnEV; SR 730.02), adaptations to EU law are being made.Energy efficiency requirements are adapted to EU law in Annexes 1.18 (Local Space Heaters) and 2.2 (external power supplies). The existing exception to EU law in Annex 2.14 is being partially revised and tightened. Commercial deep fryers are now required to automatically lower the temperature when not in use.</t>
  </si>
  <si>
    <t>Local Space Heaters,  External Power Supplies, Commercial Deep Fryers</t>
  </si>
  <si>
    <t>851629 - Electric space-heating and soil-heating apparatus (excl. storage heating radiators); 850440 - Static converters; 841981 - Machinery, plant and equipment for making hot drinks or for cooking or heating food (excl. domestic appliances)</t>
  </si>
  <si>
    <t>Consumer information, labelling (TBT); Protection of the environment (TBT); Harmonization (TBT); Reducing trade barriers and facilitating trade (TBT)</t>
  </si>
  <si>
    <r>
      <rPr>
        <sz val="11"/>
        <rFont val="Calibri"/>
      </rPr>
      <t>https://members.wto.org/crnattachments/2026/TBT/CHE/26_04866_00_f.pdf</t>
    </r>
  </si>
  <si>
    <t>Ordinance on Energy Efficiency (1 November 2017) SR 730.02Publication of the consultation documentDraft legislative textsExplanatory notes on the revision of the EnEV</t>
  </si>
  <si>
    <t>Water for pharmaceutical use: Guidance for sanitary registration and requirements for oral antibiotics</t>
  </si>
  <si>
    <t>The Republic of Chile hereby advises that Exempt Resolution No. 4.235 of 21 August 2026, approving "Water for pharmaceutical use: Guidance for sanitary registration and requirements for oral antibiotics", has been published.__________1 This information can be provided by including a website address, a PDF attachment, or other information on where the text of the final/modified measure and/or interpretative guidance can be obtained.</t>
  </si>
  <si>
    <t>Productos Farmacéuticos</t>
  </si>
  <si>
    <t>11.120.10 - Medicaments; 11.120.10 - Medicaments</t>
  </si>
  <si>
    <r>
      <rPr>
        <sz val="11"/>
        <rFont val="Calibri"/>
      </rPr>
      <t>https://members.wto.org/crnattachments/2026/TBT/CHL/final_measure/26_04855_00_s.pdf
https://www.ispch.gob.cl/wp-content/uploads/resoluciones/36957_Resol%204235-2026.pdf 
www.diariooficial.interior.gob.cl/publicaciones/2026/09/02/44540/01/2863851.pdf</t>
    </r>
  </si>
  <si>
    <t>The Partial amendments of the “Public Notice that Prescribes Details of Safety Regulations for Road Transport Vehicles”, etc.</t>
  </si>
  <si>
    <t>Amendments to exhaust gas regulations for diesel-fueled special large motor vehicles and special small motor vehicles with a maximum engine output ranging from 19 kW to 560 kW are proposed as follows:i) Introduction of Particle Number (PN) emission standards; andii) Strengthening of Particulate Matter (PM) mass emission limits.</t>
  </si>
  <si>
    <t>Vehicle (HS: 87.01, 87.02, 87.04)</t>
  </si>
  <si>
    <t>8701 - Tractors (other than tractors of heading 8709); 8702 - Motor vehicles for the transport of &gt;= 10 persons, incl. driver; 8704 - Motor vehicles for the transport of goods, incl. chassis with engine and cab</t>
  </si>
  <si>
    <t>13.040.50 - Transport exhaust emissions</t>
  </si>
  <si>
    <t>To reduce emissions from special large motor vehicles and special small motor vehicles fueled Diesel</t>
  </si>
  <si>
    <t xml:space="preserve">Proposed date of adoption: around December 2026
</t>
  </si>
  <si>
    <t>Proposed date of entry into force: (proposed application dates) 
For new type engines: from December 2027
For all engines: December 2030</t>
  </si>
  <si>
    <r>
      <rPr>
        <sz val="11"/>
        <rFont val="Calibri"/>
      </rPr>
      <t>https://members.wto.org/crnattachments/2026/TBT/JPN/26_04857_00_e.pdf</t>
    </r>
  </si>
  <si>
    <t>“Public Notice that Prescribes Details of Safety Regulations for Road Transport Vehicles (No.619 by MLIT, 2002)” and, when adopted, establishment of the new ordinance will be published in the "KAMPO" (Official Government Gazette) (Available in Japanese).</t>
  </si>
  <si>
    <t>Reglamento Técnico sobre Los Interruptores Automáticos Contra Sobrecorrientes para instalaciones domiciliarias, comerciales y similares.</t>
  </si>
  <si>
    <t>The notified draft Technical Regulation establishes the technical, safety, and labelling requirements for the production, importation, and marketing of low-G/TBT/N/PER/183- 2 - voltage automatic switches with overcurrent protection for household, commercial, and similar installations.</t>
  </si>
  <si>
    <t>85.36 Aparatos para corte, seccionamiento, protección, derivación, empalme o conexión de circuitos eléctricos (por ejemplo: interruptores, conmutadores, relés.8536.20 Disyuntores.8536.20.20.00 - - Para una tensión inferior o igual a 260 V e intensidad inferior o igual a 100 A.8536.20.90.00 - - Los demás.</t>
  </si>
  <si>
    <t>853620 - Automatic circuit breakers for a voltage &lt;= 1.000 V</t>
  </si>
  <si>
    <t>29.120.50 - Fuses and other overcurrent protection devices</t>
  </si>
  <si>
    <t>Tiene por finalidad garantizar que el uso de dichos dispositivos no represente un riesgo para la vida y la seguridad de las personas ni para su entorno, contribuyendo a mitigar los peligros derivados de fallas eléctricas, tales como incendios o electrocución. Asimismo, busca reducir la asimetría informativa, asegurando que los usuarios finales cuenten con información técnica clara, precisa y verificable sobre el producto a lo largo de la cadena de suministro</t>
  </si>
  <si>
    <t>Seis (06) meses después de su publicación en el Diario Oficial El Peruano</t>
  </si>
  <si>
    <r>
      <rPr>
        <sz val="11"/>
        <rFont val="Calibri"/>
      </rPr>
      <t>https://members.wto.org/crnattachments/2026/TBT/PER/26_04856_00_s.pdf</t>
    </r>
  </si>
  <si>
    <t>Peruvian Technical Standard NTP-IEC 60898-1:2021 Accesorios eléctricos. Interruptores automáticos para protección contra sobrecorrientes en instalaciones domésticas y similares. Parte 1: Interruptores automáticos para operación con c.a. (equivalent to IEC 60898-1:2019 + COR 1:2020 Electrical accessories – Circuit-breakers for overcurrent protection for household and similar installations – Part 1: Circuit-breakers for a.c. operation)Relevant notifications:• G/TBT/N/PER/87</t>
  </si>
  <si>
    <t>Prepackaged Tomatoes</t>
  </si>
  <si>
    <t>This Gulf Technical Regulation applies the products, as defined in Section 3 below, and offered for direct consumption, including for catering purposes or for repacking if required. This Standard also applies to the product when indicated as being intended for further processing. The Standard does not include dried tomatoes and preserved tomatoes containing other vegetables such as pepper and onions in quantities that materially alter the flavour, aroma and taste of the tomato component.</t>
  </si>
  <si>
    <t>ICS code: 67.080.20</t>
  </si>
  <si>
    <t>67.080.20 - Vegetables and derived products</t>
  </si>
  <si>
    <r>
      <rPr>
        <sz val="11"/>
        <rFont val="Calibri"/>
      </rPr>
      <t>https://members.wto.org/crnattachments/2026/SPS/SAU/26_04801_00_x.pdf
https://members.wto.org/crnattachments/2026/SPS/SAU/26_04801_00_e.pdf</t>
    </r>
  </si>
  <si>
    <t>Dried turmeric</t>
  </si>
  <si>
    <t>This Gulf Technical Regulation specify the requirements that shall be met by dried turmeric in the forms listed in Item (4) intended for direct consumption, as a food processing ingredient, or for repackaging where necessary. It does not cover products intended for industrial processing.</t>
  </si>
  <si>
    <t>ICS code: 67.220.10</t>
  </si>
  <si>
    <t>091030 - Turmeric "curcuma"</t>
  </si>
  <si>
    <t>67.220.10 - Spices and condiments</t>
  </si>
  <si>
    <r>
      <rPr>
        <sz val="11"/>
        <rFont val="Calibri"/>
      </rPr>
      <t>https://members.wto.org/crnattachments/2026/SPS/SAU/26_04802_00_e.pdf
https://members.wto.org/crnattachments/2026/SPS/SAU/26_04802_00_x.pdf</t>
    </r>
  </si>
  <si>
    <t>Established Maximum Residue Limits: Chlorantraniliprole</t>
  </si>
  <si>
    <t>The proposed maximum residue limit (PMRL) document for chlorantraniliprole notified in G/SPS/N/CAN/1596 (dated 25 July 2025) was adopted 10 September 2026. The proposed MRLs were established via entry into the Maximum Residue Limits Database and are provided directly below: MRL (ppm)1 Raw Agricultural Commodity (RAC) and/or Processed Commodity80              Tea (dried leaves) 2.0             Palm oil 0.8             Oil palm fruits 0.3             Avocados 1 ppm = parts per millionMRLs established in Canada may be found using Health Canada’s Maximum Residue Limit Databasehttps://pest-control.canada.ca/pesticide-registry/en/mrl-search.html) on the Maximum residue limits, human health, and food safety webpage (https://www.canada.ca/en/health-canada/services/consumer-product-safety/pesticides-pest-management/public/protecting-your-health-environment/pesticides-food/maximum-residue-limits-pesticides.html). The database allows users to search for pesticides or for food commodities.</t>
  </si>
  <si>
    <t>Pesticide chlorantraniliprole in or on various commodities (ICS codes: 65.020, 65.100, 67.040, 67.080, 67.140, 67.200)</t>
  </si>
  <si>
    <t>65.020 - Farming and forestry; 65.020 - Farming and forestry; 65.100 - Pesticides and other agrochemicals; 65.100 - Pesticides and other agrochemicals; 67.040 - Food products in general; 67.040 - Food products in general; 67.080 - Fruits. Vegetables; 67.080 - Fruits. Vegetables; 67.140 - Tea. Coffee. Cocoa; 67.140 - Tea. Coffee. Cocoa; 67.200 - Edible oils and fats. Oilseeds; 67.200 - Edible oils and fats. Oilseeds</t>
  </si>
  <si>
    <t>Adoption/publication/entry into force of reg.; Food safety; Human health; Maximum residue limits (MRLs); Food safety; Human health; Maximum residue limits (MRLs)</t>
  </si>
  <si>
    <t>Draft Order of the Ministry of Health of Ukraine “On Approval of the Criteria for Classifying Drinking Water as Natural Mineral Water and the Safety Requirements for Natural Mineral Waters and Spring Waters"</t>
  </si>
  <si>
    <t>The draft Order provides for the approval of the Criteria for classifying drinking water as natural mineral water and the Safety Requirements for natural mineral waters and spring waters.The Criteria establish geological, hydrogeological, physical, chemical, physico-chemical and microbiological requirements for classifying drinking water as natural mineral water. These include requirements concerning underground origin, protection from contamination, microbiological safety, stability of composition, temperature and other essential characteristics within natural variations. They also specify the natural characteristics of the water, including mineral substances, trace elements or other constituents, and define the term “normal total microbial count”.The Criteria also establish maximum levels for certain naturally occurring constituents that may pose a risk to human health and provide for pharmacological, physiological and clinical studies where necessary.The Safety Requirements set out microbiological safety requirements for natural mineral waters and spring waters, including maximum levels for the total microbial count and requirements concerning the absence of parasites and pathogenic microorganisms. They also establish maximum permissible levels of naturally occurring constituents in natural mineral waters and maximum permissible levels of residues resulting from the treatment of natural mineral waters and spring waters with ozone-enriched air. </t>
  </si>
  <si>
    <t>Waters, incl. natural or artificial mineral waters and aerated waters, not containing added sugar, other sweetening matter or flavoured; ice and snow (HS code(s): 2201)</t>
  </si>
  <si>
    <t>2201 - Waters, incl. natural or artificial mineral waters and aerated waters, not containing added sugar, other sweetening matter or flavoured; ice and snow</t>
  </si>
  <si>
    <r>
      <rPr>
        <sz val="11"/>
        <rFont val="Calibri"/>
      </rPr>
      <t>https://members.wto.org/crnattachments/2026/SPS/UKR/26_04785_00_x.pdf
https://members.wto.org/crnattachments/2026/SPS/UKR/26_04785_01_x.pdf
https://members.wto.org/crnattachments/2026/SPS/UKR/26_04785_02_x.pdf
https://moz.gov.ua/uk/povidomlennya-pro-oprilyudnennya-doopracovanogo-proyektu-nakazu-ministerstva-ohoroni-zdorov-ya-ukrayini-pro-zatverdzhennya-kriteriyiv-vidnesennya-vodi-pitnoyi-do-kategoriyi-voda-prirodna-mineralna</t>
    </r>
  </si>
  <si>
    <t>Draft Order of the Ministry of Economy, Environment and Agriculture of Ukraine “On Approval of Amendments to the Methods for Inspection, Examination, including Sampling, and Conducting Phytosanitary Expertise (Testing)”</t>
  </si>
  <si>
    <t>Ukraine notifies the adoption of the Order of the Ministry of Economy and  Environment of Ukraine No. 17 "On Approval of Amendments to the Methods for Inspection, Examination, including Sampling, and Conducting Phytosanitary Expertise (Testing)" of 29 July 2026.The Order was registered with the Ministry of Justice of Ukraine on 11 August 2026. It was published  and entered into force on 8 September 2026. </t>
  </si>
  <si>
    <t>Plants</t>
  </si>
  <si>
    <r>
      <rPr>
        <sz val="11"/>
        <rFont val="Calibri"/>
      </rPr>
      <t>https://members.wto.org/crnattachments/2026/SPS/UKR/26_04852_00_x.pdf
https://members.wto.org/crnattachments/2026/SPS/UKR/26_04852_01_x.pdf
https://zakon.rada.gov.ua/laws/show/z1129-26#Text</t>
    </r>
  </si>
  <si>
    <t>The regulation on inspection and control of Bigeye tuna (Thunnus obesus) originating from fishing activities that are imported, temporarily imported, re-exported and transited through Vietnam by container vessels</t>
  </si>
  <si>
    <t>The regulation on inspection and control of albacore tuna (Thunnus alalunga) originating from catches that are imported, temporarily imported, re-exported and transited through Viet Nam by container vessels.The regulation shall apply to Vietnamese organizations and individuals related to the import of Bigeye tuna and Bigeye tuna products by container vessels.</t>
  </si>
  <si>
    <t>Bigeye tuna and Bigeye tuna products</t>
  </si>
  <si>
    <t>030234 - Fresh or chilled bigeye tunas "Thunnus obesus"; 030344 - Frozen bigeye tunas "Thunnus obesus"</t>
  </si>
  <si>
    <r>
      <rPr>
        <sz val="11"/>
        <rFont val="Calibri"/>
      </rPr>
      <t>https://members.wto.org/crnattachments/2026/SPS/VNM/26_04733_00_e.pdf
https://members.wto.org/crnattachments/2026/SPS/VNM/26_04733_00_x.pdf
https://members.wto.org/crnattachments/2026/SPS/VNM/26_04733_01_e.pdf
https://members.wto.org/crnattachments/2026/SPS/VNM/26_04733_01_x.pdf
https://members.wto.org/crnattachments/2026/SPS/VNM/26_04733_02_e.pdf
https://members.wto.org/crnattachments/2026/SPS/VNM/26_04733_02_x.pdf</t>
    </r>
  </si>
  <si>
    <t>Pakistan</t>
  </si>
  <si>
    <t>Article 15.2 (TBT)</t>
  </si>
  <si>
    <t>DEAS 1205-2:2024, Skincare special purpose product— Specification — Part 2: Sunscreen, First Edition</t>
  </si>
  <si>
    <t>The aim of this addendum is to update WTO Members that the Draft East African Standard, DEAS  notified in G/TBT/N/BDI/461, G/TBT/N/KEN/1596, G/TBT/N/RWA/1008, G/TBT/N/TZA/1115, G/TBT/N/UGA/1919, G/TBT/N/BDI/461/Add.1, G/TBT/N/KEN/1596/Add.1, G/TBT/N/RWA/1008/Add.1, G/TBT/N/TZA/1115/Add.1, G/TBT/N/UGA/1919/Add.1 was adopted by Uganda on 16 December 2025 as a Uganda Standard, US EAS 1205-2:2025, Skincare special purpose product— Specification — Part 2: Sunscreen, First Edition. The Standard can be purchased online through the link: https://webstore.unbs.go.ug/</t>
  </si>
  <si>
    <t>ESSENTIAL OILS AND RESINOIDS; PERFUMERY, COSMETIC OR TOILET PREPARATIONS (HS code(s): 33); Cosmetics. Toiletries (ICS code(s): 71.100.70); Sunscreen</t>
  </si>
  <si>
    <t>33 - ESSENTIAL OILS AND RESINOIDS; PERFUMERY, COSMETIC OR TOILET PREPARATIONS; 33 - ESSENTIAL OILS AND RESINOIDS; PERFUMERY, COSMETIC OR TOILET PREPARATIONS</t>
  </si>
  <si>
    <t>DEAS 1205-1: 2024, Skincare special purpose product— Specification — Part 1: anti-aging, First Edition</t>
  </si>
  <si>
    <t>The aim of this addendum is to update WTO Members that the Draft East African Standard, DEAS  notified in G/TBT/N/BDI/462, G/TBT/N/KEN/1597, G/TBT/N/RWA/1009, G/TBT/N/TZA/1116, G/TBT/N/UGA/1920, G/TBT/N/BDI/462/Add.1, G/TBT/N/KEN/1597/Add.1, G/TBT/N/RWA/1009/Add.1, G/TBT/N/TZA/1116/Add.1 and G/TBT/N/UGA/1920/Add.1 was adopted by Uganda on 16 December 2025 as a Uganda Standard, US EAS 1205-1: 2025, Skincare special purpose product— Specification — Part 1: anti-aging, First Edition. The Standard can be purchased online through the link: https://webstore.unbs.go.ug/</t>
  </si>
  <si>
    <t>ESSENTIAL OILS AND RESINOIDS; PERFUMERY, COSMETIC OR TOILET PREPARATIONS (HS code(s): 33); Cosmetics. Toiletries (ICS code(s): 71.100.70); anti-aging skincare products; anti-wrinkle skincare products</t>
  </si>
  <si>
    <t>DEAS 823:2024, Sunflower seed — Requirements for certification, Second Edition</t>
  </si>
  <si>
    <t>The aim of this addendum is to update WTO Members that the Draft East African Standard, DEAS 823:2024, Sunflower seed — Requirements for certification, Second Edition, notified in G/TBT/N/BDI/463, G/TBT/N/KEN/1609, G/TBT/N/RWA/1010, G/TBT/N/TZA/1117, G/TBT/N/UGA/1921, G/TBT/N/BDI/463/Add.1, G/TBT/N/KEN/1609/Add.1, G/TBT/N/RWA/1010/Add.1, G/TBT/N/TZA/1117/Add.1, G/TBT/N/UGA/1921/Add.1 was adopted by Uganda on 16 December 2025 as a Uganda Standard, US EAS 823:2025, Sunflower seed — Requirements for certification, Second Edition. The Standard can be purchased online through the link: https://webstore.unbs.go.ug/</t>
  </si>
  <si>
    <t>Sunflower seeds, whether or not broken. (HS code(s): 1206); Plant growing (ICS code(s): 65.020.20)</t>
  </si>
  <si>
    <t>1206 - Sunflower seeds, whether or not broken.; 1206 - Sunflower seeds, whether or not broken.</t>
  </si>
  <si>
    <t>DEAS 1236: 2024, Fortified milled rice— Specification</t>
  </si>
  <si>
    <t>The aim of this addendum is to update WTO Members that the Draft East African Standard, DEAS 1236: 2024, Fortified milled rice— Specification, notified in G/TBT/N/BDI/542, G/TBT/N/KEN/1734, G/TBT/N/RWA/1109, G/TBT/N/TZA/1245 and G/TBT/N/UGA/2082 was adopted by Uganda on 16 December 2025 as a Uganda Standard, US EAS 1236: 2026, Fortified milled rice— Specification, First Edition. The Standard can be purchased online through the link: https://webstore.unbs.go.ug/</t>
  </si>
  <si>
    <t>DEAS 1239:2024, Supplementary foods for the management of moderate acute malnutrition (MAM) for persons above 5 years — Specification</t>
  </si>
  <si>
    <t>The aim of this addendum is to update WTO Members that the Draft East African Standard, DEAS 1239:2024, Supplementary foods for the management of moderate acute malnutrition (MAM) for persons above 5 years — Specification, notified in G/TBT/N/BDI/545, G/TBT/N/KEN/1737, G/TBT/N/RWA/1112, G/TBT/N/TZA/1248, G/TBT/N/UGA/2085 was adopted by Uganda on 16 December 2025 as a Uganda Standard, US EAS 1239:2026, Supplementary foods for the management of Moderate Acute Malnutrition (MAM) for persons above 5 years — Specification, First Edition. The Standard can be purchased online through the link: https://webstore.unbs.go.ug/</t>
  </si>
  <si>
    <t>Inmetro Ordinance No. 148, 28 March 2022</t>
  </si>
  <si>
    <t>Rectification of Inmetro Ordinance No. 148 of March 28, 2022, published in the Federal Official Gazette of March 31, 2022, pages 119 to 131, Section 1.https://www.in.gov.br/web/dou/-/retificacao-731335408</t>
  </si>
  <si>
    <t>Chapter 84 - Boilers; Chapter 85 - Electric machinery, equipment and parts.</t>
  </si>
  <si>
    <t>84 - NUCLEAR REACTORS, BOILERS, MACHINERY AND MECHANICAL APPLIANCES; PARTS THEREOF; 85 - ELECTRICAL MACHINERY AND EQUIPMENT AND PARTS THEREOF; SOUND RECORDERS AND REPRODUCERS, TELEVISION IMAGE AND SOUND RECORDERS AND REPRODUCERS, AND PARTS AND ACCESSORIES OF SUCH ARTICLES; 84 - NUCLEAR REACTORS, BOILERS, MACHINERY AND MECHANICAL APPLIANCES; PARTS THEREOF; 85 - ELECTRICAL MACHINERY AND EQUIPMENT AND PARTS THEREOF; SOUND RECORDERS AND REPRODUCERS, TELEVISION IMAGE AND SOUND RECORDERS AND REPRODUCERS, AND PARTS AND ACCESSORIES OF SUCH ARTICLES</t>
  </si>
  <si>
    <t>65.040.99 - Other standards related to farm buildings and installations; 65.040.99 - Other standards related to farm buildings and installations</t>
  </si>
  <si>
    <t>Prevention of deceptive practices and consumer protection (TBT); Quality requirements (TBT)</t>
  </si>
  <si>
    <t>Prevention of deceptive practices and consumer protection; Quality requirements</t>
  </si>
  <si>
    <t>Ordinance No. 551, 10 September 2026</t>
  </si>
  <si>
    <t>National Institute of Metrology, Quality and Technology – Inmetro, approves the Consolidated Regulation for Refrigerators and Similar Appliances, comprising the Quality Technical Regulation, the Conformity Assessment Requirements, and the Specifications for the Conformity Identification Mark—in the form of the National Energy Conservation Label (ENCE)—as set forth, respectively, in Annexes I, II, and III of this Ordinance.</t>
  </si>
  <si>
    <t>Refrigerators, freezers and other refrigerating or freezing equipment (HS 8418).</t>
  </si>
  <si>
    <t>8418 - Refrigerators, freezers and other refrigerating or freezing equipment, electric or other; heat pumps; parts thereof (excl. air conditioning machines of heading 8415); 8418 - Refrigerators, freezers and other refrigerating or freezing equipment, electric or other; heat pumps; parts thereof (excl. air conditioning machines of heading 8415)</t>
  </si>
  <si>
    <t>Consumer information, labelling (TBT); Protection of human health or safety (TBT); Protection of the environment (TBT)</t>
  </si>
  <si>
    <t>Consumer security and information; environment protection.</t>
  </si>
  <si>
    <t>Ordinance No. 550, 10 September 2026</t>
  </si>
  <si>
    <t>National Institute of Metrology, Quality and Technology - Inmetro, approves the Consolidated Regulation for Air Conditioners, in the form of the Conformity Assessment Requirements and the Specifications for the Conformity Identification Mark—in the form of the National Energy Conservation Label (ENCE)—set forth, respectively, in Annexes I and II of this Ordinance.</t>
  </si>
  <si>
    <t>Air conditioning machines comprising a motor-driven fan and elements for changing the temperature and humidity, incl. those machines in which the humidity cannot be separately regulated; parts thereof (HS code(s): 8415); Ventilators. Fans. Air-conditioners (ICS code(s): 23.120)</t>
  </si>
  <si>
    <t>Quality requirements</t>
  </si>
  <si>
    <r>
      <rPr>
        <sz val="11"/>
        <rFont val="Calibri"/>
      </rPr>
      <t>https://www.in.gov.br/web/dou/-/portaria-n-550-de-10-de-setembro-de-2026-731351485</t>
    </r>
  </si>
  <si>
    <t>Ordinance No. 549, 10 September 2026</t>
  </si>
  <si>
    <t>National Institute of Metrology, Quality and Technology - Inmetro, approves the Conformity Assessment Requirements for Graphene Characterization, set forth in Annexes I and II of this Ordinance, respectively.</t>
  </si>
  <si>
    <t>Carbon (carbon blacks and other forms of carbon not elsewhere specified or included). (HS code(s): 2803)</t>
  </si>
  <si>
    <t>2803 - Carbon (carbon blacks and other forms of carbon not elsewhere specified or included).; 2803 - Carbon (carbon blacks and other forms of carbon not elsewhere specified or included).</t>
  </si>
  <si>
    <t>71.060 - Inorganic chemicals; 71.060 - Inorganic chemicals</t>
  </si>
  <si>
    <r>
      <rPr>
        <sz val="11"/>
        <rFont val="Calibri"/>
      </rPr>
      <t>https://www.in.gov.br/web/dou/-/portaria-n-549-de-10-de-setembro-de-2026-731352074</t>
    </r>
  </si>
  <si>
    <t>Mandatory Implementation of the Indonesian National Standard for Wheat Flour</t>
  </si>
  <si>
    <t>Regulation of Minister of Industry No. 61 of 2024 has been revised by Regulation of Minister of Industry No. 21 of 2026 regarding Mandatory Implementation of Indonesia National Standard for Wheat Fluor for Food Use. The amendment revises the requirements for mandatory SNI certification of wheat flour for food use. Key changes include expanding the eligible business classification codes for repackers to KBLI 10616, 82920, and/or 82922; removing the requirement for repackers to maintain sieving facilities; and explicitly exempting repackers from testing equipment requirements. Domestic industrial companies may submit a declaration of implementation of ISO 9001:2015 and/or a food safety management system without the previous one-year business licensing restriction. The requirement to obtain the corresponding management system certificate by the second surveillance is also removed, while the trademark certificate requirement remains. Minimum audit durations are reduced to two person-days for repackers’ initial certification and recertification, and for domestic surveillance audits. The certification scheme is updated accordingly. SNI 3751:2018 and the Type 5 certification scheme remain unchanged. The amendment entered into force on 31 July 2026.</t>
  </si>
  <si>
    <t>Wheat flour for foodstuff</t>
  </si>
  <si>
    <t>110100 - Wheat or meslin flour</t>
  </si>
  <si>
    <r>
      <rPr>
        <sz val="11"/>
        <rFont val="Calibri"/>
      </rPr>
      <t>https://members.wto.org/crnattachments/2026/TBT/IDN/final_measure/26_04838_00_x.pdf</t>
    </r>
  </si>
  <si>
    <t>Mandatory Implementation of the Indonesian National Standard for Palm Cooking Oil</t>
  </si>
  <si>
    <t>Regulation of Minister of Industry No. 3 of 2025 has been revised by Regulation of Minister of Industry No. 14 of 2026 regarding Mandatory Implementation of Indonesia National Standard for Palm Oil. The amendment revises the requirements for mandatory SNI certification of palm cooking oil, particularly for repackers. Key changes include expanding the eligible business classification codes for repackers to KBLI 10437, 82920, and/or 82922, and replacing the minimum facility requirement for filtration and packaging with storage and packaging facilities. The revised provisions require repackers to own a trademark in Class 29, including collective trademarks, and remove the previously stated alternative of holding a trademark licensing agreement. The certification scheme is revised to reflect these changes. SNI 7709:2019 and the Type 5 certification scheme remain unchanged. The amendment entered into force on 23 June 2026.</t>
  </si>
  <si>
    <t>Ex. 1511.90.92.00;  Ex. 1511.90.99.00;  Ex. 1516.20.98.00</t>
  </si>
  <si>
    <t>151190 - Palm oil and its fractions, whether or not refined (excl. chemically modified and crude); 151620 - Vegetable fats and oils and their fractions, partly or wholly hydrogenated, inter-esterified, re-esterified or elaidinised, whether or not refined, but not further prepared; 151620 - Vegetable fats and oils and their fractions, partly or wholly hydrogenated, inter-esterified, re-esterified or elaidinized, whether or not refined, but not further prepared; 151190 - Palm oil and its fractions, whether or not refined (excl. chemically modified and crude)</t>
  </si>
  <si>
    <t>67.200.10 - Animal and vegetable fats and oils; 67.200.10 - Animal and vegetable fats and oils</t>
  </si>
  <si>
    <t>To protect consumers from safety aspect; To improve public health; To increase the product quality.</t>
  </si>
  <si>
    <r>
      <rPr>
        <sz val="11"/>
        <rFont val="Calibri"/>
      </rPr>
      <t>https://members.wto.org/crnattachments/2026/TBT/IDN/final_measure/26_04839_00_x.pdf</t>
    </r>
  </si>
  <si>
    <t>Proyecto de Norma Oficial Mexicana PROY-NOM-005-SICT2-2026, Información de Emergencia para el Transporte de Substancias Materiales y Residuos Peligrosos (mercancías peligrosas).</t>
  </si>
  <si>
    <t>The notified draft Standard seeks to establish the data and specifications that must be included in the emergency information for the transport of hazardous substances, materials, and waste (dangerous goods). The information must indicate the actions to be taken in the event of an incident or accident (leaks, spills, explosions, fires, exposures, etc.) and must be carried by every transport unit during the transport of hazardous substances, materials, and waste (dangerous goods) on federal G/TBT/N/MEX/578- 2 - roads, in a bag or folder kept in an accessible place in the unit and separately from the cargo.</t>
  </si>
  <si>
    <t>Es de observancia obligatoria para los expedidores, transportistas y destinatarios de substancias, materiales y residuos peligrosos (mercancías peligrosas) que transiten por las carreteras y puentes de jurisdicción federal, así como para las demás personas físicas morales que intervengan en su transporte.</t>
  </si>
  <si>
    <t>03.220.20 - Road transport; 13.300 - Protection against dangerous goods</t>
  </si>
  <si>
    <t>Seguridad vial.</t>
  </si>
  <si>
    <r>
      <rPr>
        <sz val="11"/>
        <rFont val="Calibri"/>
      </rPr>
      <t xml:space="preserve">https://members.wto.org/crnattachments/2026/TBT/MEX/26_04834_00_s.pdf
https://dof.gob.mx/nota_detalle.php?codigo=5797947&amp;fecha=04/09/2026#gsc.tab=0 
https://platiica.economia.gob.mx/wp-content/uploads/sites/2/historialdocumental/PROY-NOM-005-SICT2-2026.pdf?_t=1788537515 
https://dof.gob.mx/2026/SICT/PROY-NOM-005-SICT2.pdf 
</t>
    </r>
  </si>
  <si>
    <t>The following current Mexican Official Standards, or, where applicable, those replacing them, and international regulations must be consulted for the correct application of the notified draft Standard:• NOM-002-SCT-SEMAR-ARTF/2023, Listado de substancias y materiales peligrosos (mercancías peligrosas).• NOM-003-SCT/2008, Características de las etiquetas de envases y embalajes, destinadas al transporte de substancias, materiales y residuos peligrosos.• NOM-004-SCT/2008, Sistemas de identificación de unidades destinadas al transporte de substancias, materiales y residuos peligrosos.• NOM-043-SCT-SEMAR-ARTF-2023, Documento de transporte de mercancías peligrosas.• NOM-052-SEMARNAT/2005, Que establece las características, el procedimiento de identificación, clasificación y los listados de los residuos peligrosos.• NOM-087-SEMARNAT-SSA1/2002, Protección ambiental-salud ambiental-residuos biológico- infecciosos-clasificación y especificación de manejo.• NOM-087-SEMARNAT-SSA1/2002, Protección ambiental-salud ambiental-residuos biológico- infecciosos-clasificación y especificación de manejo.• NOM-008-SE-2021, Sistema general de unidades de medida (cancela a la NOM-008-SCFI-2002).</t>
  </si>
  <si>
    <t>Proyecto de Norma Oficial Mexicana PROY-NOM-008-SICT2-2026, Amortiguadores de impacto en carreteras y vías urbanas.</t>
  </si>
  <si>
    <t>The notified draft Standard seeks to establish general criteria for the selection and installation of impact attenuators on highways and urban roads, with the aim of protecting vehicle occupants who may veer off the roadway and collide with a rigid object, or protecting toll-plaza personnel and workers in roadwork zones, thereby preventing more serious harm.G/TBT/N/MEX/579- 2 -</t>
  </si>
  <si>
    <t>Es de aplicación obligatoria en las carreteras federales, estatales y municipales, así como en las vías urbanas, incluyendo las concesionadas, con velocidades de operación o proyecto superiores a cincuenta (50) kilómetros por hora, cuando exista algún elemento rígido o zona de obras viales cercano al arroyo vial o dentro del mismo que, ante el posible impacto de un vehículo, pueda ocasionar lesiones graves o el fallecimiento de personas, y no sea factible retirar o reubicar dicho elemento o instalar barreras de protección.</t>
  </si>
  <si>
    <t>03.220.20 - Road transport</t>
  </si>
  <si>
    <t>Seguridad vial</t>
  </si>
  <si>
    <r>
      <rPr>
        <sz val="11"/>
        <rFont val="Calibri"/>
      </rPr>
      <t>https://members.wto.org/crnattachments/2026/TBT/MEX/26_04840_00_s.pdf
https://dof.gob.mx/nota_detalle.php?codigo=5797946&amp;fecha=04/09/2026#gsc.tab=0</t>
    </r>
  </si>
  <si>
    <t>The following current Mexican Official Standards, or, where applicable, those replacing them, and international regulations must be consulted for the correct application of the notified draft Standard:• NOM-037-SICT2-2026, Barreras de protección en carreteras y vías urbanas.• NOM-086-SCT2-2023, Señalamiento y dispositivos para protección en zonas de obras viales.• NOM-034-SCT2/SEDATU-2022, Señalización y dispositivos viales para calles y carreteras.</t>
  </si>
  <si>
    <t>Proyecto de Norma Oficial Mexicana PROY-NOM-030-ASEA-2026, Distribución de Gas Licuado de Petróleo por medio de Auto-tanque y Vehículo de Reparto.</t>
  </si>
  <si>
    <t>The notified draft Standard seeks to establish the technical specifications and requirements relating to industrial safety, operational safety, and environmental protection that regulated entities engaged in the distribution of liquefied petroleum gas by tanker truck and delivery vehicle must meet.</t>
  </si>
  <si>
    <t>Es de observancia general y obligatoria para los Regulados que lleven a cabo las siguientes actividades:a. La Distribución de Gas Licuado de Petróleo por Auto-tanque, a partir del punto de transvase en la planta de distribución o en las instalaciones de almacenamiento para la carga del Recipiente no Desmontable con GLP, el traslado del Auto-tanque y hasta el punto de conexión para la descarga en la Instalación de la Usuaria o Instalación de aprovechamiento de la Usuaria Final, así como las actividades relacionadas con la guarda del Auto-tanque, yb. La Distribución de Gas Licuado de Petróleo por Vehículo de Reparto, a partir de la recepción de los Recipientes Transportables sujetos a presión y Recipientes Portátiles en la planta de Distribución o Bodega de guarda para Distribución de GLP, el traslado, hasta su entrega en la Instalación de la Usuaria o Instalación de aprovechamiento de la Usuaria Final, así como las actividades relacionadas con la guarda del Vehículo de Reparto.</t>
  </si>
  <si>
    <t>75.080 - Petroleum products in general</t>
  </si>
  <si>
    <r>
      <rPr>
        <sz val="11"/>
        <rFont val="Calibri"/>
      </rPr>
      <t xml:space="preserve">https://members.wto.org/crnattachments/2026/TBT/MEX/26_04841_00_s.pdf
http://dof.gob.mx/nota_detalle.php?codigo=5798063&amp;fecha=07/09/2026#gsc.tab=0
https://platiica.economia.gob.mx/wp-content/uploads/sites/2/historialdocumental/PROY-NOM-030-ASEA-2026.pdf?_t=1788793713 
</t>
    </r>
  </si>
  <si>
    <t>The following current Mexican Official Standards, or, where applicable, those replacing them, and international regulations must be consulted for the correct application of the notified draft Standard:• NOM-005-SESH-2010, Equipos de carburación de Gas L.P. en motores de combustión interna. Instalación y mantenimiento. Published in the Official Journal on 26 November 2010.• NOM-009-SESH-2011, Recipientes para contener Gas L.P., tipo no transportable. Especificaciones y métodos de prueba. Published in the Official Journal on 8 September 2011.• NOM-013-SEDG-2002, Evaluación de espesores mediante medición ultrasónica usando el método de pulso-eco, para la verificación de recipientes tipo no portátil para contener Gas L.P., en uso. Published in the Official Journal on 26 April 2002.• NOM-259-SE-2022, Sistemas para medición y despacho de Gas L.P., requisitos y especificaciones. Published in the Official Journal on 28 June 2024.• NMX-X-013-SCFI-2011, Gas L.P.- Válvulas de Exceso de Flujo y de No Retroceso, que se utilizan en tuberías y recipientes - Especificaciones y Métodos de Prueba (repeals NMX-X-013-SCFI-2005). Notice of entry into force published in the Official Journal on 16 August 2011.</t>
  </si>
  <si>
    <t>Application for reassessment an approval – APP204694 application to reassess chlorpyrifos.Staff Assessment Report: Application to reassess chlorpyrifos and chlorpyrifos containing substances. </t>
  </si>
  <si>
    <t>New Zealand has implemented the decision under the Stockholm Convention, made by the 2025 Conference of the Parties, to restrict chlorpyrifos. The global entry into force date is 16 December 2026. The ban under the Stockholm Convention will take effect for New Zealand on 8 July 2027, in line with the final phase out of chlorpyrifos under domestic legislation.</t>
  </si>
  <si>
    <t>Pesticides containing the active ingredient chlorpyrifos </t>
  </si>
  <si>
    <t>3808 - Insecticides, rodenticides, fungicides, herbicides, anti-sprouting products and plant-growth regulators, disinfectants and similar products, put up for retail sale or as preparations or articles, e.g. sulphur-treated bands, wicks and candles, and fly-papers; 3808 - Insecticides, rodenticides, fungicides, herbicides, anti-sprouting products and plant-growth regulators, disinfectants and similar products, put up for retail sale or as preparations or articles, e.g. sulphur-treated bands, wicks and candles, and fly-papers</t>
  </si>
  <si>
    <t>65.100 - Pesticides and other agrochemicals; 65.100 - Pesticides and other agrochemicals</t>
  </si>
  <si>
    <t>Hazardous Substances and New Organisms Act 1996,  295 pages, English, https://www.legislation.govt.nz/act/public/1996/30/en/latest/#DLM381222Imports and Exports (Restrictions) Prohibition Order (No 2) 2004, 30 pages, English, https://www.legislation.govt.nz/secondary-legislation/pco-drafted/2004/202/en/latest/#DLM271701Notice Under the Legislation Act 2019, 2 pages, English,https://gazette.govt.nz/notice/id/2026-sl5200</t>
  </si>
  <si>
    <t>New Zealand has amended Schedules 1AA and 2A of the Hazardous Substances and New Organisms Act 1996 to implement decisions made by the 2023 Conference of the Parties under the Stockholm Convention on Persistent Organic Pollutants, to which New Zealand is a Party.</t>
  </si>
  <si>
    <t>UV-328CAS No: 25973-55-1.This notification covers products containing UV-328, a UV-inhibitor widely used in paints and coatings and as an additive in plastics particularly in the automotive industry.</t>
  </si>
  <si>
    <t>43 - ROAD VEHICLES ENGINEERING</t>
  </si>
  <si>
    <t>Protection of animal or plant life or health (TBT); Protection of the environment (TBT)</t>
  </si>
  <si>
    <t>POPs are substances which meet four criteria: they are persistent, toxic, bioaccumulative, and they have the potential for environmental transport far away from sources of emissions, including across international borders. POPs have been used in various products including pesticides and industrial chemicals and released during chemical and agriculture processes. New Zealand is a party to the Stockholm Convention, which aims to prohibit, eliminate or restrict the production and use of persistent organic pollutants (POPs).While New Zealand prohibits chemicals which have been found to be environmentally harmful and have been adopted by UN Stockholm Convention for global elimination to protect human health and the environment, to enable relevant industry time to transition to alternatives, and ongoing access to replacement parts.</t>
  </si>
  <si>
    <r>
      <rPr>
        <sz val="11"/>
        <rFont val="Calibri"/>
      </rPr>
      <t>https://members.wto.org/crnattachments/2026/TBT/NZL/26_04835_00_e.pdf</t>
    </r>
  </si>
  <si>
    <t>https://gazette.govt.nz/notice/id/2026-sl5200</t>
  </si>
  <si>
    <t>Hazardous Substances and New Organisms Act 1996, 295 pages, English, https://www.legislation.govt.nz/act/public/1996/30/en/latest/#DLM381222Imports and Exports (Restrictions) Prohibition Order (No 2) 2004, 30 pages, English, https://www.legislation.govt.nz/secondary-legislation/pco-drafted/2004/202/en/latest/#DLM271701Notice under the Legislation Act 2019, 2 pages, English, https://gazette.govt.nz/notice/id/2026-sl5200</t>
  </si>
  <si>
    <t>New Zealand has amended Schedules 1AA and 2A of the Hazardous Substances and New Organisms Act 1996 and Schedule 1 of the Imports and Exports (Restrictions) Prohibition Order (No 2) 2004 to implement decisions made by the 2025 Conference of the Parties under the Stockholm Convention on Persistent Organic Pollutants, to which New Zealand is a Party. New Zealand has prohibited from use and production two chemicals, MCCPs (plasticiser and flame retardant) and LC-PFCAs (PFAS with a number of applications, including surface treatments and consumer products). These prohibitions are subject to some specific exemptions allowing the continued use of the substances, aligning with the specific use exemptions available under the Stockholm Convention. All exemptions are time-limited and are set out in detail in the accompanying statutory instrument.</t>
  </si>
  <si>
    <t>Medium-chain chlorinated paraffins:“Medium-chain chlorinated paraffins (MCCPs)” means substances that contain either or both of the following:Linear chloroalkanes with carbon chain lengths in the range C14–17 and chlorination levels at or exceeding 45% chlorine by weight:linear C14–17 chloroalkanes of the molecular formula C14H(30−y)Cly (where y ≥ 5), C15H(32−y)Cly (where y ≥ 5), C16H(34−y)Cly (where y ≥ 6), or C17H(36−y)Cly (where y ≥ 6)Unintentional trace contaminants of medium-chain chlorinated paraffins (MCCPs) in products or articles are persistent organic pollutants if the total concentration of linear C14–17 chloroalkanes, of any of the molecular formulae in paragraph (b) of the above definition, in substances in those products or articles is greater than 3% by weightMCCPs are used in a wide range of applications, mainly as a secondary plasticiser and flame retardant in polyvinyl chloride (PVC), as extreme pressure additives in metalworking fluids, and as additives to paints, adhesives, sealants, rubbers and other polymeric materials.Long-chain perfluorocarboxylic acids, their salts, and related compounds:“Long-chain perfluorocarboxylic acids” or “their salts” means a homologous series of substances with the molecular formula of CnF2n+1COOH (where 8 ≤ n ≤ 20)“Related compounds” means any substance that is a precursor and may transform to long-chain perfluorocarboxylic acids, where the perfluorinated alkyl moiety—has the formula CnF2n+1 (where 8 ≤ n ≤ 20); andis directly bonded to any chemical moiety other than a fluorine, chlorine, or bromine atom“Long-chain perfluorocarboxylic acids, their salts, and related compounds” does not include perfluorooctanoic acid (PFOA), its salts, and PFOA-related compounds as listed in this ScheduleLC-PFCAs are used in a wide range of applications, including industrial uses, electronic articles, medical and laboratory devices, food contact materials, paints, fire-fighting foams, personal care products and the automotive industry.</t>
  </si>
  <si>
    <t>POPs are substances which meet four criteria: they are persistent, toxic, bioaccumulative, and they have the potential for environmental transport far away from sources of emissions, including across international borders. POPs have been used in various products including pesticides and industrial chemicals and released during chemical and agriculture processes. New Zealand is a party to the Stockholm Convention, which aims to prohibit, eliminate or restrict the production and use of persistent organic pollutants (POPs).New Zealand is prohibiting chemicals which have been found to be environmentally harmful and have been adopted by UN Stockholm Convention for global elimination to protect human health and the environment.Therefore, this intervention is necessary to protect human and animal life and health, and the environment. To meet our international obligations under the Stockholm Convention we must implement restrictions on MCCPs and LC-PFCAs by 16 December 2026.</t>
  </si>
  <si>
    <r>
      <rPr>
        <sz val="11"/>
        <rFont val="Calibri"/>
      </rPr>
      <t>https://members.wto.org/crnattachments/2026/TBT/NZL/26_04836_00_e.pdf</t>
    </r>
  </si>
  <si>
    <t>Draft Resolution 1.416, 17 August 2026</t>
  </si>
  <si>
    <t>This draft resolution proposes the inclusion of active ingredient  P78 - Pongamia Glabra on the Monograph List of Active Ingredients for Pesticides, Household Cleaning Products and Wood Preservatives, which was published by Normative Instruction 103 on 19 October 2021 in the Brazilian Official Gazette (DOU - Diário Oficial da União).</t>
  </si>
  <si>
    <t>Food safety; Human health; Plant diseases; Plant health</t>
  </si>
  <si>
    <r>
      <rPr>
        <sz val="11"/>
        <rFont val="Calibri"/>
      </rPr>
      <t>https://members.wto.org/crnattachments/2026/SPS/BRA/26_04734_00_x.pdf
Draft: https://anvisalegis.datalegis.net/action/UrlPublicasAction.php?acao=abrirAtoPublico&amp;num_ato=00001416&amp;sgl_tipo=CPB&amp;sgl_orgao=ANVISA/MS&amp;vlr_ano=2026&amp;seq_ato=222&amp;cod_modulo=134&amp;cod_menu=1696
Comment form:  https://pesquisa.anvisa.gov.br/index.php/751989?lang=pt-BR</t>
    </r>
  </si>
  <si>
    <t>Draft Resolution 1.418, 18 August 2026</t>
  </si>
  <si>
    <t>This draft resolution proposes amendments to the agricultural use indications of the active ingredient  A60 - Abscisic Acid on the Monograph List of Active Ingredients for Pesticides, Household Cleaning Products and Wood Preservatives, which was published by Normative Instruction 103 on 19 October 2021 in the Brazilian Official Gazette (DOU - Diário Oficial da União).</t>
  </si>
  <si>
    <r>
      <rPr>
        <sz val="11"/>
        <rFont val="Calibri"/>
      </rPr>
      <t>https://members.wto.org/crnattachments/2026/SPS/BRA/26_04735_00_x.pdf
Draft: https://anvisalegis.datalegis.net/action/UrlPublicasAction.php?acao=abrirAtoPublico&amp;num_ato=00001418&amp;sgl_tipo=CPB&amp;sgl_orgao=ANVISA/MS&amp;vlr_ano=2026&amp;seq_ato=222&amp;cod_modulo=134&amp;cod_menu=1696
Comment form:  https://pesquisa.anvisa.gov.br/index.php/131266?lang=pt-BR</t>
    </r>
  </si>
  <si>
    <t>Proyecto de Resolución No 0020-2026-CV-ARP-SFE, El Servicio Fitosanitario del Estado, Departamento de Cuarentena Vegetal, Unidad de Análisis de Riesgo de Plagas - Establece los requisitos fitosanitarios para la importación de frutas de Kaki (Diospyros kaki) para consumo fresco originarias de Nueva Zelanda (Draft Resolution No. 0020-2026-CV-ARP-SFE of the State Phytosanitary Service, Plant Quarantine Department, Pest Risk Analysis Unit, establishing phytosanitary requirements for the importation, for consumption, of fresh persimmons (Diospyros kaki) originating in New Zealand)</t>
  </si>
  <si>
    <t>The notified draft Resolution establishes phytosanitary measures for the importation, for consumption, of fresh persimmons (Diospyros kaki) originating in New Zealand.</t>
  </si>
  <si>
    <t>Fresh persimmons (HS code: 081070)</t>
  </si>
  <si>
    <t>081070 - Fresh persimmons</t>
  </si>
  <si>
    <r>
      <rPr>
        <sz val="11"/>
        <rFont val="Calibri"/>
      </rPr>
      <t>https://members.wto.org/crnattachments/2026/SPS/CRI/26_04739_00_s.pdf</t>
    </r>
  </si>
  <si>
    <t>Proyecto de Resolución No 0021-2026-CV-ARP-SFE, El Servicio Fitosanitario del Estado, Departamento de Cuarentena Vegetal, Unidad de Análisis de Riesgo de Plagas - Establece los requisitos fitosanitarios para la importación de plantas con raíz de Arándano (Vaccinium corymbosum) para propagación originarios de México (Draft Resolution No. 0021-2026-CV-ARP-SFE of the State Phytosanitary Service, Plant Quarantine Department, Pest Risk Analysis Unit, establishing phytosanitary requirements for the importation of rooted blueberry (Vaccinium corymbosum) plants for propagation originating in Mexico)</t>
  </si>
  <si>
    <t>The notified draft Resolution establishes the phytosanitary measures for the importation of rooted blueberry (Vaccinium corymbosum) plants for propagation, originating in Mexico.</t>
  </si>
  <si>
    <t>Live blueberry plants, including their roots (HS code: 0602), for propagation</t>
  </si>
  <si>
    <t>0602 - Live plants incl. their roots, cuttings and slips; mushroom spawn (excl. bulbs, tubers, tuberous roots, corms, crowns and rhizomes, and chicory plants and roots)</t>
  </si>
  <si>
    <r>
      <rPr>
        <sz val="11"/>
        <rFont val="Calibri"/>
      </rPr>
      <t>https://members.wto.org/crnattachments/2026/SPS/CRI/26_04740_00_s.pdf</t>
    </r>
  </si>
  <si>
    <t>Proyecto de Resolución No 0022-2026-CV-ARP-SFE, El Servicio Fitosanitario del Estado, Departamento de Cuarentena Vegetal, Unidad de Análisis de Riesgo de Plagas - Establece los requisitos fitosanitarios para la importación de plantas con raíz de Arándano (Vaccinium corymbosum) para propagación originarios de Perú (Draft Resolution No. 0022-2026-CV-ARP-SFE of the State Phytosanitary Service, Plant Quarantine Department, Pest Risk Analysis Unit, establishing phytosanitary requirements for the importation of rooted blueberry (Vaccinium corymbosum) plants for propagation originating in Peru)</t>
  </si>
  <si>
    <t>The notified draft Resolution establishes the phytosanitary measures for the importation of rooted blueberry (Vaccinium corymbosum) plants for propagation, originating in Peru.</t>
  </si>
  <si>
    <r>
      <rPr>
        <sz val="11"/>
        <rFont val="Calibri"/>
      </rPr>
      <t>https://members.wto.org/crnattachments/2026/SPS/CRI/26_04741_00_s.pdf</t>
    </r>
  </si>
  <si>
    <t>Commission Implementing Regulation (EU) 2026/1811 of 24 July 2026 concerning the authorisation of eugenol and trans-anethole as feed additives for poultry and ornamental birds and the renewal of the authorisation of trans-anethole produced by chemical synthesis as a feed additive for ornamental birds, and amending Implementing Regulation (EU) 2022/1452 (Text with EEA relevance)</t>
  </si>
  <si>
    <t>The act further to the positive scientific assessment conducted by the European Food Safety Authority: Authorises for the first time for a period of 10 years the following feed additives: Eugenol by the extraction from dried clove leaves or clove leaf oil (Eugenia caryophyllata Thunberg) for poultry and ornamental birds;Trans-anethole produced by chemical synthesis for poultry;Trans-anethole produced from leaves or fruit of star anise (Illicium verum Hook.f) for poultry and ornamental birds.        The terms of the authorisation are detailed in the Annex to the Act.Renews trans-anethole produced by chemical synthesis for ornamental birds. This additive was authorised for a period of 10 years. The application for the authorisation of trans-anethole produced by chemical synthesis for ornamental birds should be treated as an application for renewal of the authorisation granted by Implementing Regulation (EU) 2022/1452. The terms of the renewal are detailed in the Annex to the Act. A transitional period is included for the interested parties to meet the new authorisation’s requirements.Modifies the authorisation of trans-anethole from pine oil to set a maximum content. Trans-anethole produced from pine oil authorised for ornamental birds by Implementing Regulation (EU) 2022/1452 should be authorised with a maximum content as it has the same specifications in terms of composition as the trans-anethole produced by chemical synthesis that is going to be renewed with a maximum content due to the zootechnical effects. The terms of the modification are detailed in the Annex to the Act. A transitional period is included for the interested parties to meet the new authorisation’s requirements. All the additives belong to the category “sensory additives” and the functional group “compounds”.</t>
  </si>
  <si>
    <r>
      <rPr>
        <sz val="11"/>
        <rFont val="Calibri"/>
      </rPr>
      <t>https://members.wto.org/crnattachments/2026/SPS/EEC/26_04743_00_e.pdf
https://members.wto.org/crnattachments/2026/SPS/EEC/26_04743_00_f.pdf
https://members.wto.org/crnattachments/2026/SPS/EEC/26_04743_00_s.pdf</t>
    </r>
  </si>
  <si>
    <t>Commission Implementing Regulation (EU) 2026/1859 of 29 July 2026 concerning the renewal of the authorisation of a preparation of taurine as a feed additive for CanidaeFelidaeMustelidae, carnivorous finfish and other aquatic carnivorous species and repealing Implementing Regulation (EU) 2015/722 (Text with EEA relevance)</t>
  </si>
  <si>
    <t>The preparation of Taurine covered by the Act was authorised for 10 years as feed additive for Canidae, Felidae, Mustelidae and carnivorous fish by Commission Implementing Regulation (EU) 2015/722 in the additive category ‘nutritional additives’ and in the functional group ‘vitamins, pro-vitamins and chemically well-defined substances having similar effect’. An application was submitted for the renewal of the authorisation of this preparation in accordance with article 14 of Regulation (EC) No 1831/2003. Based on the favourable conclusions of a scientific assessment of the dossier submitted by the applicant, conducted by the European Food Safety Authority (EFSA), the authorisation of this preparation as a feed additive for CanidaeFelidaeMustelidae, carnivorous finfish and other aquatic carnivorous species a is renewed under certain conditions detailed in the Annex to the Act. A transitional period is included for the interested parties to meet the new authorisation’s requirements.</t>
  </si>
  <si>
    <r>
      <rPr>
        <sz val="11"/>
        <rFont val="Calibri"/>
      </rPr>
      <t>https://members.wto.org/crnattachments/2026/SPS/EEC/26_04744_00_e.pdf
https://members.wto.org/crnattachments/2026/SPS/EEC/26_04744_00_f.pdf
https://members.wto.org/crnattachments/2026/SPS/EEC/26_04744_00_s.pdf</t>
    </r>
  </si>
  <si>
    <t>Spices and condiments (ICS code(s): 67.220.10)</t>
  </si>
  <si>
    <r>
      <rPr>
        <sz val="11"/>
        <rFont val="Calibri"/>
      </rPr>
      <t>https://members.wto.org/crnattachments/2026/TBT/SAU/26_04803_00_e.pdf
https://members.wto.org/crnattachments/2026/TBT/SAU/26_04803_00_x.pdf</t>
    </r>
  </si>
  <si>
    <t>CXS (359:2024) specified with "standard for dried or dehydrated roots, rhizomes and bulbs –turmeric".</t>
  </si>
  <si>
    <t>Vegetables and derived products (ICS code(s): 67.080.20)</t>
  </si>
  <si>
    <r>
      <rPr>
        <sz val="11"/>
        <rFont val="Calibri"/>
      </rPr>
      <t>https://members.wto.org/crnattachments/2026/TBT/SAU/26_04804_00_x.pdf
https://members.wto.org/crnattachments/2026/TBT/SAU/26_04804_00_e.pdf</t>
    </r>
  </si>
  <si>
    <t>CXS 13-1981/Amended in 2023 “Standard for Preserved Tomatoes”.</t>
  </si>
  <si>
    <t>Botswana</t>
  </si>
  <si>
    <t>BOS 78:2013 Unplasticized polyvinyl chloride (PVC-U) soil, waste and vent pipes and pipe fittings — Specification</t>
  </si>
  <si>
    <t>This Botswana Standard specifies requirements for unplasticized poly vinyl chloride (PVC-U) pipes (including vent pipes) and pipe fittings of nominal sizes 40 mm to 160 mm intended for above-ground non-pressure applications for the conveyance of soil (human excrement or faeces) and waste water where continuous temperatures in excess of 60 °C are not encountered._x000D_
The standard specifies requirements for fittings manufactured predominantly by the injection-moulding process but does not cover fittings produced by fabrication._x000D_
The standard also gives guidance on jointing of pipes by means of solvent cement and by means of rubber joint rings.</t>
  </si>
  <si>
    <t>Plastics Pipes and Accessories</t>
  </si>
  <si>
    <t>23.040.20 - Plastics pipes</t>
  </si>
  <si>
    <t>National security requirements (TBT); Consumer information, labelling (TBT); Prevention of deceptive practices and consumer protection (TBT); Protection of human health or safety (TBT); Protection of animal or plant life or health (TBT); Protection of the environment (TBT); Quality requirements (TBT); Reducing trade barriers and facilitating trade (TBT)</t>
  </si>
  <si>
    <t>Six months</t>
  </si>
  <si>
    <t>BOS ISO 4633, Rubber seals – Joint rings for water supply, drainage and sewerage pipelines – Specification for materials.</t>
  </si>
  <si>
    <t>Measure of a general nature number: 0111-OOP-C105-26 - metrological and technical requirements, test methods for type approval, verification and checking:_x000D_
‘temperature measuring instruments used on stationary tanks for conversion to reference conditions – temperature sensors and temperature sensors with a transducer’</t>
  </si>
  <si>
    <t xml:space="preserve">The regulation lays down the metrological and technical requirements for these specified measuring instruments, including the test methods for type approval and verification of specified measuring instruments.Temperature measuring instruments used on stationary tanks for conversion to reference conditions – temperature sensors and temperature sensors with a transducer may be placed on the market and put into service in the Czech Republic as specified measuring instruments pursuant to Act No 505/1990 on metrology, as amended. Pursuant to this Act, specified measuring instruments are instruments that are included in the list of the types of specified measuring instruments (Decree No 345/2002) and, at the same time, intended (by the manufacturer/importer) for measurements of relevance to the protection of public interests in areas of consumer protection, contractual relations, imposition of sanctions, fees, tariffs and taxes, health protection, environmental protection, occupational safety, or the protection of other public interests protected by special legislation. This is therefore a purpose similar to the one defining specified products – non-automatic measuring instruments and scales pursuant to Directives 2014/31/EU and 2014/32/EU. The requirements of this legislation do not apply to measuring instruments not placed on the market in the Czech Republic for the above purposes, defined by Act No 505/1990 on metrology, as amended._x000D_
The purpose of this notified legislation is to lay down metrological and technical requirements for these specified measuring instruments. This legislation also stipulates tests for type approval and verification of specified measuring instruments of this type.This measure of a general nature has been drawn up with a view to achieving the specified objective, whilst taking the greatest possible account of international standards and other generally accepted principles and norms._x000D_
_x000D_
Act No 505/1990 on metrology assumes that, for the types of specified measuring instruments listed in the Annex to Decree No 345/2002 laying down the measuring instruments subject to mandatory verification and those subject to type approval, the technical and metrological requirements, including tests for the purposes of type approval, verification and checking of specified measuring instruments, shall be specified in a measure of a general nature._x000D_
Given the intended purpose, the stipulated requirements are designed to be as minimal as possible. Moreover, from the manufacturer's point of view, they replicate the usual requirements of normative regulations for products. For manufacturers or users, the type-approval or verification process simply involves demonstrating that the relevant requirements have been met. In addition, the manufacturer does not necessarily have to undergo all the tests at the time of type-approval, if they have already been carried out. The general principle of recognition applies where the requirements are met._x000D_
</t>
  </si>
  <si>
    <t>‘temperature measuring instruments used on stationary tanks for conversion to reference conditions – temperature sensors and temperature sensors with a transducer’_x000D_
 Metrology and measurement. Physical phenomena (ICS code: 17); (ICS code 17.200.20 - temperature measuring instruments)</t>
  </si>
  <si>
    <t>17.200.20 - Temperature-measuring instruments; 17 - Metrology and measurement. Physical phenomena</t>
  </si>
  <si>
    <t>Metrology</t>
  </si>
  <si>
    <r>
      <rPr>
        <sz val="11"/>
        <rFont val="Calibri"/>
      </rPr>
      <t xml:space="preserve">https://members.wto.org/crnattachments/2026/TBT/CZE/26_04749_00_e.pdf
https://members.wto.org/crnattachments/2026/TBT/CZE/26_04749_00_x.pdf
</t>
    </r>
  </si>
  <si>
    <t xml:space="preserve">References to the basic texts:_x000D_
Act No 505/1990 on metrology, as amended_x000D_
Decree No 345/2002 stipulating measuring instruments for mandatory verification and measuring instruments subject to type approval, as amended_x000D_
§ 171 et seq. of Act No 500/2004, the Administrative Code, as amended_x000D_
</t>
  </si>
  <si>
    <t>DRS 650: 2026, Cake gel — Specification</t>
  </si>
  <si>
    <t>This Draft Rwanda Standard specifies the requirements, sampling and test methods for cake gel used in cake production.</t>
  </si>
  <si>
    <t>Food additives (ICS code(s): 67.220.20)</t>
  </si>
  <si>
    <t>67.220.20 - Food additives</t>
  </si>
  <si>
    <t>Consumer information, labelling (TBT); Prevention of deceptive practices and consumer protection (TBT); Protection of human health or safety (TBT); Protection of the environment (TBT); Quality requirements (TBT); Reducing trade barriers and facilitating trade (TBT); Cost saving and productivity enhancement (TBT)</t>
  </si>
  <si>
    <r>
      <rPr>
        <sz val="11"/>
        <rFont val="Calibri"/>
      </rPr>
      <t>https://members.wto.org/crnattachments/2026/TBT/RWA/26_04746_00_e.pdf</t>
    </r>
  </si>
  <si>
    <t>RS CXC 1, General Principles of Food HygieneRS CXS 192, General standard for food additivesRS ISO 21527-2, Microbiology of food and animal feeding stuffs — Horizontal method for the enumeration of yeasts and moulds — Part 2: Colony count technique in products with water activity less than or equal to 0.95RS ISO 6579-1, Microbiology of food and animal feeding stuffs — Horizontal method for the detection of Salmonella spp.RS ISO 16649-2, Microbiology of food and animal feeding stuffs — Horizontal method for the enumeration of beta-glucuronidase-positive Escherichia coli — Part 2: Colony-count technique at 44 degrees C using 5- bromo-4-chloro-3-indolyl beta-D-glucuronideRS ISO 4833-1, Microbiology of the food chain — Horizontal method for the enumeration of microorganisms ─ Part 1: Colony count at 30 degrees C by the pour plate techniqueRS EAS 12, Potable water — SpecificationRS EAS 38, General standard for the labelling of pre-packaged foodsAOAC 2015.01, Heavy Metals in Food: Inductively Coupled Plasma–Mass Spectrometry (ICP-MS), First Action 2015RS CXG 50, General guidelines on samplingRS ISO 662, Animal and vegetable fats and oils — Determination of moisture and volatile matter contentRS ISO 1842, Fruit and vegetable products — Determination of pH</t>
  </si>
  <si>
    <t>Chinese Taipei</t>
  </si>
  <si>
    <t>Amendments to the Legal Inspection Requirements for Power Supply Equipment, Including Battery Chargers</t>
  </si>
  <si>
    <t>The purpose of this notification is to provide the final texts of "Amendments to the Legal Inspection Requirements for Power Supply Equipment, Including Battery Chargers" and relevant dates of its implementation. The draft texts notified in "G/TBT/N/TPKM/594" were adopted with minor changes.</t>
  </si>
  <si>
    <t>Static converters (HS code(s): 850440)</t>
  </si>
  <si>
    <t>850440 - Static converters; 850440 - Static converters</t>
  </si>
  <si>
    <t>29.200 - Rectifiers. Converters. Stabilized power supply; 29.200 - Rectifiers. Converters. Stabilized power supply; 29.220 - Galvanic cells and batteries; 29.220 - Galvanic cells and batteries; 97.180 - Miscellaneous domestic and commercial equipment; 97.180 - Miscellaneous domestic and commercial equipment</t>
  </si>
  <si>
    <r>
      <rPr>
        <sz val="11"/>
        <rFont val="Calibri"/>
      </rPr>
      <t>https://members.wto.org/crnattachments/2026/TBT/TPKM/final_measure/26_04798_00_e.pdf
https://members.wto.org/crnattachments/2026/TBT/TPKM/final_measure/26_04798_00_x.pdf</t>
    </r>
  </si>
  <si>
    <t>Amendments to the Legal Inspection Requirements for IT Products, Including Uninterruptible Power Supplies</t>
  </si>
  <si>
    <t>The purpose of this notification is to provide the final texts of "Amendments to the Legal Inspection Requirements for IT Products, Including Uninterruptible Power Supplies" and relevant dates of its implementation. The draft texts notified in "G/TBT/N/TPKM/595" were adopted with minor changes.</t>
  </si>
  <si>
    <t>29.200 - Rectifiers. Converters. Stabilized power supply; 29.200 - Rectifiers. Converters. Stabilized power supply</t>
  </si>
  <si>
    <r>
      <rPr>
        <sz val="11"/>
        <rFont val="Calibri"/>
      </rPr>
      <t>https://members.wto.org/crnattachments/2026/TBT/TPKM/final_measure/26_04800_00_e.pdf
https://members.wto.org/crnattachments/2026/TBT/TPKM/final_measure/26_04800_00_x.pdf</t>
    </r>
  </si>
  <si>
    <t>Proposal for Amendments to the Legal Inspection Requirements for Fuel Containers Pre-filled with Liquefied Petroleum Gas for Portable Butane Gas Stoves, Torches or General Refillable Lighters</t>
  </si>
  <si>
    <t>Fuel containers pre-filled with liquefied petroleum gas for portable butane gas stoves, torches or general refillable lighters have been subject to mandatory inspection by the BSMI since 1 January 2003. The current conformity assessment procedure is Type-Approved Batch Inspection, and the applicable inspection standard is CNS 14530:2014. The labeling requirements for fuel containers for torches or general refillable lighters are prescribed in Section 9 of CNS 12951:2003.The revised CNS 14530:2023, in Section 9.6 and Annex B, introduces pressure-resistance test requirements for fuel containers for portable butane gas stoves equipped with pressure relief devices. In addition, the labeling requirements in Section 10(a) of the revised CNS 12951:2016 no longer include the requirement specified in Item (5) of Section 9 of CNS 12951:2003 concerning whether an odorant has been added, and newly require compliance with relevant regulations announced by the competent authority for the relevant industry. Accordingly, the relevant inspection requirements are amended in accordance with the revised inspection standards.</t>
  </si>
  <si>
    <t xml:space="preserve">Propane, liquefied (HS code(s): 271112); Butanes, liquefied (excl. of a purity of &gt;= 95% of N-butane or isobutane) (HS code(s): 271113); Gaseous hydrocarbons, liquefied, n.e.s. (excl. natural gas, propane, butane, ethylene, propylene, butylene and butadiene) (HS code(s): 271119); Saturated acyclic hydrocarbons (HS code(s): 290110); Liquid or liquefied-gas fuels in containers of a kind used for filling or refilling cigarette or similar lighters, with a capacity of </t>
  </si>
  <si>
    <t>271113 - Butanes, liquefied (excl. of a purity of &gt;= 95% of N-butane or isobutane); 271112 - Propane, liquefied; 271119 - Gaseous hydrocarbons, liquefied, n.e.s. (excl. natural gas, propane, butane, ethylene, propylene, butylene and butadiene); 290110 - Saturated acyclic hydrocarbons; 360610 - Liquid or liquefied-gas fuels in containers of a kind used for filling or refilling cigarette or similar lighters, with a capacity of &lt;= 300 cm³</t>
  </si>
  <si>
    <t>75.160.20 - Liquid fuels</t>
  </si>
  <si>
    <r>
      <rPr>
        <sz val="11"/>
        <rFont val="Calibri"/>
      </rPr>
      <t>https://members.wto.org/crnattachments/2026/TBT/TPKM/26_04799_00_x.pdf
https://members.wto.org/crnattachments/2026/TBT/TPKM/26_04799_00_e.pdf</t>
    </r>
  </si>
  <si>
    <t>Government Gazette, Vol. 032, No. 171, dated 14 September 2026 https://gazette.nat.gov.tw/EG_FileManager/eguploadpub/eg032171/ch04/type3/gov31/num10/Eg.pdf The Commodity Inspection Act</t>
  </si>
  <si>
    <t>PCD 759: 2026, Illuminating candles — Specification, First edition.</t>
  </si>
  <si>
    <t>This draft Zanzibar National Standard specifies the requirements, sampling and test methods for candles suitable for illuminating purpose.This standard does not apply to decorative (ornamental) candles.</t>
  </si>
  <si>
    <t>Candles, tapers and the like. (HS code(s): 3406)</t>
  </si>
  <si>
    <t>3406 - Candles, tapers and the like.</t>
  </si>
  <si>
    <t>97.180 - Miscellaneous domestic and commercial equipment</t>
  </si>
  <si>
    <r>
      <rPr>
        <sz val="11"/>
        <rFont val="Calibri"/>
      </rPr>
      <t>https://members.wto.org/crnattachments/2026/TBT/TZA/26_04748_00_e.pdf</t>
    </r>
  </si>
  <si>
    <t>ISO 7010, Graphical symbols — Safety colours and safety signs — Registered safety signs</t>
  </si>
  <si>
    <t>Proposed Voluntary Product Standard PS 2-25, Performance Standard 
for Wood Structural Panels</t>
  </si>
  <si>
    <t>Notice of availability; request for comments - The National Institute of Standards and Technology (NIST) is distributing for public comment a proposed revision of Voluntary Product Standard PS 2-25, Performance Standard for Wood Structural Panels. The revisions to the standard were coordinated by the APA--The Engineered Wood Association, (formally known as the American Plywood Association), prepared by the Standard Review Committee, and approved by the PS 2 Standing Committee. The proposed standard would establish the physical properties and structural performance criteria for assessing the acceptability of wood structural panels primarily used for construction sheathing and single floor applications and provide a basis for common understanding among the manufacturers, distributors, and users of these products. Interested parties are invited to review the proposed standard and submit comments to NIST.</t>
  </si>
  <si>
    <t>Wood-based structural-use panels; Builders' joinery and carpentry, of wood, incl. cellular wood panels, assembled flooring panels, shingles and shakes, of wood (excl. plywood panelling, blocks, strips and friezes for parquet flooring, not assembled, and pre-fabricated buildings) (HS code(s): 4418); Wood-based panels (ICS code(s): 79.060)</t>
  </si>
  <si>
    <t>4418 - Builders' joinery and carpentry, of wood, incl. cellular wood panels, assembled flooring panels, shingles and shakes, of wood (excl. plywood panelling, blocks, strips and friezes for parquet flooring, not assembled, and pre-fabricated buildings)</t>
  </si>
  <si>
    <t>79.060 - Wood-based panels</t>
  </si>
  <si>
    <t>Consumer information, labelling (TBT); Prevention of deceptive practices and consumer protection (TBT); Quality requirements (TBT)</t>
  </si>
  <si>
    <r>
      <rPr>
        <sz val="11"/>
        <rFont val="Calibri"/>
      </rPr>
      <t>https://members.wto.org/crnattachments/2026/TBT/USA/26_04797_00_e.pdf
https://members.wto.org/crnattachments/2026/TBT/USA/26_04797_01_e.pdf</t>
    </r>
  </si>
  <si>
    <t>91 Federal Register (FR) 57861, 11 September 2026:_x000D_
https://www.govinfo.gov/content/pkg/FR-2026-09-11/html/2026-18561.htm_x000D_
https://www.govinfo.gov/content/pkg/FR-2026-09-11/pdf/2026-18561.pdfProposed Revision: Voluntary Product Standard PS 2-25 – Performance Standard for Wood Structural Panels: https://www.nist.gov/document/ps-2-25-final-version-clean-7-30-26-508compliantVoluntary Product Standards Program: https://www.nist.gov/standardsgov/voluntary-product-standards-program</t>
  </si>
  <si>
    <t>Amending Over-the-Counter Monograph M020: Sunscreen Drug Products 
for Over-the-Counter Human Use, and Related Information; Aminobenzoic 
Acid (PABA) and Trolamine Salicylate</t>
  </si>
  <si>
    <t>The Food and Drug Administration (FDA or Agency) is announcing the availability on its website of the final administrative order (final orderOTC000008-1) titled ''Amending Over-the-Counter Monograph M020: Sunscreen Drug Products for Over-the-Counter Human Use, and Related Information; Aminobenzoic Acid (PABA) and Trolamine Salicylate.'' This final order amends ''Over-the-Counter Monograph M020: Sunscreen Drug Products for Over-the-Counter Human Use'' (Over-the-Counter (OTC) Monograph M020) to remove PABA and trolamine salicylate as sunscreen active ingredients. A sunscreen drug product containing PABA or trolamine salicylate is not generally recognized as safe and effective (GRASE).The announcement of the availability on FDA's website of the final order is published in the Federal Register on 11 September 2026.91 Federal Register (FR) 57892, 11 September 2026:_x000D_
https://www.govinfo.gov/content/pkg/FR-2026-09-11/html/2026-18551.htm_x000D_
https://www.govinfo.gov/content/pkg/FR-2026-09-11/pdf/2026-18551.pdfhttps://www.accessdata.fda.gov/drugsatfda_docs/omuf/Order/FinalAdministrativeOrderOTC000008-PABATrolamine.pdfThis notice of availability is identified by Docket Number FDA-1978-N-0018. The Docket Folder is available on Regulations.gov at https://www.regulations.gov/docket/FDA-1978-N-0018/document and provides access to primary documents as well as comments received. Documents are also accessible from Regulations.gov by searching the Docket Number.Previous actions notified under the symbol G/TBT/N/USA/1443 are identified by Docket Numbers FDA-1978-N-0018 and FDA-2025-N-6494</t>
  </si>
  <si>
    <t>Sunscreen drug products</t>
  </si>
  <si>
    <t>13.120 - Domestic safety; 13.120 - Domestic safety; 71.100 - Products of the chemical industry; 71.100 - Products of the chemical industry</t>
  </si>
  <si>
    <r>
      <rPr>
        <sz val="11"/>
        <rFont val="Calibri"/>
      </rPr>
      <t>https://members.wto.org/crnattachments/2026/TBT/USA/final_measure/26_04796_00_e.pdf
https://members.wto.org/crnattachments/2026/TBT/USA/final_measure/26_04796_01_e.pdf</t>
    </r>
  </si>
  <si>
    <t>Protecting Against National Security Threats to the Communications Supply Chain through the Equipment Authorization Program</t>
  </si>
  <si>
    <t>In this document, the Federal Communications Commission (Commission or FCC) takes further steps to strengthen its equipment authorization program against national security risks to the communications supply chain. The Commission closes a component-part loophole by prohibiting authorization of devices that incorporate logic-bearing hardware components produced by an entity identified on the Commission's Covered List, where the device would itself be prohibited from authorization had the Covered List entity produced the entire device. The Commission also requires that any modification or permissive change to equipment by an entity identified on the Covered List undergo full certification, clarifies that its marketing rules reach any entity (including online marketplaces) that markets unauthorized equipment, and requires online marketplaces, subject to limited exceptions, to display a device's FCC ID at the online point of sale. Finally, the Commission amends its definition of ''critical infrastructure,'' as used on the Covered List, and corrects two administrative errors in its rules.This final rule is effective 13 October 2026.91 Federal Register (FR) 57798, 11 September 2026, Title 47 Code of Federal Regulations (CFR) Parts 1 and 2_x000D_
https://www.govinfo.gov/content/pkg/FR-2026-09-11/html/2026-18535.htm_x000D_
https://www.govinfo.gov/content/pkg/FR-2026-09-11/pdf/2026-18535.pdfhttps://docs.fcc.gov/public/attachments/FCC-26-50A1.pdfThis final rule and the proposed rule notified as G/TBT/N/USA/1771/Rev.3 are identified by ET Docket No. 21-232FCC 26-50. The full text of the final rule is available from the Commission's website at https://docs.fcc.gov/public/attachments/FCC-26-50A1.pdf. Documents are also accessible from the FCC's Electronic Document Management System (EDOCS) by searching the ET Docket Number. Comments "filings" and Commission documents are accessible from the FCC’s Electronic Comment Filing System (ECFS) https://www.fcc.gov/ecfs/search/search-filings/results?q=(proceedings.name:(%2221-232%22))</t>
  </si>
  <si>
    <t>Radio frequency (RF) devices, telecommunications network hardware, wireless communication equipment, connected video surveillance devices, and electronic equipment containing RF or wireless modules (e.g., Wi-Fi, Bluetooth, cellular); Electrical apparatus for line telephony or line telegraphy, incl. line telephone sets with cordless handsets and telecommunication apparatus for carrier-current line systems or for digital line systems; videophones; parts thereof (HS code(s): 8517); Transmission apparatus for radio-telephony, radio-telegraphy, radio-broadcasting or television, whether or not incorporating reception apparatus or sound recording or reproducing apparatus; television cameras; still image video cameras and other video camera recorders; digital cameras (HS code(s): 8525); Radar apparatus, radio navigational aid apparatus and radio remote control apparatus (HS code(s): 8526); Electrical machines and apparatus, having individual functions, not specified or included elsewhere in this chapter; parts thereof (HS code(s): 8543); Telecommunication systems (ICS code(s): 33.040); Telecommunication terminal equipment (ICS code(s): 33.050); Radiocommunications (ICS code(s): 33.060); Networking (ICS code(s): 35.110)</t>
  </si>
  <si>
    <t>33.060 - Radiocommunications; 33.060 - Radiocommunications</t>
  </si>
  <si>
    <t>National security requirements (TBT); Prevention of deceptive practices and consumer protection (TBT); Protection of human health or safety (TBT)</t>
  </si>
  <si>
    <r>
      <rPr>
        <sz val="11"/>
        <rFont val="Calibri"/>
      </rPr>
      <t>https://members.wto.org/crnattachments/2026/TBT/USA/final_measure/26_04795_00_e.pdf
https://members.wto.org/crnattachments/2026/TBT/USA/final_measure/26_04795_01_e.pdf</t>
    </r>
  </si>
  <si>
    <t>DEAS 1263:2025, Sweet potato seed — Requirements for certification, First Edition</t>
  </si>
  <si>
    <t>Burundi, Kenya, Rwanda, Tanzania and Uganda would like to inform WTO Members that the Draft East African Standard DEAS 1263:2025, Sweet potato seed — Requirements for certification, First Edition, notified in G/SPS/N/BDI/130, G/SPS/N/KEN/333, G/SPS/N/RWA/123, G/SPS/N/TZA/450 and G/SPS/N/UGA/440, was adopted by the East African Community Council of Ministers on 30 June 2026 and published in the EAC Gazette Legal Notice No. EAC/177/2026 on 30 June 2026.</t>
  </si>
  <si>
    <t>Seed potatoes (HS code(s): 070110); Plant growing (ICS code(s): 65.020.20)</t>
  </si>
  <si>
    <t>070110 - Seed potatoes; 070110 - Seed potatoes</t>
  </si>
  <si>
    <t>Food safety (SPS); Plant protection (SPS); Protect humans from animal/plant pest or disease (SPS); Protect territory from other damage from pests (SPS)</t>
  </si>
  <si>
    <t>Human health; Plant health; Food safety; Territory protection; Adoption/publication/entry into force of reg.; Human health; Plant health; Food safety; Territory protection</t>
  </si>
  <si>
    <t>Adoption/publication/entry into force of reg.; Food safety; Human health; Plant health; Territory protection; Human health; Plant health; Food safety; Territory protection</t>
  </si>
  <si>
    <t>DEAS 1264-1:2025, Vegetable seed — Requirements for certification: Part 1 — Cucurbit; First Edition</t>
  </si>
  <si>
    <t>Burundi, Kenya, Rwanda, Tanzania and Uganda would like to inform WTO Members that the Draft East African Standard; DEAS 1264-1:2025, Vegetable seed — Requirements for certification: Part 1 — Cucurbit, First Edition, notified in G/SPS/N/BDI/131, G/SPS/N/KEN/334, G/SPS/N/RWA/124, G/SPS/N/TZA/452 and G/SPS/N/UGA/441, was adopted by the East African Community Council of Ministers on 30 June 2026 and published in the EAC Gazette Legal Notice No. EAC/177/2026 on 30 June 2026.</t>
  </si>
  <si>
    <t>Vegetable seeds, for sowing (HS code(s): 120991); Plant growing (ICS code(s): 65.020.20)</t>
  </si>
  <si>
    <t>120991 - Vegetable seeds, for sowing; 120991 - Vegetable seeds, for sowing</t>
  </si>
  <si>
    <t>Food safety (SPS); Plant protection (SPS); Protect humans from animal/plant pest or disease (SPS)</t>
  </si>
  <si>
    <t>Human health; Plant health; Food safety; Adoption/publication/entry into force of reg.; Human health; Plant health; Food safety</t>
  </si>
  <si>
    <t>Adoption/publication/entry into force of reg.; Food safety; Human health; Plant health; Human health; Plant health; Food safety</t>
  </si>
  <si>
    <t>DEAS 1265: 2025, Pea seed — Requirements for certification; First Edition</t>
  </si>
  <si>
    <t>Burundi, Kenya, Rwanda, Tanzania and Uganda would like to inform WTO Members that the Draft East African Standard DEAS 1265: 2025, Pea seed — Requirements for certification; First Edition, notified in G/SPS/N/BDI/132, G/SPS/N/KEN/335, G/SPS/N/RWA/125, G/SPS/N/TZA/453 and G/SPS/N/UGA/442, was adopted by the East African Community Council of Ministers on 30 June 2026 and published in the EAC Gazette Legal Notice No. EAC/177/2026 on 30 June 2026.</t>
  </si>
  <si>
    <t>Draft Resolution 1.311,  25 February 2025</t>
  </si>
  <si>
    <t>Draft Resolution 1.311,  25 February 2025 - previously notified through  G/SPS/N/BRA/2385 - was adopted as Normative Instruction 463, 5 August 2026. The regulation establishes the maximum tolerated limits (LMT) of contaminants in food.</t>
  </si>
  <si>
    <t>Food technology (ICS code(s): 67)</t>
  </si>
  <si>
    <t>67 - FOOD TECHNOLOGY; 67 - Food technology</t>
  </si>
  <si>
    <t>Adoption/publication/entry into force of reg.; Contaminants; Food safety; Human health; Food safety; Human health; Contaminants</t>
  </si>
  <si>
    <r>
      <rPr>
        <sz val="11"/>
        <rFont val="Calibri"/>
      </rPr>
      <t>https://members.wto.org/crnattachments/2026/SPS/BRA/26_04681_00_x.pdf
The final text is available only in Portuguese and can be downloaded at: 
https://anvisalegis.datalegis.net/action/UrlPublicasAction.php?acao=abrirAtoPublico&amp;num_ato=00000463&amp;sgl_tipo=INM&amp;sgl_orgao=DC/ANVISA/MS&amp;vlr_ano=2026&amp;seq_ato=000&amp;cod_modulo=134&amp;cod_menu=1696</t>
    </r>
  </si>
  <si>
    <t>Draft Resolution 1.396, 4 May 2026</t>
  </si>
  <si>
    <t>Draft Resolution 1.396, 4 May 2026 - previously notified through G/SPS/N/BRA/2489 - was adopted as Normative Instruction 465, 5 August 2026. The regulation proposes the inclusion of active ingredient S26 - SYZYGIUM AROMATICUM on the Monograph List of Active Ingredients for Pesticides, Household Cleaning Products and Wood Preservatives, which was published by Normative Instruction 103 on 19 October 2021 in the Brazilian Official Gazette (DOU - Diário Oficial da União).</t>
  </si>
  <si>
    <t>13 - ENVIRONMENT. HEALTH PROTECTION. SAFETY; 13 - Environment. Health protection. Safety</t>
  </si>
  <si>
    <r>
      <rPr>
        <sz val="11"/>
        <rFont val="Calibri"/>
      </rPr>
      <t>https://members.wto.org/crnattachments/2026/SPS/BRA/26_04680_00_x.pdf
The final text is available only in Portuguese and can be downloaded at: 
https://anvisalegis.datalegis.net/action/UrlPublicasAction.php?acao=abrirAtoPublico&amp;num_ato=00000465&amp;sgl_tipo=INM&amp;sgl_orgao=DC/ANVISA/MS&amp;vlr_ano=2026&amp;seq_ato=000&amp;cod_modulo=134&amp;cod_menu=1696</t>
    </r>
  </si>
  <si>
    <t>Draft Resolution 1.417, 17 August 2026</t>
  </si>
  <si>
    <t>This draft resolution proposes an amendment to Monograph P67 – Pseudomonas fluorescens, in the List of Active Ingredient Monographs for Pesticides, Disinfectant Sanitizers, and Wood Preservatives, established by Normative Instruction (IN) No. 103 of 19 October 2021, and published in the Official Gazette of the Union (DOU).</t>
  </si>
  <si>
    <t>Bacteria; Food safety; Human health</t>
  </si>
  <si>
    <r>
      <rPr>
        <sz val="11"/>
        <rFont val="Calibri"/>
      </rPr>
      <t>https://members.wto.org/crnattachments/2026/SPS/BRA/26_04679_00_x.pdf
Draft: https://anvisalegis.datalegis.net/action/UrlPublicasAction.php?acao=abrirAtoPublico&amp;num_ato=00001417&amp;sgl_tipo=CPB&amp;sgl_orgao=ANVISA/MS&amp;vlr_ano=2026&amp;seq_ato=222&amp;cod_modulo=134&amp;cod_menu=1696
Comment form:  https://pesquisa.anvisa.gov.br/index.php/197911?lang=pt-BR</t>
    </r>
  </si>
  <si>
    <t>Draft - Updates the phytosanitary requirements for the importation of cut statice flowers (Limonium sinuatum) produced in the Republic of Colombia</t>
  </si>
  <si>
    <t>Draft Ordinance aiming to update the phytosanitary requirements for the importation of cut statice flowers (Limonium sinuatum) produced in Colombia. The consignments must be accompanied by a Phytosanitary Certificate issued by the National Plant Protection Organization (NPPO) of Colombia, which must include the following additional declaration: “The consignment is free from Copitarsia heydenreichii and Neoaliturus tenellus.”. Further details are set out in the Draft Ordinance.</t>
  </si>
  <si>
    <t>Limonium sinuatum</t>
  </si>
  <si>
    <t>0603 - Cut flowers and flower buds of a kind suitable for bouquets or for ornamental purposes, fresh, dried, dyed, bleached, impregnated or otherwise prepared</t>
  </si>
  <si>
    <t>Pests; Plant health; Territory protection</t>
  </si>
  <si>
    <r>
      <rPr>
        <sz val="11"/>
        <rFont val="Calibri"/>
      </rPr>
      <t>https://members.wto.org/crnattachments/2026/SPS/BRA/26_04692_00_x.pdf</t>
    </r>
  </si>
  <si>
    <t>Draft - Establishes the phytosanitary requirements for the importation of in vitro seedlings of Paulownia spp. produced in the Kingdom of Spain</t>
  </si>
  <si>
    <t>Draft Ordinance aiming to establish the phytosanitary requirements for the import of in vitro seedlings (Category 4) of Paulownia spp. produced in Spain. The consignments must be accompanied by a Phytosanitary Certificate, issued by the National Plant Protection Organization – NPPO of Spain, which must include the following additional declaration: “The consignment is free from Diaporthe eres and Pseudomonas syringae pv. actinidiae, according to the result of the official laboratory analysis No. ( ).”. Further details are set out in the Draft Ordinance.</t>
  </si>
  <si>
    <t>Paulownia spp.</t>
  </si>
  <si>
    <t>Pests; Plant health; Pest- or Disease- free Regions / Regionalization; Territory protection</t>
  </si>
  <si>
    <t>Spain</t>
  </si>
  <si>
    <r>
      <rPr>
        <sz val="11"/>
        <rFont val="Calibri"/>
      </rPr>
      <t>https://members.wto.org/crnattachments/2026/SPS/BRA/26_04694_00_e.pdf
https://members.wto.org/crnattachments/2026/SPS/BRA/26_04694_00_x.pdf</t>
    </r>
  </si>
  <si>
    <t>Draft - Updates the phytosanitary requirements for the importation of artichoke inflorescences (Cynara scolymus) produced in the Argentine Republic</t>
  </si>
  <si>
    <t>Draft Ordinance aiming to update the phytosanitary requirements for the importation of artichoke inflorescences (Category 3) (Cynara scolymus) produced in Argentina. The consignments must be accompanied by a Phytosanitary Certificate, issued by the National Plant Protection Organization – NPPO of Argentina, which must include an additional declaration stating that the consignment is free from Bagrada hilarisCacoecimorpha pronubanaCopitarsia heydenreichii and Tetranychus turkestani, as detailed in the Draft Ordinance.</t>
  </si>
  <si>
    <t>Artichoke (Cynara scolymus</t>
  </si>
  <si>
    <t>070991 - Fresh or chilled globe artichokes</t>
  </si>
  <si>
    <r>
      <rPr>
        <sz val="11"/>
        <rFont val="Calibri"/>
      </rPr>
      <t>https://members.wto.org/crnattachments/2026/SPS/BRA/26_04695_00_x.pdf</t>
    </r>
  </si>
  <si>
    <t>Draft - Establishes the phytosanitary requirements for the importation of date palm (Phoenix dactylifera) plants for planting produced in the United Arab Emirates</t>
  </si>
  <si>
    <t>Draft Ordinance aiming to update the phytosanitary requirements for the import of date palm (Phoenix dactylifera) plants for planting (Category 4) produced in the United Arab Emirates. The consignments must be accompanied by a Phytosanitary Certificate and the additional declaration, issued by the National Plant Protection Organization – NPPO of the United Arab Emirates, as detailed on the Draft Ordinance.</t>
  </si>
  <si>
    <t>Phoenix dactylifera</t>
  </si>
  <si>
    <r>
      <rPr>
        <sz val="11"/>
        <rFont val="Calibri"/>
      </rPr>
      <t>https://members.wto.org/crnattachments/2026/SPS/BRA/26_04696_00_e.pdf
https://members.wto.org/crnattachments/2026/SPS/BRA/26_04696_00_x.pdf</t>
    </r>
  </si>
  <si>
    <t>Nicaragua</t>
  </si>
  <si>
    <t>Resolución 237-2026-IPSA, Establecimiento de Requisitos Fitosanitarios para la Importación de planta raíz desnuda café (Coffea arabica), origen Guatemala (Resolution No. 237-2026-IPSA establishing phytosanitary requirements for the importation of bare-rooted coffee (Coffea arabica) plants originating in Guatemala)</t>
  </si>
  <si>
    <t>The notified document establishes phytosanitary requirements for the importation of bare-rooted coffee plants originating in Guatemala.1. The shipment must be accompanied by an official phytosanitary certificate, which certifies that the plants have been officially inspected by the national plant protection organization (NPPO) of the country of origin, and indicates under "Additional declaration" that the shipment comes from a crop inspected during the growth period at appropriate times for the detection of pests and has been found free of: Meloidogyne paranaensis, Pseudococcus elisae, Dysmicoccus neobrevipes;2.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</si>
  <si>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Bare-rooted coffee (Coffea arabica) plants</t>
  </si>
  <si>
    <t>Protect territory from other damage from pests (SPS)</t>
  </si>
  <si>
    <t>Guatemala</t>
  </si>
  <si>
    <r>
      <rPr>
        <sz val="11"/>
        <rFont val="Calibri"/>
      </rPr>
      <t>https://members.wto.org/crnattachments/2026/SPS/NIC/26_04750_00_s.pdf</t>
    </r>
  </si>
  <si>
    <t>Resolución 238-2026-IPSA, Establecimiento Requisitos Fitosanitarios para la Importación de planta in vitro aguacate (Persea americana), origen Israel (Resolution No. 238-2026-IPSA establishing phytosanitary requirements for the importation of in vitro avocado (Persea americana) plants originating in Israel)</t>
  </si>
  <si>
    <t>The notified document establishes the phytosanitary requirements for the importation of in vitro avocado plants originating in Israel.1. The shipment must be accompanied by an official phytosanitary certificate, which certifies that the plants have been officially inspected by the national plant protection organization (NPPO) of the country of origin, and indicates under "Additional declaration" that the shipment comes from a crop that was inspected during the growth period at appropriate times for the detection of pests, was subjected to molecular laboratory testing (RT-PCR or sequencing) for the detection of pests and was found to be free of: Avocado sunblotch viroid, Potato spindle tuber viroid, Xylella fastidiosa;2. The "Additional declaration" must also state that the NPPO certifies that the in vitro plants are free of pests, based on an official laboratory result bearing the corresponding reference number;3.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</si>
  <si>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In vitro avocado (Persea americana) plants</t>
  </si>
  <si>
    <r>
      <rPr>
        <sz val="11"/>
        <rFont val="Calibri"/>
      </rPr>
      <t>https://members.wto.org/crnattachments/2026/SPS/NIC/26_04751_00_s.pdf</t>
    </r>
  </si>
  <si>
    <t>Resolución 239-2026-IPSA, Establecimiento de Requisitos Fitosanitarios para la Importación de semilla de berenjena (Solanum melongena), origen Brasil (Resolution No. 239-2026-IPSA establishing phytosanitary requirements for the importation of aubergine (Solanum melongena) seeds originating in Brazil)</t>
  </si>
  <si>
    <t>The notified Resolution establishes the phytosanitary requirements for the importation of aubergine seeds originating in Brazil.1. The shipment must be accompanied by an official phytosanitary certificate indicating that the seeds come from areas or production sites officially inspected by the national plant protection organization (NPPO) of the country of origin and have been found free of: Phomopsis vexans, Tobacco mosaic virus, Verticillium dahliae;2. The shipment must be free from soil and any foreign material or contaminants;3. The seeds must be presented in new, first-use packaging, completely free of foreign material or contaminants;4.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</si>
  <si>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Aubergine (Solanum melongena) seeds</t>
  </si>
  <si>
    <t>120991 - Vegetable seeds, for sowing</t>
  </si>
  <si>
    <t>Fungi; Plant diseases; Plant health; Territory protection</t>
  </si>
  <si>
    <r>
      <rPr>
        <sz val="11"/>
        <rFont val="Calibri"/>
      </rPr>
      <t>https://members.wto.org/crnattachments/2026/SPS/NIC/26_04752_00_s.pdf</t>
    </r>
  </si>
  <si>
    <t>Resolución 240-2026-IPSA, Establecimiento de Requisitos Fitosanitarios para la Importación de semilla de repollo (Brassica oleracea var. capitata) origen Japón (Resolution No. 240-2026-IPSA establishing phytosanitary requirements for the importation of cabbage (Brassica oleracea var. capitata) seeds originating in Japan)</t>
  </si>
  <si>
    <t>The notified document establishes phytosanitary requirements for the importation of cabbage seeds originating in Japan.1. The shipment must be accompanied by an official phytosanitary certificate indicating that the seeds come from areas or production sites officially inspected by the national plant protection organization (NPPO) and have been found free of: Hyaloperonospora parasitica, Alternaria brassicicola, Leptosphaeria maculans, Albugo candida, Gibberella avenacea;2. The shipment must be free from soil and any foreign material or contaminants;3. The seeds must be presented in new, first-use packaging, completely free of foreign material or contaminants;4.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</si>
  <si>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Cabbage (Brassica oleracea var. capitata) seeds</t>
  </si>
  <si>
    <t>Fungi; Pests; Plant health; Territory protection</t>
  </si>
  <si>
    <r>
      <rPr>
        <sz val="11"/>
        <rFont val="Calibri"/>
      </rPr>
      <t>https://members.wto.org/crnattachments/2026/SPS/NIC/26_04753_00_s.pdf</t>
    </r>
  </si>
  <si>
    <t>Resolución 241-2026-IPSA, Establecimiento de Requisitos Fitosanitarios para la Importación de semilla de repollo chino (Brassica rapa subsp. pekinensis), origen Italia (Resolution No. 241-2026-IPSA establishing phytosanitary requirements for the importation of Chinese cabbage (Brassica rapa subsp. pekinensis) seeds originating in Italy)</t>
  </si>
  <si>
    <t>The notified document establishes phytosanitary requirements for the importation of Chinese cabbage seeds originating in Italy.1. The shipment must be accompanied by an official phytosanitary certificate indicating that the seeds come from areas or production sites officially inspected by the national plant protection organization (NPPO) and have been found free of: Hyaloperonospora parasitica, Alternaria brassicicola, Leptosphaeria maculans, Albugo candida;2. The shipment must be free from soil and any foreign material or contaminants;3. The seeds must be presented in new, first-use packaging, completely free of foreign material or contaminants;4.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</si>
  <si>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Chinese cabbage (Brassica rapa subsp. pekinensis) seeds</t>
  </si>
  <si>
    <r>
      <rPr>
        <sz val="11"/>
        <rFont val="Calibri"/>
      </rPr>
      <t>https://members.wto.org/crnattachments/2026/SPS/NIC/26_04754_00_s.pdf</t>
    </r>
  </si>
  <si>
    <t>Resolución 242-2026-IPSA, Establecimiento de Requisitos Fitosanitarios para la Importación de fruto fresco granada (Punica granatum), origen Estados Unidos de América (Resolution No. 242-2026-IPSA establishing phytosanitary requirements for the importation of fresh pomegranates (Punica granatum) originating in the United States of America)</t>
  </si>
  <si>
    <t>The notified document establishes the phytosanitary requirements for the importation of fresh pomegranates originating in the United States of America.1. The shipment must be accompanied by an official phytosanitary certificate indicating under "Additional declaration" that the plant product comes from a production site officially inspected by the national plant protection organization (NPPO) of the country of origin, during the period of active growth, harvesting, and packaging, and has been found free of: Platynota stultana, Ectomyelois ceratoniae, Brevipalpus lewisi, Cydia latiferreana, Siphoninus phillyreae, Neopestalotiopsis rosae;2.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</si>
  <si>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Fresh pomegranates (Punica granatum)</t>
  </si>
  <si>
    <r>
      <rPr>
        <sz val="11"/>
        <rFont val="Calibri"/>
      </rPr>
      <t>https://members.wto.org/crnattachments/2026/SPS/NIC/26_04755_00_s.pdf</t>
    </r>
  </si>
  <si>
    <t>Resolución 243-2026-IPSA, Establecimiento de Requisitos Fitosanitarios para la Importación de planta enraizada con sustrato palma fénix (Phoenix roebelenii), origen Costa Rica (Resolution No. 243-2026-IPSA establishing phytosanitary requirements for the importation of rooted pygmy date palm (Phoenix roebelenii) plants in substrate originating in Costa Rica)</t>
  </si>
  <si>
    <t>The notified document establishes the phytosanitary requirements for the importation of rooted pygmy date palm (Phoenix roebelenii) plants in substrate originating in Costa Rica.1. The shipment must be accompanied by an official phytosanitary certificate, which certifies that the plants have been officially inspected by the national plant protection organization (NPPO) of the country of origin, and indicates under "Additional declaration" that the shipment comes from a crop inspected during the growth period at appropriate times for the detection of pests and is free of: Xylella fastidiosa, Aleurotrachelus atratus;2.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</si>
  <si>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Rooted pygmy date palm (Phoenix roebelenii) plants in substrate</t>
  </si>
  <si>
    <r>
      <rPr>
        <sz val="11"/>
        <rFont val="Calibri"/>
      </rPr>
      <t>https://members.wto.org/crnattachments/2026/SPS/NIC/26_04756_00_s.pdf</t>
    </r>
  </si>
  <si>
    <t>Resolución 244-2026-IPSA, Establecimiento de Requisitos Fitosanitarios para la Importación de planta enraizada con sustrato drácena fragante (Dracaena fragrans), origen Costa Rica (Resolution No. 244-2026-IPSA establishing phytosanitary requirements for the importation of rooted fragrant dracaena (Dracaena fragrans) plants in substrate originating in Costa Rica)</t>
  </si>
  <si>
    <t>The notified document establishes the phytosanitary requirements for the importation of rooted fragrant dracaena (Dracaena fragrans) plants in substrate originating in Costa Rica.1. The shipment must be accompanied by an official phytosanitary certificate, which certifies that the plants have been officially inspected by the national plant protection organization (NPPO) of the country of origin, and indicates under "Additional declaration" that the shipment comes from a crop inspected during the growth period at appropriate times for the detection of pests and is free of: Xanthomonas axonopodis pv. dieffenbachiae;2.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</si>
  <si>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Rooted fragrant dracaena (Dracaena fragrans) plants in substrate</t>
  </si>
  <si>
    <r>
      <rPr>
        <sz val="11"/>
        <rFont val="Calibri"/>
      </rPr>
      <t>https://members.wto.org/crnattachments/2026/SPS/NIC/26_04757_00_s.pdf</t>
    </r>
  </si>
  <si>
    <t>Resolución 245-2026-IPSA, Establecimiento de Requisitos Fitosanitarios para la Importación de planta enraizada con sustrato palmera de Bailey (Copernicia baileyana), origen Costa Rica (Resolution No. 245-2026-IPSA establishing phytosanitary requirements for the importation of rooted Bailey palm (Copernicia baileyana) plants in substrate originating in Costa Rica)</t>
  </si>
  <si>
    <t>The notified document establishes the phytosanitary requirements for the importation of rooted Bailey palm (Copernicia baileyana) plants in substrate originating in Costa Rica.1. The shipment must be accompanied by an official phytosanitary certificate, which certifies that the plants have been officially inspected by the national plant protection organization (NPPO) of the country of origin, and indicates under "Additional declaration" that the shipment comes from a crop inspected during the growth period at appropriate times for the detection of pests;2.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</si>
  <si>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Rooted Bailey palm (Copernicia baileyana) plants in substrate</t>
  </si>
  <si>
    <r>
      <rPr>
        <sz val="11"/>
        <rFont val="Calibri"/>
      </rPr>
      <t>https://members.wto.org/crnattachments/2026/SPS/NIC/26_04758_00_s.pdf</t>
    </r>
  </si>
  <si>
    <t>Resolución 246-2026-IPSA, Establecimiento de Requisitos Fitosanitarios para la Importación de planta enraizada con sustrato drácena (Dracaena reflexa), origen Costa Rica (Resolution No. 246-2026-IPSA establishing phytosanitary requirements for the importation of rooted dracaena (Dracaena reflexa) plants in substrate originating in Costa Rica)</t>
  </si>
  <si>
    <t>The notified document establishes the phytosanitary requirements for the importation of rooted dracaena (Dracaena reflexa) plants in substrate originating in Costa Rica.1. The shipment must be accompanied by an official phytosanitary certificate, which certifies that the plants have been officially inspected by the national plant protection organization (NPPO) of the country of origin, and indicates under "Additional declaration" that the shipment comes from a crop inspected during the growth period at appropriate times for the detection of pests;2.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</si>
  <si>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Rooted dracaena (Dracaena reflexa) plants in substrate</t>
  </si>
  <si>
    <r>
      <rPr>
        <sz val="11"/>
        <rFont val="Calibri"/>
      </rPr>
      <t>https://members.wto.org/crnattachments/2026/SPS/NIC/26_04759_00_s.pdf</t>
    </r>
  </si>
  <si>
    <t>Resolución 247-2026-IPSA, Establecimiento de Requisitos Fitosanitarios para la Importación de planta enraizada con sustrato crotón (Codiaeum variegatum), origen Costa Rica (Resolution No. 247-2026-IPSA establishing phytosanitary requirements for the importation of rooted croton (Codiaeum variegatum) plants in substrate originating in Costa Rica)</t>
  </si>
  <si>
    <t>The notified document establishes the phytosanitary requirements for the importation of rooted croton (Codiaeum variegatum) plants in substrate originating in Costa Rica.1. The shipment must be accompanied by an official phytosanitary certificate, which certifies that the plants have been officially inspected by the national plant protection organization (NPPO) of the country of origin, and indicates under "Additional declaration" that the shipment comes from a crop inspected during the growth period at appropriate times for the detection of pests.2.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</si>
  <si>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Rooted croton (Codiaeum variegatum) plants in substrate</t>
  </si>
  <si>
    <r>
      <rPr>
        <sz val="11"/>
        <rFont val="Calibri"/>
      </rPr>
      <t>https://members.wto.org/crnattachments/2026/SPS/NIC/26_04760_00_s.pdf</t>
    </r>
  </si>
  <si>
    <t>Notice of Administration Order of Saudi Food and Drug Authority Ref. No. 27511 dated 12 December 2024 entitled “Temporary ban on importation of poultry meat, eggs and their products originating from Mazowieckie and Warmińsko-Mazurskie in Poland”</t>
  </si>
  <si>
    <t>The Saudi Food and Drug Authority (SFDA) issued Notice of Administration Order of Saudi Food and Drug Authority Ref. No. 27511 dated 12 December 2024 entitled “Temporary ban on importation of poultry meat, eggs and their products originating from Mazowieckie and Warmińsko-Mazurskie in Poland”. The Saudi Food and Drug Authority (SFDA) has subsequently issued the Notice Administrative Order No. 11722 dated 10 September 2026, lifting the temporary ban on the importation of poultry meat, eggs and their products originating from Mazowieckie in Poland, based on the WOAH report dated 30 July 2026, indicating that Mazowieckie in Poland is free of Highly Pathogenic Avian Influenza Virus (HPAI).</t>
  </si>
  <si>
    <t>Animal diseases; Animal health; Avian Influenza; Food safety; Human health; Pest- or Disease- free Regions / Regionalization; Withdrawal of the measure; Zoonoses; Human health; Animal health; Food safety; Animal diseases; Pest- or Disease- free Regions / Regionalization; Zoonoses; Avian Influenza</t>
  </si>
  <si>
    <r>
      <rPr>
        <sz val="11"/>
        <rFont val="Calibri"/>
      </rPr>
      <t>https://members.wto.org/crnattachments/2026/SPS/SAU/26_04770_00_x.pdf</t>
    </r>
  </si>
  <si>
    <t>Notice of Administration Order of the Saudi Food and Drug Authority Ref. No. 28634/1 dated 28 December 2025 entitled “Temporary ban on importation of poultry meat, eggs, and their products originating from Małopolskie in Poland”</t>
  </si>
  <si>
    <t>The Saudi Food and Drug Authority (SFDA) issued Notice of Administration Order of the Saudi Food and Drug Authority Ref. No. 28634/1 dated 28 December 2025 entitled “Temporary ban on importation of poultry meat, eggs, and their products originating from Małopolskie in Poland”. The Saudi Food and Drug Authority (SFDA) has subsequently issued the Notice Administrative Order No. 11722 dated 10 September 2026, lifting the temporary ban on the importation of poultry meat, eggs and their products originating from Małopolskie in Poland, based on the WOAH report dated 30 July 2026, indicating that Małopolskie in Poland is free of Highly Pathogenic Avian Influenza Virus (HPAI).</t>
  </si>
  <si>
    <t>Poultry meat, eggs, and their products</t>
  </si>
  <si>
    <t>02 - MEAT AND EDIBLE MEAT OFFAL; 0207 - Meat and edible offal of fowls of the species Gallus domesticus, ducks, geese, turkeys and guinea fowls, fresh, chilled or frozen; 04 - DAIRY PRODUCE; BIRDS' EGGS; NATURAL HONEY; EDIBLE PRODUCTS OF ANIMAL ORIGIN, NOT ELSEWHERE SPECIFIED OR INCLUDED; 0407 - Birds' eggs, in shell, fresh, preserved or cooked; 02 - MEAT AND EDIBLE MEAT OFFAL; 04 - DAIRY PRODUCE; BIRDS' EGGS; NATURAL HONEY; EDIBLE PRODUCTS OF ANIMAL ORIGIN, NOT ELSEWHERE SPECIFIED OR INCLUDED; 0207 - Meat and edible offal of fowls of the species Gallus domesticus, ducks, geese, turkeys and guinea fowls, fresh, chilled or frozen; 0407 - Birds' eggs, in shell, fresh, preserved or cooked</t>
  </si>
  <si>
    <t>Animal diseases; Animal health; Food safety; Human health; Newcastle Disease; Pest- or Disease- free Regions / Regionalization; Withdrawal of the measure; Animal health; Animal diseases; Food safety; Human health; Newcastle Disease; Pest- or Disease- free Regions / Regionalization</t>
  </si>
  <si>
    <r>
      <rPr>
        <sz val="11"/>
        <rFont val="Calibri"/>
      </rPr>
      <t>https://members.wto.org/crnattachments/2026/SPS/SAU/26_04769_00_x.pdf</t>
    </r>
  </si>
  <si>
    <t>Notice of Administration Order of Saudi Food and Drug Authority Ref. No. 11854 dated 13 September 2026 entitled “Temporary ban on importation of poultry meat, eggs and their products originating from Maine-et-Loire in France”</t>
  </si>
  <si>
    <t>Following the WOAH report dated 1 September 2026, a Highly Pathogenic Avian Influenza (HPAI) virus outbreak has occurred in Maine-et-Loire in France. In compliance with the World Organisation for Animal Health (WOAH), Terrestrial Animal Health Code Chapter 10.4, it is deemed necessary for the Kingdom of Saudi Arabia to prevent the entry of the HPAI virus into the country. Therefore, the import of poultry meat, eggs and their products from Maine-et-Loire in France to the Kingdom of Saudi Arabia is temporarily suspended (with the exception of processed poultry meat and egg products exposed to either heat or other treatments that ensure deactivation of the HPAI virus, as long as it conforms with the approved health requirements, and standards, with a health certificate issued by the official bodies in France prove that the product is free from the virus).</t>
  </si>
  <si>
    <t>0207 - Meat and edible offal of fowls of the species Gallus domesticus, ducks, geese, turkeys and guinea fowls, fresh, chilled or frozen; 0407 - Birds' eggs, in shell, fresh, preserved or cooked</t>
  </si>
  <si>
    <t>Animal diseases; Animal health; Avian Influenza; Food safety; Human health; Pest- or Disease- free Regions / Regionalization</t>
  </si>
  <si>
    <t>France</t>
  </si>
  <si>
    <r>
      <rPr>
        <sz val="11"/>
        <rFont val="Calibri"/>
      </rPr>
      <t>https://members.wto.org/crnattachments/2026/SPS/SAU/26_04771_00_x.pdf</t>
    </r>
  </si>
  <si>
    <t>The purpose of this Communiqué is to determine the procedures and principles to be applied to ensure that beer is produced, stored, transported, preserved, and marketed in accordance with its technique.Provısıonal Artıcle 1) Food business operators operating prior to the publication of this Communiqué must comply with the provisions of this Communiqué by 1 September 2027.2) Products placed on the market prior to the publication of this Communiqué by food business operators operating prior to its publication may remain on the market for their shelf life.3) Until food business operators operating prior to the publication date of this Communiqué achieve compliance with its provisions, the provisions of the Turkish Food Codex Communiqué on Beer (Communiqué No. 2006/33), which was repealed by Article 17, shall apply to them.</t>
  </si>
  <si>
    <t>This Communiqué enters into force on the date of its publication with the transitional period until 1 September 2027.</t>
  </si>
  <si>
    <r>
      <rPr>
        <sz val="11"/>
        <rFont val="Calibri"/>
      </rPr>
      <t>https://members.wto.org/crnattachments/2026/SPS/TUR/26_04678_00_x.pdf
https://www.tarimorman.gov.tr/GKGM/Duyuru/717/Mevzuat-Taslagi-Tgk-Bira-Tebligi</t>
    </r>
  </si>
  <si>
    <t>Draft Law of Ukraine "On Biocidal Products"</t>
  </si>
  <si>
    <t>The draft Law of Ukraine “On Biocidal Products” is intended to regulate legal relations concerning the approval of active substances used in biocidal products, the state registration, production, making available on the market, placing on the market and safe use of biocidal products and treated articles.  It also defines the rights and obligations of legal entities and individuals, as well as the powers of state authorities and their officials in the field of biocidal products.Specifically, the draft Law:designates an authorized state entity to conduct the assessment of materials concerning the approval, renewal or review of approval of active substances, prepare expert conclusions on the approval, renewal or review of approval of active substances, and prepare expert conclusions on the possibility of state registration of biocidal products under a simplified procedure;establishes the procedure and criteria for authorizing such entity, the duration of its authorization and the procedure for withdrawal of the authorization, as well as the procedure for determining the fees for the relevant services;establishes requirements for laboratories conducting laboratory testing of active substances for the preparation of active substance dossiers, including accreditation requirements;provides for the establishment of the State Register of Biocidal Products, which is to become operational on 1 January 2030, through the modernization of the existing State Register of Disinfectants. The draft Law also stipulates that all registrations of disinfectants that are valid as of the date of entry into force of this Law shall remain valid until their expiry.The classification of biocidal products is set out separately in an Annex to the draft Law.This draft Law was previously notified in 2025 under the title “On Making Available on the Market and Use of Biocidal Products”.The draft Law is also notified in accordance with the requirements of the TBT Agreement.</t>
  </si>
  <si>
    <t>The adoption of the draft Law will ensure a high level of protection of human and animal health and the environment against harmful organisms, such as pests or bacteria, as well as against the effects of active substances contained in biocidal products.</t>
  </si>
  <si>
    <t>Animal diseases; Animal health; Food safety; Human health</t>
  </si>
  <si>
    <t>This Law will enter into force on the day following the day of its publication and will be enacted on 1 January 2030.</t>
  </si>
  <si>
    <r>
      <rPr>
        <sz val="11"/>
        <rFont val="Calibri"/>
      </rPr>
      <t>https://members.wto.org/crnattachments/2026/SPS/UKR/26_04684_00_x.pdf
https://members.wto.org/crnattachments/2026/SPS/UKR/26_04684_01_x.pdf
https://moz.gov.ua/uk/povidomlennya-pro-oprilyudnennya-proyektu-zakonu-ukrayini-pro-biocidni-produkti</t>
    </r>
  </si>
  <si>
    <t>DEAS 425-1:2023, Skin powders — Specification — Part 1: Body and face powder, Second Edition</t>
  </si>
  <si>
    <t>Burundi, Kenya, Rwanda, Tanzania and Uganda would like to inform WTO Members that the Draft East African Standard; DEAS 425-1:2023, Skin powders — Specification — Part 1: Body and face powder, Second Edition; notified in G/TBT/N/BDI/509, G/TBT/N/KEN/1676, G/TBT/N/RWA/1058, G/TBT/N/TZA/1175 and G/TBT/N/UGA/2012 was adopted by the East African Community Council of Ministers on 30th June 2026 and published in the EAC Gazette Legal Notice No. EAC/177/2026 on 30th June 2026.</t>
  </si>
  <si>
    <t>ESSENTIAL OILS AND RESINOIDS; PERFUMERY, COSMETIC OR TOILET PREPARATIONS (HS code(s): 33); Cosmetics. Toiletries (ICS code(s): 71.100.70)</t>
  </si>
  <si>
    <t>Consumer information, labelling (TBT); Consumer information, labelling (TBT); Prevention of deceptive practices and consumer protection (TBT); Prevention of deceptive practices and consumer protection (TBT); Protection of human health or safety (TBT); Protection of human health or safety (TBT); Quality requirements (TBT); Quality requirements (TBT); Harmonization (TBT); Harmonization (TBT)</t>
  </si>
  <si>
    <t>Consumer information, labelling (TBT); Prevention of deceptive practices and consumer protection (TBT); Protection of human health or safety (TBT); Quality requirements (TBT); Harmonization (TBT)</t>
  </si>
  <si>
    <t>DEAS 960:2024, Deodorants and antiperspirants — Specification, Second Edition.</t>
  </si>
  <si>
    <t>Burundi, Kenya, Rwanda, Tanzania and Uganda would like to inform WTO Members that the Draft East African Standard; DEAS 960:2024, Deodorants and antiperspirants — Specification, Second Edition; notified in G/TBT/N/BDI/510, G/TBT/N/KEN/1677, G/TBT/N/RWA/1059, G/TBT/N/TZA/1176 and G/TBT/N/UGA/2013 was adopted by the East African Community Council of Ministers on 30th June 2026 and published in the EAC Gazette Legal Notice No. EAC/177/2026 on 30th June 2026.</t>
  </si>
  <si>
    <t>Personal deodorants and antiperspirants (HS code(s): 330720); Cosmetics. Toiletries (ICS code(s): 71.100.70)</t>
  </si>
  <si>
    <t>330720 - Personal deodorants and antiperspirants; 330720 - Personal deodorants and antiperspirants</t>
  </si>
  <si>
    <t>DEAS 1120-2: 2024, Mosquito repellent — Performance test guidelines — Part 2: Spatial, First edition.</t>
  </si>
  <si>
    <t>Burundi, Kenya, Rwanda, Tanzania and Uganda would like to inform WTO Members that the Draft East African Standard; DEAS 1120-2: 2024, Mosquito repellent — Performance test guidelines — Part 2: Spatial, First edition; notified in G/TBT/N/BDI/526, G/TBT/N/KEN/1699, G/TBT/N/RWA/1093, G/TBT/N/TZA/1209 and G/TBT/N/UGA/2036 was adopted by the East African Community Council of Ministers on 30th June 2026 and published in the EAC Gazette Legal Notice No. EAC/177/2026 on 30th June 2026.</t>
  </si>
  <si>
    <t>Insecticides, put up in forms or packings for retail sale or as preparations or articles (excl. goods of subheadings 3808.52 to 3808.69) (HS code(s): 380891); Insecticides (ICS code(s): 65.100.10)</t>
  </si>
  <si>
    <t>65.100.10 - Insecticides; 65.100.10 - Insecticides</t>
  </si>
  <si>
    <t>Protection of human health or safety (TBT); Protection of human health or safety (TBT); Protection of the environment (TBT); Protection of the environment (TBT); Quality requirements (TBT); Quality requirements (TBT); Harmonization (TBT); Harmonization (TBT)</t>
  </si>
  <si>
    <t>Protection of human health or safety (TBT); Protection of the environment (TBT); Quality requirements (TBT); Harmonization (TBT)</t>
  </si>
  <si>
    <t>DEAS 1119-6:2024, Skin applied mosquito repellent — Specification — Part 6: Petroleum jelly, First Edition</t>
  </si>
  <si>
    <t>Burundi, Kenya, Rwanda, Tanzania and Uganda would like to inform WTO Members that the Draft East African Standard; DEAS 1119-6:2024, Skin applied mosquito repellent — Specification — Part 6: Petroleum jelly, First Edition; notified in G/TBT/N/BDI/527, G/TBT/N/KEN/1700, G/TBT/N/RWA/1094, G/TBT/N/TZA/1210 and G/TBT/N/UGA/2037 was adopted by the East African Community Council of Ministers on 30th June 2026 and published in the EAC Gazette Legal Notice No. EAC/177/2026 on 30th June 2026.</t>
  </si>
  <si>
    <t>DEAS 1252-3:2024, Spatial application mosquito repellent — Specification — Part 3: Candles, First Edition </t>
  </si>
  <si>
    <t>Burundi, Kenya, Rwanda, Tanzania and Uganda would like to inform WTO Members that the Draft East African Standard; DEAS 1252-3:2024, Spatial application mosquito repellent — Specification — Part 3: Candles, First Edition; notified in G/TBT/N/BDI/577, G/TBT/N/KEN/1777, G/TBT/N/RWA/1175, G/TBT/N/TZA/1290 and G/TBT/N/UGA/2133 was adopted by the East African Community Council of Ministers on 30th June 2026 and published in the EAC Gazette Legal Notice No. EAC/177/2026 on 30th June 2026.</t>
  </si>
  <si>
    <t>DEAS 1252-2:2024, Spatial application mosquito repellent — Specification — Part 2: Spray (Aerosol dispensers), First Edition</t>
  </si>
  <si>
    <t>Burundi, Kenya, Rwanda, Tanzania and Uganda would like to inform WTO Members that the Draft East African Standard; DEAS 1252-2:2024, Spatial application mosquito repellent — Specification — Part 2: Spray (Aerosol dispensers), First Edition; notified in G/TBT/N/BDI/578, G/TBT/N/KEN/1778, G/TBT/N/RWA/1176, G/TBT/N/TZA/1291 and G/TBT/N/UGA/2134 was adopted by the East African Community Council of Ministers on 30th June 2026 and published in the EAC Gazette Legal Notice No. EAC/177/2026 on 30th June 2026.</t>
  </si>
  <si>
    <t>Insecticides, put up in forms or packings for retail sale or as preparations or articles (excl. goods of subheadings 3808.52 to 3808.69) (HS code(s): 380891); Insecticides (ICS code(s): 65.100.10); Mosquito repellent</t>
  </si>
  <si>
    <t>DEAS 1252-1: 2024, Spatial application mosquito repellent — Specification — Part 1: Coils, First Edition</t>
  </si>
  <si>
    <t>Burundi, Kenya, Rwanda, Tanzania and Uganda would like to inform WTO Members that the Draft East African Standard; DEAS 1252-1: 2024, Spatial application mosquito repellent — Specification — Part 1: Coils, First Edition; notified in G/TBT/N/BDI/579, G/TBT/N/KEN/1779, G/TBT/N/RWA/1177, G/TBT/N/TZA/1292 and G/TBT/N/UGA/2135 was adopted by the East African Community Council of Ministers on 30th June 2026 and published in the EAC Gazette Legal Notice No. EAC/177/2026 on 30th June 2026.</t>
  </si>
  <si>
    <t xml:space="preserve">DEAS 1260:2024, Hair neutralizer — Specification, First Edition_x000D_
</t>
  </si>
  <si>
    <t>Burundi, Kenya, Rwanda, Tanzania and Uganda would like to inform WTO Members that the Draft East African Standard; DEAS 1260:2024, Hair neutralizer — Specification, First Edition; notified in G/TBT/N/BDI/585, G/TBT/N/KEN/1784, G/TBT/N/RWA/1182, G/TBT/N/TZA/1304 and G/TBT/N/UGA/2138 was adopted by the East African Community Council of Ministers on 30th June 2026 and published in the EAC Gazette Legal Notice No. EAC/177/2026 on 30th June 2026.</t>
  </si>
  <si>
    <t>Preparations for use on the hair (excl. shampoos, preparations for permanent waving or straightening and hair lacquers) (HS code(s): 330590); Cosmetics. Toiletries (ICS code(s): 71.100.70); Hair neutralizer</t>
  </si>
  <si>
    <t>DEAS 837:2024, Avocado oil for cosmetic use — Specification, Second Edition</t>
  </si>
  <si>
    <t>Burundi, Kenya, Rwanda, Tanzania and Uganda would like to inform WTO Members that the Draft East African Standard; DEAS 837:2024, Avocado oil for cosmetic use — Specification, Second Edition; notified in G/TBT/N/BDI/586, G/TBT/N/KEN/1785, G/TBT/N/RWA/1183, G/TBT/N/TZA/1305 and G/TBT/N/UGA/2139 was adopted by the East African Community Council of Ministers on 30th June 2026 and published in the EAC Gazette Legal Notice No. EAC/177/2026 on 30th June 2026.</t>
  </si>
  <si>
    <t>Extracted oleoresins; concentrates of essential oils in fats, fixed oils, waxes and the like, obtained by enfleurage or maceration; terpenic by-products of the deterpenation of essential oils; aromatic aqueous distillates and aqueous solutions of essential oils (HS code(s): 330190); Cosmetics. Toiletries (ICS code(s): 71.100.70); Avocado oil</t>
  </si>
  <si>
    <t>330190 - Extracted oleoresins; concentrates of essential oils in fats, fixed oils, waxes and the like, obtained by enfleurage or maceration; terpenic by-products of the deterpenation of essential oils; aromatic aqueous distillates and aqueous solutions of essential oils; 330190 - Extracted oleoresins; concentrates of essential oils in fats, fixed oils, waxes and the like, obtained by enfleurage or maceration; terpenic by-products of the deterpenation of essential oils; aromatic aqueous distillates and aqueous solutions of essential oils</t>
  </si>
  <si>
    <t>DEAS 64:2024, Groundnut (peanut) oil for cosmetic use — Specification, Third Edition</t>
  </si>
  <si>
    <t>Burundi, Kenya, Rwanda, Tanzania and Uganda would like to inform WTO Members that the Draft East African Standard; DEAS 64:2024, Groundnut (peanut) oil for cosmetic use — Specification, Third edition; notified in G/TBT/N/BDI/587, G/TBT/N/KEN/1786, G/TBT/N/RWA/1184, G/TBT/N/TZA/1306 and G/TBT/N/UGA/2140 was adopted by the East African Community Council of Ministers on 30th June 2026 and published in the EAC Gazette Legal Notice No. EAC/177/2026 on 30th June 2026.</t>
  </si>
  <si>
    <t>Ground-nut oil and its fractions, whether or not refined (excl. chemically modified and crude) (HS code(s): 150890); Cosmetics. Toiletries (ICS code(s): 71.100.70); Groundnut oil; Peanut oil</t>
  </si>
  <si>
    <t>150890 - Ground-nut oil and its fractions, whether or not refined (excl. chemically modified and crude); 150890 - Ground-nut oil and its fractions, whether or not refined (excl. chemically modified and crude)</t>
  </si>
  <si>
    <t>DEAS 845:2024, Cosmetic pencils — Specification, Second Edition </t>
  </si>
  <si>
    <t>Burundi, Kenya, Rwanda, Tanzania and Uganda would like to inform WTO Members that the Draft East African Standard; DEAS 845: 2024, Cosmetic pencils — Specification, Second Edition; notified in G/TBT/N/BDI/588, G/TBT/N/KEN/1787, G/TBT/N/RWA/1185, G/TBT/N/TZA/1307 and G/TBT/N/UGA/2141 was adopted by the East African Community Council of Ministers on 30th June 2026 and published in the EAC Gazette Legal Notice No. EAC/177/2026 on 30th June 2026.</t>
  </si>
  <si>
    <t>Beauty or make-up preparations and preparations for the care of the skin (other than medicaments), incl. sunscreen or suntan preparations (excl. medicaments, lip and eye make-up preparations, manicure or pedicure preparations and make-up or skin care powders, incl. baby powders) (HS code(s): 330499); Cosmetics. Toiletries (ICS code(s): 71.100.70); Cosmetic pencils</t>
  </si>
  <si>
    <t>330499 - Beauty or make-up preparations and preparations for the care of the skin (other than medicaments), incl. sunscreen or suntan preparations (excl. medicaments, lip and eye make-up preparations, manicure or pedicure preparations and make-up or skin care powders, incl. baby powders); 330499 - Beauty or make-up preparations and preparations for the care of the skin (other than medicaments), incl. sunscreen or suntan preparations (excl. medicaments, lip and eye make-up preparations, manicure or pedicure preparations and make-up or skin care powders, incl. baby powders)</t>
  </si>
  <si>
    <t>DEAS 967-2:2024, Butter for cosmetic use — Specification — Part 2: Cocoa butter, First Edition</t>
  </si>
  <si>
    <t>Burundi, Kenya, Rwanda, Tanzania and Uganda would like to inform WTO Members that the Draft East African Standard; DEAS 967-2:2024, Butter for cosmetic use — Specification — Part 2: Cocoa butter, First Edition; notified in G/TBT/N/BDI/589, G/TBT/N/KEN/1788, G/TBT/N/RWA/1186, G/TBT/N/TZA/1308 and G/TBT/N/UGA/2142 was adopted by the East African Community Council of Ministers on 30th June 2026 and published in the EAC Gazette Legal Notice No. EAC/177/2026 on 30th June 2026.</t>
  </si>
  <si>
    <t>Cocoa butter, fat and oil. (HS code(s): 1804); Cosmetics. Toiletries (ICS code(s): 71.100.70)</t>
  </si>
  <si>
    <t>1804 - Cocoa butter, fat and oil.; 1804 - Cocoa butter, fat and oil.</t>
  </si>
  <si>
    <t>DEAS 1252-8:2025, Spatial application mosquito repellents — Specification — Part 8: Liquid detergent, First Edition</t>
  </si>
  <si>
    <t>Burundi, Kenya, Rwanda, Tanzania and Uganda would like to inform WTO Members that the Draft East African Standard; DEAS 1252-8:2025, Spatial application mosquito repellents — Specification — Part 8: Liquid detergent, First Edition; notified in G/TBT/N/BDI/604, G/TBT/N/KEN/1804, G/TBT/N/RWA/1203, G/TBT/N/TZA/1345 and G/TBT/N/UGA/2159 was adopted by the East African Community Council of Ministers on 30th June 2026 and published in the EAC Gazette Legal Notice No. EAC/177/2026 on 30th June 2026.</t>
  </si>
  <si>
    <t>Insecticides, rodenticides, fungicides, herbicides, anti-sprouting products and plant-growth regulators, disinfectants and similar products, put up for retail sale or as preparations or articles, e.g. sulphur-treated bands, wicks and candles, and fly-papers (HS code(s): 3808); Insecticides (ICS code(s): 65.100.10); Mosquito repellents</t>
  </si>
  <si>
    <t>DEAS 1252-6:2025, Spatial application mosquito repellent — Specification — Part 6: Vaporizing mat, First Edition</t>
  </si>
  <si>
    <t>Burundi, Kenya, Rwanda, Tanzania and Uganda would like to inform WTO Members that the Draft East African Standard; DEAS 1252-6:2025, Spatial application mosquito repellent — Specification — Part 6: Vaporizing mat, First Edition; notified in G/TBT/N/BDI/605, G/TBT/N/KEN/1805, G/TBT/N/RWA/1204, G/TBT/N/TZA/1346 and G/TBT/N/UGA/2160 was adopted by the East African Community Council of Ministers on 30th June 2026 and published in the EAC Gazette Legal Notice No. EAC/177/2026 on 30th June 2026.</t>
  </si>
  <si>
    <t>DEAS 1252-5:2025, Spatial application mosquito repellent — Specification — Part 5: Liquid vaporizer, First Edition</t>
  </si>
  <si>
    <t>Burundi, Kenya, Rwanda, Tanzania and Uganda would like to inform WTO Members that the Draft East African Standard; DEAS 1252-5:2025, Spatial application mosquito repellent — Specification — Part 5: Liquid vaporizer, First Edition; notified in G/TBT/N/BDI/606, G/TBT/N/KEN/1806, G/TBT/N/RWA/1205, G/TBT/N/TZA/1347 and G/TBT/N/UGA/2161 was adopted by the East African Community Council of Ministers on 30th June 2026 and published in the EAC Gazette Legal Notice No. EAC/177/2026 on 30th June 2026.</t>
  </si>
  <si>
    <t>DEAS 1252-4:2025, Spatial application mosquito repellent — Specification — Part 4: Paper, First Edition</t>
  </si>
  <si>
    <t>Burundi, Kenya, Rwanda, Tanzania and Uganda would like to inform WTO Members that the Draft East African Standard; DEAS 1252-4:2025, Spatial application mosquito repellent — Specification — Part 4: Paper, First Edition; notified in G/TBT/N/BDI/607, G/TBT/N/KEN/1807, G/TBT/N/RWA/1206, G/TBT/N/TZA/1348 and G/TBT/N/UGA/2162 was adopted by the East African Community Council of Ministers on 30th June 2026 and published in the EAC Gazette Legal Notice No. EAC/177/2026 on 30th June 2026.</t>
  </si>
  <si>
    <t>DEAS 1252-7:2025, Spatial application mosquito repellent — Specification — Part 7: Tablet, First edition</t>
  </si>
  <si>
    <t>Burundi, Kenya, Rwanda, Tanzania and Uganda would like to inform WTO Members that the Draft East African Standard; DEAS 1252-7:2025, Spatial application mosquito repellent — Specification — Part 7: Tablet, First edition; notified in G/TBT/N/BDI/649, G/TBT/N/KEN/1889, G/TBT/N/RWA/1256, G/TBT/N/TZA/1402 and G/TBT/N/UGA/2212 was adopted by the East African Community Council of Ministers on 30th June 2026 and published in the EAC Gazette Legal Notice No. EAC/177/2026 on 30th June 2026.</t>
  </si>
  <si>
    <t>Insecticides, put up in forms or packings for retail sale or as preparations or articles (excl. goods of subheadings 3808.52 to 3808.69) (HS code(s): 380891); Insecticides (ICS code(s): 65.100.10); Mosquito repellent tablets</t>
  </si>
  <si>
    <t>DEAS 967-3:2025, Butter for Cosmetic use — Specification — Part 3: Ghee butter, First Edition</t>
  </si>
  <si>
    <t>Burundi, Kenya, Rwanda, Tanzania and Uganda would like to inform WTO Members that the Draft East African Standard; DEAS 967-3:2025, Butter for Cosmetic use — Specification — Part 3: Ghee butter, First Edition; notified in G/TBT/N/BDI/672, G/TBT/N/KEN/1919, G/TBT/N/RWA/1291, G/TBT/N/TZA/1436 and G/TBT/N/UGA/2255 was adopted by the East African Community Council of Ministers on 30th June 2026 and published in the EAC Gazette Legal Notice No. EAC/177/2026 on 30th June 2026.</t>
  </si>
  <si>
    <t>Fats and oils derived from milk, and dehydrated butter and ghee (excl. natural butter, recombined butter and whey butter) (HS code(s): 040590); Other milk products (ICS code(s): 67.100.99); Ghee butter</t>
  </si>
  <si>
    <t>040590 - Fats and oils derived from milk, and dehydrated butter and ghee (excl. natural butter, recombined butter and whey butter); 040590 - Fats and oils derived from milk, and dehydrated butter and ghee (excl. natural butter, recombined butter and whey butter)</t>
  </si>
  <si>
    <t>67.100.99 - Other milk products; 67.100.99 - Other milk products</t>
  </si>
  <si>
    <t>DEAS 86:2024, Sesame (simsim) oil for cosmetic use — Specification, Third edition.</t>
  </si>
  <si>
    <t>Burundi, Kenya, Rwanda, Tanzania and Uganda would like to inform WTO Members that the Draft East African Standard; DEAS 86:2024, Sesame (simsim) oil for cosmetic use — Specification, Third edition; notified in G/TBT/N/BDI/673, G/TBT/N/KEN/1920, G/TBT/N/RWA/1292, G/TBT/N/TZA/1437 and G/TBT/N/UGA/2256 was adopted by the East African Community Council of Ministers on 30th June 2026 and published in the EAC Gazette Legal Notice No. EAC/177/2026 on 30th June 2026.</t>
  </si>
  <si>
    <t>Sesame oil and its fractions, whether or not refined, but not chemically modified (HS code(s): 151550); Cosmetics. Toiletries (ICS code(s): 71.100.70)</t>
  </si>
  <si>
    <t>151550 - Sesame oil and its fractions, whether or not refined, but not chemically modified; 151550 - Sesame oil and its fractions, whether or not refined, but not chemically modified</t>
  </si>
  <si>
    <t>DEAS 65:2024, Coconut oil for cosmetic use — Specification, Third Edition</t>
  </si>
  <si>
    <t>Burundi, Kenya, Rwanda, Tanzania and Uganda would like to inform WTO Members that the Draft East African Standard; DEAS 65:2024, Coconut oil for cosmetic use — Specification, Third Edition; notified in G/TBT/N/BDI/674, G/TBT/N/KEN/1921, G/TBT/N/RWA/1293, G/TBT/N/TZA/1438 and G/TBT/N/UGA/2257 was adopted by the East African Community Council of Ministers on 30th June 2026 and published in the EAC Gazette Legal Notice No. EAC/177/2026 on 30th June 2026.</t>
  </si>
  <si>
    <t>Coconut oil and its fractions, whether or not refined, but not chemically modified (excl. crude) (HS code(s): 151319); Cosmetics. Toiletries (ICS code(s): 71.100.70)</t>
  </si>
  <si>
    <t>151319 - Coconut oil and its fractions, whether or not refined, but not chemically modified (excl. crude); 151319 - Coconut oil and its fractions, whether or not refined, but not chemically modified (excl. crude)</t>
  </si>
  <si>
    <t>DEAS 1368:2026, Plastic laundry basket — Specification, First edition</t>
  </si>
  <si>
    <t>This standard specifies requirements, sampling, and test methods for plastic laundry baskets.</t>
  </si>
  <si>
    <t>Household articles and toilet articles, of plastics (excl. tableware, kitchenware, baths, shower-baths, washbasins, bidets, lavatory pans, seats and covers, flushing cisterns and similar sanitary ware) (HS code(s): 392490); Other rubber and plastics products (ICS code(s): 83.140.99); Plastic laundry basket</t>
  </si>
  <si>
    <t>392490 - Household articles and toilet articles, of plastics (excl. tableware, kitchenware, baths, shower-baths, washbasins, bidets, lavatory pans, seats and covers, flushing cisterns and similar sanitary ware)</t>
  </si>
  <si>
    <r>
      <rPr>
        <sz val="11"/>
        <rFont val="Calibri"/>
      </rPr>
      <t>https://members.wto.org/crnattachments/2026/TBT/UGA/26_04717_00_e.pdf</t>
    </r>
  </si>
  <si>
    <t>ISO 527-1, Plastics — Determination of tensile properties Part 1: General principlesT.E.L. (2015), Standard for Stackable Laundry Storage Boxes.Ramle, N.A.B., Sarbutheen Jinnah, A.A.B., Abidin, S.B., &amp; Masri, H.B. (2023), Design and Development of Plastic-Based Laundry Bags to Support a Greener World. </t>
  </si>
  <si>
    <t>DEAS 1367:2026, Plastic Hanger — Specification; First edition</t>
  </si>
  <si>
    <t>This Draft East African Standard specifies requirements, sampling, and test methods for plastic hanger.</t>
  </si>
  <si>
    <t>Articles of plastics and articles of other materials of heading 3901 to 3914, n.e.s (excl. goods of 9619) (HS code(s): 392690); Other rubber and plastics products (ICS code(s): 83.140.99); Plastic hangers</t>
  </si>
  <si>
    <t>392690 - Articles of plastics and articles of other materials of heading 3901 to 3914, n.e.s (excl. goods of 9619)</t>
  </si>
  <si>
    <r>
      <rPr>
        <sz val="11"/>
        <rFont val="Calibri"/>
      </rPr>
      <t>https://members.wto.org/crnattachments/2026/TBT/UGA/26_04718_00_e.pdf</t>
    </r>
  </si>
  <si>
    <t>ASTM D5420, Standard Test Method for Impact Resistance of Flat, Rigid Plastic Specimen by Means of a Striker Impacted by a Falling Weight (Gardner Impact)ISO 527-1:2019, Plastics — Determination of tensile propertiesISO 75-1:2020(en),Plastics — Determination of temperature of deflection under load — Part 1: General test methodGS1 US. (2017), Guideline: Hanger Specifications for Floor-Ready Merchandise, Release 7.0. Retrieved from [GS1 US Apparel and General Merchandise Initiative].</t>
  </si>
  <si>
    <t>DEAS 1365:2026, Plastic carpet — Specification; First Edition</t>
  </si>
  <si>
    <t>This Draft East African Standard specifies the requirements, sampling and test methods for modular and broadloom plastic carpets.</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</si>
  <si>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 (HS code(s): 391890); Other rubber and plastics products (ICS code(s): 83.140.99); Plastic carpets</t>
  </si>
  <si>
    <t>391890 - 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</si>
  <si>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r>
      <rPr>
        <sz val="11"/>
        <rFont val="Calibri"/>
      </rPr>
      <t>https://members.wto.org/crnattachments/2026/TBT/UGA/26_04719_00_e.pdf</t>
    </r>
  </si>
  <si>
    <t>ISO 1421, Rubber- or plastics-coated fabrics — Determination of tensile strength and elongation at break ISO 24342, Resilient and textile floor coverings — Determination of side length, edge straightness and squareness of tiles and planks ISO 10581, Resilient floor coverings — Homogeneous poly (vinyl chloride) floor covering — SpecificationsISO 10582, Resilient floor coverings — Heterogeneous poly (vinyl chloride) floor covering — SpecificationsISO 10595, Resilient floor coverings — Semi-flexible/vinyl composition (VCT) poly (vinyl chloride) floor tiles — Specification ISO 26986, Resilient floor coverings — Expanded (cushioned) poly (vinyl chloride) floor covering — Specification. ISO 2859-1:2026, Sampling procedures for inspection by attributes Part 1: Sampling schemes indexed by acceptance quality limit (AQL) for lot-by-lot inspection. </t>
  </si>
  <si>
    <t>DEAS 1366:2026, Biodegradable plastics — Specification; First edition</t>
  </si>
  <si>
    <t>This standard specifies requirements, and test methods for biodegradable plastics. This standard shall not be applied in isolation but in conjunction with other applicable product Standards, as relevant and available.</t>
  </si>
  <si>
    <t>PLASTICS AND ARTICLES THEREOF (HS code(s): 39); Rubber and plastics products in general (ICS code(s): 83.140.01); Biodegradable plastics</t>
  </si>
  <si>
    <t>83.140.01 - Rubber and plastics products in general</t>
  </si>
  <si>
    <t>Prevention of deceptive practices and consumer protection (TBT); Protection of the environment (TBT); Quality requirements (TBT); Harmonization (TBT)</t>
  </si>
  <si>
    <r>
      <rPr>
        <sz val="11"/>
        <rFont val="Calibri"/>
      </rPr>
      <t>https://members.wto.org/crnattachments/2026/TBT/UGA/26_04721_00_e.pdf</t>
    </r>
  </si>
  <si>
    <t>ISO 20200, Plastics — Determination of the degree of disintegration of plastic materials under composting conditions in a laboratory-scale test Omer, S.S. &amp; Hassan, N.E. (2024), Application of biodegradable plastic and their environmental impacts: A review. World Journal of Advanced Research and Reviews, 21(01), 2139–2148. DOI: https://doi.org/10.30574/wjarr.2024.21.1.0155. Retrieved from [World Journal of Advanced Research and Reviews].Ghosh, K. &amp; Jones, B.H. (2021), Roadmap to biodegradable plastics – Current state and research needs. ACS Sustainable Chemistry &amp; Engineering, 9, 6170–6187. DOI: https://doi.org/10.1021/acssuschemeng.1c00801. Retrieved from [ACS Publications].Tokiwa, Y., Calabia, B.P., Ugwu, C.U. &amp; Aiba, S. (2009), Biodegradability of plastics. International Journal of Molecular Sciences, 10, 3722–3742. DOI: https://doi.org/10.3390/ijms10093722. Retrieved from [MDPI].Narayan, R. (1993), Biodegradable plastics. Draft chapter in monograph Opportunities for Innovation in Biotechnology. National Institute of Standards &amp; Technology (NIST). Retrieved from [NIST Publication].ISO 18606:2013(en), Packaging and the environment — Organic recycling ISO 14855-1:2012(en),Determination of the ultimate aerobic biodegradability of plastic materials under controlled composting conditions — Method by analysis of evolved carbon dioxide — Part 1: General method </t>
  </si>
  <si>
    <t xml:space="preserve">PUBLIC CONSULTATION NO. 15, 10 SEPTEMBER 2026_x000D_
</t>
  </si>
  <si>
    <t>Proposal to amend Inmetro Ordinance No. 148 of March 28, 2022 (approving the Conformity Assessment Requirements for Household and Similar Electrical Appliances – Consolidated) and to revoke Inmetro Ordinance No. 144 of March 22, 2021 (approving the Technical Quality Regulation and Conformity Assessment Requirements for Spin Dryers – Consolidated).</t>
  </si>
  <si>
    <t>PUBLIC CONSULTATION NO. 14, 9 SEPTEMBER 9, 2026</t>
  </si>
  <si>
    <t>Proposal to amend Inmetro Ordinance No. 231,  18 May 2021, which approves the Conformity Assessment Requirements for Helmets for Riders and Passengers of Motorcycles and Similar Vehicles – Consolidated.</t>
  </si>
  <si>
    <t>Helmets; Safety headgear (HS 6506).</t>
  </si>
  <si>
    <t>6506 - Headgear, whether or not lined or trimmed, n.e.s.; 6506 - Headgear, whether or not lined or trimmed, n.e.s.</t>
  </si>
  <si>
    <t>13.340.20 - Head protective equipment; 13.340.20 - Head protective equipment</t>
  </si>
  <si>
    <t>States the protection of human safety through a conformity assessment procedure for helmets; protection of human life.</t>
  </si>
  <si>
    <t>PUBLIC CONSULTATION NO. 13, 4 SEPTEMBER 2026</t>
  </si>
  <si>
    <t>Proposal to amend Inmetro Ordinance No. 270 of June 23, 2021, which approves the Technical Regulation for Ceramic Masonry Components – Consolidated.</t>
  </si>
  <si>
    <t>Ceramic building bricks, flooring blocks, support or filler tiles and the like (HS 69.04)</t>
  </si>
  <si>
    <t>6904 - Ceramic building bricks, flooring blocks, support or filler tiles and the like (excl. those of siliceous fossil meals or similar siliceous earths, refractory bricks of heading 6902, and flags and pavings, hearth and wall tiles of heading 6907 and 6908); 6904 - Ceramic building bricks, flooring blocks, support or filler tiles and the like (excl. those of siliceous fossil meals or similar siliceous earths, refractory bricks of heading 6902, and flags and pavings, hearth and wall tiles of heading 6907 and 6908)</t>
  </si>
  <si>
    <t>91.100.23 - Ceramic tiles; 91.100.23 - Ceramic tiles</t>
  </si>
  <si>
    <t>Reducing trade barriers and facilitating trade (TBT); Cost saving and productivity enhancement (TBT); Other (TBT)</t>
  </si>
  <si>
    <t>New domestic law, cost saving and trade facilitation</t>
  </si>
  <si>
    <t>Inmetro Ordinance N° 299, 09 July 2021</t>
  </si>
  <si>
    <t>Rectification of Inmetro Ordinance No. 299 9 July 2021, published in the Official Gazette of the Union on 13 July 2021, pages 36 to 40, Section 1.https://www.in.gov.br/web/dou/-/retificacao-731295233</t>
  </si>
  <si>
    <t xml:space="preserve">Fans (excl. table, floor, wall, window, ceiling or roof fans, with a self-contained electric motor of an output </t>
  </si>
  <si>
    <t>841459 - Fans (excl. table, floor, wall, window, ceiling or roof fans, with a self-contained electric motor of an output &lt;= 125 W); 841459 - Fans (excl. table, floor, wall, window, ceiling or roof fans, with a self-contained electric motor of an output &lt;= 125 W)</t>
  </si>
  <si>
    <t>Decree 10.139 of 28 November 2019 provides for the need for revision and consolidation of normative acts below the decree. It aims to update and consolidate regulatory acts, elimination of obsolete regulations whose effects have been exhausted in time or the need cannot be identified. Thus, the inventories and complexity of regulatory processes will be reduced._x000D_
The need to comply with Law No. 10.295 of 17 October 2001, which establishes the National Policy for the Conservation and Rational Use of Energy, and Decree No. 4.059, of 19 December 2001._x000D_
Update and expand the scope of the conformity for table fans, column and air circulators for evaluation program conformity  for table, wall, pedestal and air circulators</t>
  </si>
  <si>
    <t>Ordinance of 22 September 1997 on Organic Farming (910.181 EAER )</t>
  </si>
  <si>
    <t>organic products</t>
  </si>
  <si>
    <t>65.020.20 - Plant growing; 65.020.20 - Plant growing; 65.020.30 - Animal husbandry and breeding; 65.020.30 - Animal husbandry and breeding; 65.080 - Fertilizers; 65.080 - Fertilizers; 65.120 - Animal feeding stuffs; 65.120 - Animal feeding stuffs; 67.220.20 - Food additives; 67.220.20 - Food additives</t>
  </si>
  <si>
    <t>Protection of animal or plant life or health (TBT); Quality requirements (TBT); Harmonization (TBT)</t>
  </si>
  <si>
    <t>The corrections and amendment of the lists of products and substances are based on requests for new uses and correction of specifications and listing in line with horizontal rules.</t>
  </si>
  <si>
    <r>
      <rPr>
        <sz val="11"/>
        <rFont val="Calibri"/>
      </rPr>
      <t>https://members.wto.org/crnattachments/2026/TBT/CHE/modification/26_04762_00_f.pdf
https://members.wto.org/crnattachments/2026/TBT/CHE/modification/26_04762_00_x1.pdf
https://members.wto.org/crnattachments/2026/TBT/CHE/modification/26_04762_00_x2.pdf</t>
    </r>
  </si>
  <si>
    <t>RTCA 23.01.80:21 Productos Eléctricos. Acondicionadores de aire tipo dividido, descarga libre y sin ductos de aire. Especificaciones de eficiencia energética (Central American Technical Regulation (RTCA) No. 23.01.80:21: Electrical products. Split-type, free air discharge, non-ducted air conditioners. Energy efficiency specifications)</t>
  </si>
  <si>
    <t>Pursuant to Executive Decree No. 44964-MINAE, Supplementary Regulations for the Implementation of Central American Technical Regulation (RTCA) No. 23.01.80:21: "Electrical products. Split-type, fixed speed, free air discharge, non-ducted air conditioners. Energy efficiency specifications", and Executive Decree No. 43616-COMEX-MEIC-MINAE publishing Resolution No. 468-2022 (COMIECO-CII), of 2 December 2022, and the Annex thereto, and the provisions of the first recital of the accompanying resolution, equivalence has been granted for the standard "NOM-023-ENER-2018, Energy efficiency in split-type, free air discharge, non-ducted air 1 This information can be provided by including a website address, a PDF attachment, or other information on where the text of the final/modified measure and/or interpretative guidance can be obtained.G/TBT/N/CRI/192/Add.1- 2 - conditioners. Limits, test methods and labelling", together with the values contained in certificate ANC2501C00014407, with Central American Technical Regulation (RTCA) No. 23.01.80:21, exclusively for the equipment included in Annex A to criterion EQ 53-2026.__________</t>
  </si>
  <si>
    <r>
      <rPr>
        <sz val="11"/>
        <rFont val="Calibri"/>
      </rPr>
      <t>https://members.wto.org/crnattachments/2026/TBT/CRI/final_measure/26_04767_00_s.pdf</t>
    </r>
  </si>
  <si>
    <t>Proyecto de Segunda revisión del Reglamento Técnico Ecuatoriano PRTE INEN 030 “Tubos y accesorios plásticos”</t>
  </si>
  <si>
    <t>The notified Ecuadorian Technical Regulation applies to plastic tubes and accessories, whether domestic or imported, marketed in Ecuador: • Polyvinyl chloride (PVC) tubes and accessories:o Unplasticized polyvinyl chloride (PVC-U) tubes and accessories;o Oriented polyvinyl chloride (PVC-O) tubes and joints;G/TBT/N/ECU/28/Rev.1- 2 - o Chlorinated polyvinyl chloride (PVC-C or CPVC) tubes and accessories;• Polyethylene (PE) tubes and accessories;• Cross-linked polyethylene (PEX) tubes and accessories;• Polypropylene (PP) tubes and accessories;• Tubing and accessories of unsaturated polyester (UP) resin-based glass-reinforced polyester (GRP).The notified Ecuadorian Technical Regulation does not apply to:• Plastic tubes and accessories intended for use in fire-fighting systems.</t>
  </si>
  <si>
    <t>39172110, 39172200, 39172310, 39172999, 39172990, 39173100, 39173200, 39173290, 39174000- Tubos rígidos (Código(s) del SA: 39172); - Los demás tubos (Código(s) del SA: 39173); Juntas, codos, empalmes "eacores" y demás accesorios de tubería, de plástico. (Código(s) del SA: 391740)</t>
  </si>
  <si>
    <t>391740 - Fittings, e.g. joints, elbows, flanges, of plastics, for tubes, pipes and hoses; 39172 - - Tubes, pipes and hoses, rigid:; 39173 - - Other tubes, pipes and hoses:</t>
  </si>
  <si>
    <t>23.040.45 - Plastics fittings</t>
  </si>
  <si>
    <r>
      <rPr>
        <sz val="11"/>
        <rFont val="Calibri"/>
      </rPr>
      <t>https://members.wto.org/crnattachments/2026/TBT/ECU/26_04738_00_s.pdf</t>
    </r>
  </si>
  <si>
    <t>• ISO 2859-1:2026, Sampling procedures for inspection by attributes — Part 1: Sampling schemes indexed by acceptance quality limit (AQL) for lot-by-lot inspection.• ISO/IEC 17025:2017, General requirements for the competence of testing and calibration laboratories.• ISO/IEC 17050-1:2004, Conformity assessment — Supplier's declaration of conformity — Part 1: General requirements.• ISO/IEC 17067:2013, Conformity assessment — Fundamentals of product certification and guidelines for product certification schemes.• ISO 1452-1:2009, Plastics piping systems for water supply and for buried and above-ground drainage and sewerage under pressure — Unplasticized poly(vinyl chloride) (PVC-U) — Part 1: General.• ISO 1452-2:2009, Plastics piping systems for water supply and for buried and above-ground drainage and sewerage under pressure — Unplasticized poly(vinyl chloride) (PVC-U) — Part 2: Pipes.• ISO 1452-3:2009, Plastics piping systems for water supply and for buried and above-ground drainage and sewerage under pressure — Unplasticized poly(vinyl chloride) (PVC-U) — Part 3: Fittings.• ISO 4427-2:2019/Amd 1:2023, Plastics piping systems for water supply, and for drainage and sewerage under pressure — Polyethylene (PE) — Part 2: Pipes — Amendment 1.• ISO 4427-3:2019, Plastics piping systems for water supply, and for drainage and sewerage under pressure — Polyethylene (PE) — Part 3: Fittings.• ISO 15874-2:2013/Amd 1:2018/Amd 2:2022, Plastics piping systems for hot and cold water installations — Polypropylene (PP) — Part 2: Pipes.• ISO 15874-3:2013/Amd 1:2018/Amd 3:2021, Plastics piping systems for hot and cold water installations — Polypropylene (PP) — Part 2: Fittings.• ISO 15877-2:2009/Amd1:2010, Plastics piping systems for hot and cold water installations — Chlorinated poly(vinyl chloride) (PVC-C) — Part 2: Pipes.• ISO 15877-3:2009/Amd1:2011, Plastics piping systems for hot and cold water installations — Chlorinated poly(vinyl chloride) (PVC-C) — Part 3: Fittings.• ISO 16422-2:2024, Pipes and joints made of oriented unplasticized poly(vinyl chloride) (PVC-O) for the conveyance of water under pressure — Part 2: Pipes.• ISO 472:2013/Amd 1:2018, Plastics — Vocabulary.G/TBT/N/ECU/28/Rev.1- 3 - • ISO 3633:2002, Plastics piping systems for soil and waste discharge (low and high temperature) inside buildings — Unplasticized poly(vinyl chloride) (PVC-U).• ISO 23856:2021, Plastics piping systems for pressure and non-pressure water supply, drainage or sewerage — Glass-reinforced thermosetting plastics (GRP) systems based on unsaturated polyester (UP) resin.• ISO 21138-2:2020, Plastics piping systems for non-pressure underground drainage and sewerage — Structured-wall piping systems of unplasticized poly(vinyl chloride) (PVC-U), polypropylene (PP) and polyethylene (PE) — Part 2: Pipes and fittings with smooth external surface, Type A.• ISO 21138-3:2020, Plastics piping systems for non-pressure underground drainage and sewerage — Structured-wall piping systems of unplasticized poly(vinyl chloride) (PVC-U), polypropylene (PP) and polyethylene (PE) — Part 3: Pipes and fittings with non-smooth external surface, Type B.• ISO 15875-2:2003/Amd 1:2007/Amd 2:2020, Plastics piping systems for hot and cold water installations — Crosslinked polyethylene (PE-X) — Part 2: Pipes.• ISO 15875-3:2003/Amd 1: 2020/Amd 2:2021, Plastics piping systems for hot and cold water installations — Crosslinked polyethylene (PE-X) — Part 3: Fittings.• ASTM D1785-21:2021 "Standard Specification for Poly(Vinyl Chloride) (PVC) Plastic Pipe, Schedules 40, 80, and 120".• ASTM F512-19:2024 "Standard Specification for Smooth-Wall Poly(Vinyl Chloride) (PVC) Conduit and Fittings for Underground Installation".• ASTM D2846-20:2024 "Standard Specification for Chlorinated Poly(Vinyl Chloride) (CPVC) Plastic Hot- and Cold-Water Distribution Systems".• ASTM F877-22:2023 "Standard Specification for Crosslinked Polyethylene (PEX) Hot- and Cold-Water Distribution Systems".• NTE INEN 1333:2013, Tubería plástica. Tubería de cloruro de polivinilo. Terminología.• NTE INEN 1373:2017, Tubería plástica. Tubos y accesorios de poli (cloruro de vinilo) (PVC) no plastificado para presión. Requisitos.• NTE INEN 1374:2009, Tubería plástica. Tubería de PVC rígido para usos sanitarios en sistemas a gravedad. Requisitos.• NTE INEN 1744:2009, Tubos de polietileno para conducción de agua a presión. Requisitos.• Enmienda a la NTE INEN 1744:2024 Tubos de polietileno para conducción de agua a presión. Requisitos.• NTE INEN 2059:2010, Tubos perfilados de PVC rígido de pared estructurada e interior lisa y accesorios para alcantarillado. Requisitos.• NTE INEN 2360:2013, Tubos de polietileno (PE) de pared estructurada e interior lisa para alcantarillado. Requisitos e inspección.• NTE INEN 2360:2014 Corrigendo a Tubos de polietileno (PE) de pared estructurada e interior lisa para alcantarillado. Requisitos e inspección.• NTE INEN 2474: 2009, Tubería plástica. Tubos de PVC rígido para uso en ventilación de sistemas sanitarios. Requisitos.• NTE INEN 2497:2009, Tubería plástica. Tubos de PVC rígido unión por rosca, para conducción de agua a presión. Cédula 80. Requisitos.• NTE INEN 2955:2017, Tubería plástica. Tubos de polipropileno (PP) para unión por rosca en sistemas de conducción de agua fría y caliente a presión. Requisitos.• NTE INEN 2956:2017, Tubería plástica. Accesorios de polipropileno (PP) para unión por rosca en sistemas de conducción de agua fría y caliente a presión. Requisitos.G/TBT/N/ECU/28/Rev.1- 4 - • Norma NTE INEN 1869:2022, Tubos y accesorios de poli (cloruro de vinilo) no plastificado (PVC-U) para canalizaciones eléctricas y de comunicaciones. Requisitos.• NTE INEN 2227:2024, Tubos de cloruro de polivinilo rígido (PVC) de pared estructurada e interior lisa y accesorios para canalizaciones telefónicas y eléctricas. Requisitos.Relevant notifications:• G/TBT/N/ECU/28• G/TBT/N/ECU/28/Add.1• G/TBT/N/ECU/28/Add.2• G/TBT/N/ECU/60• G/TBT/N/ECU/60/Add.1• G/TBT/N/ECU/363</t>
  </si>
  <si>
    <t>Modificatoria 4 al Reglamento Técnico Ecuatoriano RTE INEN 142 "Llaves o válvulas de uso domiciliario" (Amendment No. 4 to Ecuadorian Standardization Institute Technical Regulation (RTE INEN) No. 142 "Cocks and valves for domestic use")</t>
  </si>
  <si>
    <t>The Republic of Ecuador hereby notifies Resolution MDEP-SC-2026-0007-R, which constitutes Amendment No. 4 to Ecuadorian Standardization Institute Technical Regulation (RTE INEN) No. 142, "Cocks and valves for domestic use", contained in Resolution No. 14 404 of 15 August 2014. This Resolution will enter into force on 11 September 2026, without prejudice to its publication in the Official Journal.1 This information can be provided by including a website address, a PDF attachment, or other information on where the text of the final/modified measure and/or interpretative guidance can be obtained.G/TBT/N/ECU/180/Add.7- 2 - This Amendment No. 4 to RTE INEN No. 142 provides for the replacement of section 10.  CONFORMITY ASSESSMENT PROCEDURE (CAP). In addition, section 1 of Amendment No. 2 to RTE INEN No. 142, contained in Resolution MPCEI-SC-2025-0279-R of 17 October 2025, is to be deleted.It should be noted that, with respect to Amendment No. 4 to Ecuadorian Technical Regulation RTE INEN 142, "Cocks and valves for domestic use", Ecuador has followed all the transparency and notification guidelines determined by the WTO. In addition, the changes made are in line with international standards concerning conformity assessment, thereby facilitating trade.__________</t>
  </si>
  <si>
    <t>8481.80.10 ;</t>
  </si>
  <si>
    <t>848180 - Appliances for pipes, boiler shells, tanks, vats or the like (excl. pressure-reducing valves, valves for the control of pneumatic power transmission, check "non-return" valves and safety or relief valves); 848180 - Appliances for pipes, boiler shells, tanks, vats or the like (excl. pressure-reducing valves, valves for the control of pneumatic power transmission, check "nonreturn" valves and safety or relief valves)</t>
  </si>
  <si>
    <t>23.060 - Valves; 23.060 - Valves</t>
  </si>
  <si>
    <t>Este reglamento técnico establece los requisitos, que deben cumplir las llaves o válvulas para uso domiciliario, a fin de prevenir los riesgos para  la seguridad y la vida de las personas, el medio ambiente y  evitar prácticas engañosas  que puedan inducir a error a los usuarios.Este reglamento técnico se aplica a  las  llaves o válvulas para uso domiciliario,  utilizadas como llaves de salida, de paso y mezcladoras, así como a las llaves de tipos similares construidas con componentes metálicos y/o plásticos, que se comercialice en el Ecuador, sean de fabricación nacional o importada.</t>
  </si>
  <si>
    <r>
      <rPr>
        <sz val="11"/>
        <rFont val="Calibri"/>
      </rPr>
      <t>https://members.wto.org/crnattachments/2026/TBT/ECU/modification/26_04768_00_s.pdf
https://members.wto.org/crnattachments/2026/TBT/ECU/modification/26_04768_01_s.pdf</t>
    </r>
  </si>
  <si>
    <t>Proyecto de “Normativa Técnica Sanitaria Sustitutiva para clasificar los medicamentos en general de uso humano, productos naturales procesados de uso medicinal y medicamentos homeopáticos como de venta libre”</t>
  </si>
  <si>
    <t>The notified draft Substitute Sanitary Technical Regulations on the classification of medicines in general for human use, processed natural products for medicinal use and homeopathic medicines as over-the-counter medicines are intended to establish the technical criteria and regulatory provisions for the classification, reclassification, review, updating and control of medicines in general, processed natural products for medicinal use and homeopathic medicines classified as over-the-counter medicines in the national territory.The provisions established in these Regulations are mandatory and apply to natural and legal persons, whether national or foreign, involved in the manufacture, importation, storage, distribution, marketing, dispensing, control and surveillance of medicines in general, processed natural products for medicinal use and homeopathic medicines classified as over-the-counter medicines in the national territory.</t>
  </si>
  <si>
    <t>Proyecto de “Normativa Técnica Sanitaria Sustitutiva para clasificar los medicamentos en general de uso humano, productos naturales procesados de uso medicinal y medicamentos homeopáticos como de venta libre”, la misma que tiene como finalidad establecer los criterios técnicos, disposiciones regulatorias para la clasificación, reclasificación, revisión, actualización y control de los medicamentos en general, productos naturales procesados de uso medicinal y medicamentos homeopáticos clasificados como de venta libre en el territorio nacional. </t>
  </si>
  <si>
    <t>To be determined; the notified Sanitary Technical Regulations will enter into force six months after their signature, without prejudice to their publication in the Official Journal.</t>
  </si>
  <si>
    <r>
      <rPr>
        <sz val="11"/>
        <rFont val="Calibri"/>
      </rPr>
      <t>https://members.wto.org/crnattachments/2026/TBT/ECU/26_04685_00_s.pdf</t>
    </r>
  </si>
  <si>
    <t>The Measuring Instruments (Display Requirements) (Amendment and Consequential) Regulations 2026</t>
  </si>
  <si>
    <t> This instrument amends the Measuring Instruments Regulations 2016 (MIR) as they apply in Great Britain (GB) to permit the use of a metrologically controlled remote display, such as a smartphone app. This will offer an alternative option to the existing requirement for an in-built physical display for active electrical energy _x000D_
meters (AEEMs) within certain Energy Smart Appliances (ESAs). ESAs include devices such as Electric Vehicle (EV) charge points and heat pumps.</t>
  </si>
  <si>
    <t xml:space="preserve">Static converters (HS code(s): 850440); Boards, cabinets and similar combinations of apparatus for electric control or the distribution of electricity, for a voltage </t>
  </si>
  <si>
    <t>902830 - Electricity supply or production meters, incl. calibrating meters therefor; 850440 - Static converters; 853710 - Boards, cabinets and similar combinations of apparatus for electric control or the distribution of electricity, for a voltage &lt;= 1.000 V; 902680 - Instruments or apparatus for measuring or checking variables of liquids or gases, n.e.s.</t>
  </si>
  <si>
    <t>The objective of the notified instrument is to improve the roll out of Energy Smart Appliances in Great Britain, by providing display options for energy measurement meters. This will reduce production costs and improve consumer access to energy flexibility services and so support delivery of Net Zero targets.This change is intended to remove a key barrier to the rollout of ESAs by reducing manufacturing costs and better reflecting modern consumer preferences for accessing information digitally, while maintaining existing safeguards to ensure measurement accuracy, integrity and legal validity. It will support consumers in accessing energy-use information, participating in flexibility services, and making lower-cost and lower-carbon energy choices, contributing to the UK Government’s Net Zero obligations and clean power objectives. This change will support the new requirements being introduced by the Energy Smart Appliance Regulations 2026 in Great Britain, which will require that from 1 January 2028, all Phase 1 ESAs must incorporate a MIR-compliant Class B AEEM and undergo conformity assessment, ensuring accurate energy measurement while enabling wider deployment of smart energy technologies. The display requirements for other regulated measuring instruments are unaffected. This change is closely aligned to provisions in Directive (EU) 2026/706 which introduce a remote display option for certain measuring instruments, allowing legally relevant information to be provided through a remote display rather than solely through a physical display. This targeted and proportionate approach responds directly to industry concerns that mandatory physical displays create unnecessary costs without providing significant consumer benefits.</t>
  </si>
  <si>
    <r>
      <rPr>
        <sz val="11"/>
        <rFont val="Calibri"/>
      </rPr>
      <t>https://members.wto.org/crnattachments/2026/TBT/GBR/26_04660_00_e.pdf</t>
    </r>
  </si>
  <si>
    <t>The Measuring Instruments Regulations 2026 - attached The Measuring Instruments Regulations 2016 Government response to the consultation on measuring instruments display requirements for ESAs</t>
  </si>
  <si>
    <t>Draft Decree of the Head of BPJPH on the Guidelines for the Implementation of the Halal Product Assurance System for Medical Devices and Household Health Supplies</t>
  </si>
  <si>
    <t>The guideline establishes requirements for the implementation of the Halal Product Assurance System (SJPH) and halal certification for medical devices and Household Health Supplies (PKRT). It covers medical devices derived from or containing animal-derived materials and/or alcohol that enter or directly contact the human body, limited to those used in religious rituals requiring purity. It also covers PKRT derived from or containing animal-derived materials that directly contact the human body during such rituals, food and beverages, or dining and kitchen utensils. The guideline aims to ensure compliance with applicable halal requirements and maintain halal status throughout the production process in accordance with SJPH criteria and relevant MUI Fatwas</t>
  </si>
  <si>
    <t>Medical devices and household health supplies derived from or containing animal-derived materials and/or alcohol</t>
  </si>
  <si>
    <r>
      <rPr>
        <sz val="11"/>
        <rFont val="Calibri"/>
      </rPr>
      <t>https://members.wto.org/crnattachments/2026/TBT/IDN/26_04772_00_x.pdf</t>
    </r>
  </si>
  <si>
    <t>Amendment to the Technical Requirements for Telecommunications Terminal Equipment</t>
  </si>
  <si>
    <t>ㅇ Revision of the definition provision for the term “visual data processing device”ㅇ Establishment of a new proviso to exclude Internet Protocol (IP)-based visual data processing devices (IP cameras) from the scope of regulatory applicationㅇ Concurrent revision of the 「Notification on Conformity Assessment of Broadcasting and Communications Equipment」 to alleviate the burden of duplicate testing with information security certifications</t>
  </si>
  <si>
    <t>IP-based visual data processing device</t>
  </si>
  <si>
    <t>33.050 - Telecommunication terminal equipment; 33.160 - Audio, video and audiovisual engineering</t>
  </si>
  <si>
    <t>The purpose is to improve the scope of regulatory application for Internet Protocol (IP) based visual data processing devices (IP cameras), alleviate the burden on industry by exempting tests that overlap with information security-related certifications, and address and supplement deficiencies in the operation of the current regulatory system.</t>
  </si>
  <si>
    <t>Scheduled to December, 2026</t>
  </si>
  <si>
    <r>
      <rPr>
        <sz val="11"/>
        <rFont val="Calibri"/>
      </rPr>
      <t>https://members.wto.org/crnattachments/2026/TBT/KOR/26_04742_00_x.pdf
https://members.wto.org/crnattachments/2026/TBT/KOR/26_04742_01_x.pdf</t>
    </r>
  </si>
  <si>
    <t>RRA Public Notice No. 2026-52</t>
  </si>
  <si>
    <t>CHDC 17 (4627) DTZS: 2026, Railroad engine oils — specification, First edition</t>
  </si>
  <si>
    <t>This draft Tanzania Standard specifies performance requirements, sampling, and test methods for railroad-type internal combustion engine oils intended for use in mainline locomotive diesel engines; this covers both multi-grade and single-grade oils intended for heavy-duty railroad service.</t>
  </si>
  <si>
    <t>Medium oils and preparations, of petroleum or bituminous minerals, not containing biodiesel, n.e.s. (HS code(s): 271019); Lubricants, industrial oils and related products (ICS code(s): 75.100)</t>
  </si>
  <si>
    <t>271019 - Medium oils and preparations, of petroleum or bituminous minerals, not containing biodiesel, n.e.s.</t>
  </si>
  <si>
    <t>75.100 - Lubricants, industrial oils and related products</t>
  </si>
  <si>
    <t>Consumer information, labelling (TBT); Prevention of deceptive practices and consumer protection (TBT); Protection of animal or plant life or health (TBT); Protection of the environment (TBT); Quality requirements (TBT); Harmonization (TBT); Reducing trade barriers and facilitating trade (TBT); Cost saving and productivity enhancement (TBT)</t>
  </si>
  <si>
    <r>
      <rPr>
        <sz val="11"/>
        <rFont val="Calibri"/>
      </rPr>
      <t>https://members.wto.org/crnattachments/2026/TBT/TZA/26_04723_00_e.pdf</t>
    </r>
  </si>
  <si>
    <t>ASTM D445, Standard test method for kinematic viscosity of transparent and opaque liquids (and calculation of dynamic viscosity) ASTM D92, Standard test method for flash and fire points by Cleveland open cup tester ASTM D97, Standard test method for pour point of petroleum products ASTM D874, Standard test method for sulfated ash from lubricating oils and additives ASTM D2270, Standard practice for calculating viscosity index from kinematic viscosity at 40 °C and 100 °C ASTM D2896, Standard test method for base number of petroleum products by potentiometric perchloric acid titration ASTM D4057, Standard practice for manual sampling of petroleum and petroleum products ASTM D4177, Standard practice for automatic sampling of petroleum and petroleum products ASTM D5185, Standard test method for multielement determination of used and unused lubricating oils and base oils by inductively coupled plasma atomic emission spectrometry (ICP-AES) ASTM D5293, Standard test method for apparent viscosity of engine oils and grateful base stocks between -5 °C and -35 °C using Cold-Cranking SimulatorTZS 668, Petroleum industry — Terminology</t>
  </si>
  <si>
    <t>CHDC 17 (4627) DTZS: 2026, Transmission and Drive Train Oil (TDTO) — Specification, First edition</t>
  </si>
  <si>
    <t>This draft Tanzania specifies requirements, sampling, and test methods for Transmission and Drive Train Oils (TDTO), it covers the off-road equipment. This document applies for heavy duty automatic transmissions having clutch plate, power shift, hydraulic systems suitable for stationary engines and final drives operating wet brakes or not, used in construction, agricultural, and mining.</t>
  </si>
  <si>
    <r>
      <rPr>
        <sz val="11"/>
        <rFont val="Calibri"/>
      </rPr>
      <t>https://members.wto.org/crnattachments/2026/TBT/TZA/26_04724_00_e.pdf</t>
    </r>
  </si>
  <si>
    <t>ASTM D92, Standard Test Method for Flash and Fire Points by Cleveland Open Cup Tester ASTM D97, Standard Test Method for Pour Point of Petroleum Products ASTM D130, Standard Test Method for Corrosiveness to Copper from Petroleum Products by Copper Strip Test ASTM D445, Standard Test Method for Kinematic Viscosity of Transparent and Opaque Liquids (and Calculation of Dynamic Viscosity) ASTM D892, Standard Test Method for Foaming Characteristics of Lubricating Oils ASTM D1298, Standard Test Method for Density, Relative Density, or API Gravity of Crude Petroleum and Liquid Petroleum Products by Hydrometer Method ASTM D2270, Standard Practice for Calculating Viscosity Index from Kinematic Viscosity at 40 °C and 100 °CASTM D2896, Standard Test Method for Base Number of Petroleum Products by Potentiometric Perchloric Acid Titration ASTM D4052, Standard Test Method for Density, Relative Density, and API Gravity of Liquids by Digital Density Meter ASTM D4057, Standard Practice for Manual Sampling of Petroleum and Petroleum Products ASTM D4177, Standard Practice for Automatic Sampling of Petroleum and Petroleum Products ISO 24153, Random sampling and randomization procedures TZS 4, Rounding off numerical values TZS 668, Petroleum industry — Terminology</t>
  </si>
  <si>
    <t>CHDC 17 (4626)DTZS: 2026,Universal Tractor Transmission Oil (UTTO) — Specification, First edition </t>
  </si>
  <si>
    <t>This Tanzania Standard specifies performance requirements, sampling, and test methods for Universal Tractor Transmission Oil (UTTO), engineered for shared fluid reservoirs used in transmissions, differentials, wet brakes, hydraulic systems and power steering of agricultural tractors and light-to-medium off-road equipment.</t>
  </si>
  <si>
    <r>
      <rPr>
        <sz val="11"/>
        <rFont val="Calibri"/>
      </rPr>
      <t>https://members.wto.org/crnattachments/2026/TBT/TZA/26_04725_00_e.pdf</t>
    </r>
  </si>
  <si>
    <t>ASTM D92, Standard Test Method for Flash and Fire Points by Cleveland Open Cup TesterASTM D97, Standard Test Method for Pour Point of Petroleum ProductsASTM D130, Standard Test Method for Corrosiveness to Copper from Petroleum Products by Copper Strip TestASTM D445, Standard Test Method for Kinematic Viscosity of Transparent and Opaque Liquids (and Calculation of Dynamic Viscosity)ASTM D892, Standard Test Method for Foaming Characteristics of Lubricating OilsASTM D2270, Standard Practice for Calculating Viscosity Index from Kinematic Viscosity at 40 °C and 100 °CASTM D2896, Standard Test Method for Base Number of Petroleum Products by Potentiometric Perchloric Acid TitrationASTM D4052, Standard Test Method for Density, Relative Density, and API Gravity of Liquids by Digital Density MeterASTM D4057, Standard Practice for Manual Sampling of Petroleum and Petroleum ProductsASTM D4177, Standard Practice for Automatic Sampling of Petroleum and Petroleum ProductsASTM D6749, Standard Test Method for Pour Point of Petroleum Products (Automatic Air Pressure Method)ASTM D7042, Standard Test Method for Dynamic Viscosity and Density of Liquids by Stabinger Viscometer ISO 11158, Lubricants, industrial oils and related products (class L) — Family H (Hydraulic systems) — Specifications for categories HH, HL, HM, HV, HG and HR TZS 4, Rounding off numerical values TZS 668, Petroleum industry — Terminology</t>
  </si>
  <si>
    <t>DUS 5544:2026, Safety of toys — Age determination guidelines — Specification; First Edition</t>
  </si>
  <si>
    <t>This Draft Uganda Standard provides an indication of the lowest age at which children start playing with toys in specific toy sub-categories. It is primarily directed to manufacturers and agencies that evaluate the compliance of toys with safety standards.This Draft Uganda Standard can be used as a reference to determine the appropriateness of toys by earliest age, for use by distributors, institutions and organizations involved with child play, as well as by paediatric institutions, teachers, other professionals that use toys in their routine activities, and consumers.The age at which children develop different abilities is unique for each individual child. This document illustrates the age ranges during which a typical child has developed certain abilities. Although age grading has safety implications, this document is not intended to address specific safety requirements. Specific safety requirements for toys (e.g. restriction of the presence of small parts and small balls in toys intended for certain age groups, due to the choking hazard) can be found in the ISO 8124 series and in other regional toy safety standards and regulations.</t>
  </si>
  <si>
    <t>TOYS, GAMES AND SPORTS REQUISITES; PARTS AND ACCESSORIES THEREOF (HS code(s): 95); Toys (ICS code(s): 97.200.50); Toys</t>
  </si>
  <si>
    <t>95 - TOYS, GAMES AND SPORTS REQUISITES; PARTS AND ACCESSORIES THEREOF</t>
  </si>
  <si>
    <t>97.200.50 - Toys</t>
  </si>
  <si>
    <t>Consumer information, labelling (TBT); Prevention of deceptive practices and consumer protection (TBT); Protection of human health or safety (TBT); Reducing trade barriers and facilitating trade (TBT)</t>
  </si>
  <si>
    <r>
      <rPr>
        <sz val="11"/>
        <rFont val="Calibri"/>
      </rPr>
      <t>https://members.wto.org/crnattachments/2026/TBT/UGA/26_04720_00_e.pdf</t>
    </r>
  </si>
  <si>
    <t>ABNT NBR NM-300-1, Safety of Toys — Part 1: Physical, mechanical and general propertiesALTMAN, Raquel – “A classificação dos Brinquedos” in Friedman, Adriana [et. al.]. O Direito de Brincar:A Brinquedoteca – Ed. Scritta, São Paulo, Brazil, 1992KIShIMoto, T.M., ALTMAN, R.Z., Monaco, R.A. Guia para a seleçâo de brinquedos - Faixa etária -Funções psicopedagógicas - Fabricantes. São Paulo, Brazil, LABRIMP/FEUSP/FUND.ORSA, 1997Manufacturers’ abbreviated guide for age-labeling toys: Matching toy characteristics to children’s ages.US Consumer Product Safety Commission, Washington, D.C., 1993 [online]. Available from: https://dp.la/item/cba2165998b47794445525dc5c879c84RIChaRDS et al. CPSC, 2020 Age Determination Guidelines: Relating Consumer Product Characteristics to the Skills, Play Behaviors, and Interests of Children, Consumer Product Safety Commission, 2020[online]. Available from: http://www.cpsc.govISO/TR 8124-8: 2024, Safety of toys — Part 8: Age determination — First age grade for the appropriate play of toys</t>
  </si>
  <si>
    <t>Draft Law of Ukraine “On Biocidal Products”</t>
  </si>
  <si>
    <t>The draft Law of Ukraine “On Biocidal Products” establishes a regulatory framework for the approval of active substances used in biocidal products and the state registration, production, making available on the market, placing on the market and use of biocidal products and treated articles. It also defines the rights and obligations of legal entities and individuals, as well as the powers of state authorities and their officials in the field of biocidal products.Specifically, the draft Law:establishes procedures for the assessment and approval, renewal or review of approval of active substances used in biocidal products, including the preparation of expert conclusions;_x000D_
establishes a procedure for the state registration of biocidal products, including under a simplified procedure;_x000D_
establishes the procedure and criteria for authorizing a state entity to conduct the relevant assessments and provide related services, as well as the duration and withdrawal of such authorization and the procedure for determining the fees for the relevant services;_x000D_
establishes requirements for laboratories conducting laboratory testing of active substances for the preparation of active substance dossiers, including accreditation requirements;_x000D_
provides for the establishment of the State Register of Biocidal Products, which is to become operational on 1 January 2030, through the modernization of the existing State Register of Disinfectants;_x000D_
stipulates that all registrations of disinfectants that are valid as of the date of entry into force of the Law shall remain valid until their expiry;establishes the classification of biocidal products, as set out in an Annex to the draft Law.The draft Law also introduces amendments to the Laws of Ukraine “On Protection of the Population from Infectious Diseases” and “On the Public Health System” to ensure consistency of legislation concerning biocidal products.This draft Law was previously notified in 2025 under the title “On Making Available on the Market and Use of Biocidal Products”.The draft Law is also notified in accordance with the requirements of the SPS Agreement.</t>
  </si>
  <si>
    <t>Protection of human health or safety (TBT); Protection of animal or plant life or health (TBT); Protection of the environment (TBT); Harmonization (TBT)</t>
  </si>
  <si>
    <t>This Law will enter into force on the day following the day of its publication and  will  be  enacted on 1 January 2030.</t>
  </si>
  <si>
    <r>
      <rPr>
        <sz val="11"/>
        <rFont val="Calibri"/>
      </rPr>
      <t>https://members.wto.org/crnattachments/2026/TBT/UKR/26_04683_00_x.pdf
https://members.wto.org/crnattachments/2026/TBT/UKR/26_04683_01_x.pdf
https://moz.gov.ua/uk/povidomlennya-pro-oprilyudnennya-proyektu-zakonu-ukrayini-pro-biocidni-produkti</t>
    </r>
  </si>
  <si>
    <t>Laws of Ukraine "On the Public Health System", "On Ensuring Chemical Safety and Management of Chemical Products", "On Veterinary Medicine", "On State Control over Compliance with Legislation on Food, Feed, Animal By-products, Animal Health and Welfare", “On Protection of the Population from Infectious Diseases”.</t>
  </si>
  <si>
    <t>Draft Resolution of the Cabinet of Ministers of Ukraine “On Amendments to Certain Technical Regulations Concerning Emergencies in the European Union Internal Market”</t>
  </si>
  <si>
    <t>The draft Resolution proposes to amend 12 technical regulations developed on the basis of EU harmonisation legislation by introducing a new section setting out procedures applicable in emergency situations following the activation by the European Commission of an emergency situation regime in the EU internal market.These procedures would allow products covered by the respective technical regulations to be placed on the market and/or put into service where such products have been manufactured in accordance with the requirements of European, international or national standards or common technical specifications additionally identified by the European Commission.In order to address potential disruptions to the functioning of the EU internal market in the event of an emergency and to ensure the rapid placing on the market of products identified by the European Commission as crisis-relevant goods, the draft Resolution also provides for priority processing by notified bodies of applications for conformity assessment of such products, as well as priority market surveillance of such products.Furthermore, the draft Resolution provides that, under certain conditions, the placing on the market or putting into service, where applicable, of products covered by the relevant technical regulations may not be restricted where an authorisation for their placing on the market and/or putting into service has been issued by the competent authority of an EU Member State and the European Commission has extended the effect of such authorisation to the territory of all EU Member States.The amendments to the technical regulations will enter into force on the date of Ukraine’s accession to the European Union, but not earlier than six months after the date of official publication of the Resolution introducing these amendments.</t>
  </si>
  <si>
    <t>Low-voltage electrical equipment; apparatus; equipment and protective systems intended for use in potentially explosive atmospheres; simple pressure vessels; lifts and safety components for lifts; transportable pressure equipment; appliances burning gaseous fuels; pressure equipment; safety components and subsystems for cableway installations; personal protective equipment; and machinery </t>
  </si>
  <si>
    <t>13.110 - Safety of machinery; 13.340 - Protective equipment; 23.020.30 - Gas pressure vessels, gas cylinders; 29 - ELECTRICAL ENGINEERING; 29.060 - Electrical wires and cables; 91.140.90 - Lifts. Escalators</t>
  </si>
  <si>
    <t>Q4 2026</t>
  </si>
  <si>
    <t>The Resolution shall enter into force on the date of Ukraine’s accession to the European Union, but not earlier than six months after the date of its official publication.</t>
  </si>
  <si>
    <r>
      <rPr>
        <sz val="11"/>
        <rFont val="Calibri"/>
      </rPr>
      <t>https://members.wto.org/crnattachments/2026/TBT/UKR/26_04722_00_x.pdf
https://members.wto.org/crnattachments/2026/TBT/UKR/26_04722_01_x.pdf
https://www.me.gov.ua/Documents/Detail/300f85d1-2a47-41d9-b06a-7197c2aa36b0?lang=uk-UA&amp;title=ProktPostanoviKabinetuMinistrivUkrainiproVnesenniaDoDeiakikhTekhnichnikhReglamentivZminSchodoNadzvichainikhSituatsiiNaVnutrishnomuRinkuvropeiskogoSoiuzu</t>
    </r>
  </si>
  <si>
    <t>Laws of Ukraine " On Technical Regulation and Confirmity Assessment", "On State Market Surveillance and Control of Non - Food Products", "On Standardization";1. Technical Regulations of Low - Voltage Electrical Equipment, approved by Resolution of the Cabinet of Ministers of Ukraine No. 1067 of 16 December 2015 (G/TBT/N/UKR/103);2. Technical Regulation of Electromagnetic Compatibility of Equipment, approved by Resolution of the Cabinet of Ministers of Ukraine No. 1077 of 16 December 2015 (G/TBT/N/UKR/102);3. Technical Regulation on Equipment and Protective Systems Intended for Use in Potentially Explosive Atmospheres, approved by Resolution of the Cabinet of Ministers of Ukraine No. 1055 of 28 December 2016 (G/TBT/N/UKR/107);4. Technical Regulation of Simple Pressure Vessels, approved by Resolution of the Cabinet of Ministers of Ukraine No. 1006 of 22 September 2021 (G/TBT/N/UKR/111, G/TBT/N/UKR/111/Add.1, G/TBT/N/UKR/111/Add.2);5.  Technical Regulations for Elevators and Safety Components for Elevators, approved by the Resolution of the Cabinet of Ministers of Ukraine No. 438 of 21 June 2017 (G/TBT/N/UKR/38)6. Technical Regulation for Transportable Pressure Equipment, approved by the Resolution of the Cabinet of Ministers of Ukraine No. 536 of 4 July 2018 (G/TBT/N/UKR/130, G/TBT/N/UKR/130/Add.1, G/TBT/N/UKR/130/Add.2);7. Technical Regulation on Appliances Burning Gaseous Fuels, approved by Resolution of the Cabinet of Ministers of Ukraine No. 814of 04 July 2018(G/TBT/N/UKR/119, G/TBT/N/UKR/119/Add.1, G/TBT/N/UKR/119/Add.2);8. Technical Regulation for Pressure Equipment, approved by Resolution of the Cabinet of Ministers of Ukraine No. 27 of 16 January 2019(G/TBT/N/UKR/149, G/TBT/N/UKR/149/Add.1, G/TBT/N/UKR/149/Add.2, G/TBT/N/UKR/297);9. Technical Regulation on Cableway Installations, approved by Resolution of the Cabinet of Ministers of Ukraine No. 342 of 6 February 2019;10. Technical Regulations for Personal Protective Equipment, approved by Resolution of the Cabinet of Ministers of Ukraine No. 771 of 21August 2019(G/TBT/N/UKR/383);11. Technical Regulation for Noise Emissions into the Environment from Equipment Used Outside the Premises, approved by Resolution of the Cabinet of Ministers of Ukraine No. 1186 of 04 December 2019 (G/TBT/N/UKR/151, G/TBT/N/UKR/151/Add.1, G/TBT/N/UKR/151/Add.2, G/TBT/N/UKR/184);12. Technical Regulation on Machinery, approved by Resolution of the Cabinet of Ministers of Ukraine No. 1630 of 10 December 2025 (G/TBT/N/UKR/341, G/TBT/N/UKR/341/Add.1).</t>
  </si>
  <si>
    <t>Draft Order of the Ministry of Health of Ukraine “On Approval of the Procedure for Quality Control of Medicines During Wholesale and Retail Trade”</t>
  </si>
  <si>
    <t>The draft Order proposes to approve a new Procedure for quality control of medicines during wholesale and retail trade, which establishes the mechanism for conducting incoming quality control of medicines by business entities licensed to conduct wholesale and retail trade in medicinal products, as well as for state supervision (control) in the field of medicines during their wholesale and retail trade.The draft has been developed with the aim of bringing the procedures for quality control of medicines into compliance with Law of Ukraine No. 2469-IX of 28 July 2022 “On Medicines”, updating the relevant terminology, and establishing requirements for ensuring the quality of medicines during their wholesale and retail trade.The draft Order, in particular:establishes a 5-year retention period for documents confirming the procurement, storage, transportation, trade, destruction or disposal of medicines;proposes to include medicinal products not accompanied by a package leaflet in the list of medicines prohibited from sale;establishes incoming quality control of medicines at receiving areas through visual inspection by authorized persons before a decision is made to release the respective batches for sale;establishes the procedure for sampling medicines  where doubts arise as to their quality or where falsification is suspected, and for submitting such samples to the territorial bodies of Ukrpharmagency for state laboratory quality control in accordance with Article 108 of Law of Ukraine No. 2469-IX “On Medicines”;introduces, for business entities engaged in wholesale trade in medicines, a requirement to keep records of medicinal product sales in electronic and/or paper form, including the information necessary to ensure the traceability of each batch and its prompt recall, where necessary;provides for the possibility of preparing incoming quality control conclusions and maintaining records of the movement and sale of medicines in electronic form using electronic record-keeping systems with user authentication.The adoption of the draft Order will contribute to ensuring appropriate control over the quality, safety and efficacy of medicines during their wholesale and retail trade, as well as ensuring the traceability of medicinal products at the relevant stages of their circulation.</t>
  </si>
  <si>
    <t>Quality requirements (TBT); Harmonization (TBT)</t>
  </si>
  <si>
    <r>
      <rPr>
        <sz val="11"/>
        <rFont val="Calibri"/>
      </rPr>
      <t>https://members.wto.org/crnattachments/2026/TBT/UKR/26_04761_00_x.pdf
https://members.wto.org/crnattachments/2026/TBT/UKR/26_04761_01_x.pdf
https://moz.gov.ua/uk/povidomlennya-pro-oprilyudnennya-proyektu-nakazu-ministerstva-ohoroni-zdorov-ya-ukrayini-pro-zatverdzhennya-poryadku-kontrolyu-yakosti-likarskih-zasobiv-pid-chas-optovoyi-ta-rozdribnoyi-torgivli</t>
    </r>
  </si>
  <si>
    <t>Laws of Ukraine No. 2469-IX of 28 July 2022 "On Medicines", “On the Main Principles of State Supervision (Control) in the Sphere of Economic Activity”.</t>
  </si>
  <si>
    <t>Draft Law of Ukraine “On Waste Electrical and Electronic Equipment Management”</t>
  </si>
  <si>
    <t>The draft Law proposes to establish organisational, technical and environmental requirements for producers and economic operators involved in the management of waste electrical and electronic equipment (WEEE), including its collection, storage, transportation, recycling, recovery and disposal.The draft Law also provides for the introduction of an extended producer responsibility (EPR) system for electrical and electronic equipment (EEE), under which producers are responsible for the entire life cycle of their products, from the manufacture of products through to the collection and treatment of waste generated as a result of their use.The draft Law proposes to establish a WEEE management system by:defining the legal, economic and organisational framework for placing electrical and electronic equipment on the market;defining the methods and procedures for producers to fulfil their obligations;improving the general characteristics of electrical and electronic equipment to facilitate the dismantling and recovery of WEEE;applying the waste management hierarchy, including waste prevention, preparation for reuse, recycling and recovery, to WEEE;establishing requirements for the collection, storage, transportation and treatment, including recycling, of WEEE;establishing minimum collection and recycling efficiency targets for WEEE;establishing requirements for producers to take measures to raise public awareness of environmental protection, promote responsible consumption and ensure proper management of WEEE;introducing an administrative procedure for the registration of producers and extended producer responsibility organisations through the waste management information system;establishing reporting requirements through the waste management information system, which will also serve as a tool for monitoring and controlling producers’ compliance with their obligations; andestablishing liability for violations of legislation in the field of WEEE management. </t>
  </si>
  <si>
    <t>13.030.30 - Special wastes; 29 - ELECTRICAL ENGINEERING; 31 - ELECTRONICS</t>
  </si>
  <si>
    <t xml:space="preserve">This Law will enter into force six months after the day following the date of its publication and will become effective on 1 January of the year following its entry into force:
Article 20; Part One of Article 27; Parts One to Three of Article 28; Part Three of Article 29; subparagraphs (a), (b), (c) and (d) of paragraph 1; subparagraphs (a), (b) and (c) of paragraph 2; and subparagraph (a) of paragraph 3 of Part Two of Article 44 will become effective one year after the date on which this Law becomes effective;
Article 19 will become effective two years after the date on which this Law becomes effective.
The provisions of this Law concerning electronic registration, electronic submission of applications, notifications and reports, maintenance of the relevant registers as subsystems of the Waste Management Information System, as well as publication of the relevant information in the form of open data, shall apply once the relevant functional subsystems of the Waste Management Information System have been made technically ready and put into operation in accordance with the established procedure.
</t>
  </si>
  <si>
    <r>
      <rPr>
        <sz val="11"/>
        <rFont val="Calibri"/>
      </rPr>
      <t>https://members.wto.org/crnattachments/2026/TBT/UKR/26_04728_00_x.pdf</t>
    </r>
  </si>
  <si>
    <t>Laws of Ukraine “On Environmental Protection”, "On Waste Management" No. 2320-IX "of 20 June 2022 (notified in the document G/TBT/N/UKR/251), “On Technical Regulations and Conformity Assessment”. </t>
  </si>
  <si>
    <t>The draft Resolution of the Cabinet of Ministers of Ukraine “On Amendments to the Procedure for State Quality Control of Medicines Imported into Ukraine”</t>
  </si>
  <si>
    <t>The draft Resolution proposes to amend the Procedure for State Quality Control of Medicines Imported into Ukraine, approved by Resolution of the Cabinet of Ministers of Ukraine No. 902 of 14 September 2005.The draft Resolution provides for a temporary measure, applicable until 1 January 2027, granting an authorised person of an economic operator the right to inspect a consignment at the place where it is located to verify its compliance with the customs declaration with regard to the quantity of medicines in each batch, to carry out a visual inspection of each batch of medicines, and to submit the relevant photographic materials to the state control authority together with the application for the issuance of a conclusion on the quality of imported medicines. After that date, these provisions will automatically cease to have effect. </t>
  </si>
  <si>
    <t>Quality requirements (TBT); Harmonization (TBT); Reducing trade barriers and facilitating trade (TBT)</t>
  </si>
  <si>
    <t>From the date of official publication</t>
  </si>
  <si>
    <r>
      <rPr>
        <sz val="11"/>
        <rFont val="Calibri"/>
      </rPr>
      <t>https://members.wto.org/crnattachments/2026/TBT/UKR/26_04730_00_x.pdf
https://members.wto.org/crnattachments/2026/TBT/UKR/26_04730_01_x.pdf
https://moz.gov.ua/uk/povidomlennya-pro-oprilyudnennya-proyektu-postanovi-kabinetu-ministriv-ukrayini-pro-vnesennya-zmin-do-poryadku-zdijsnennya-derzhavnogo-kontrolyu-yakosti-likarskih-zasobiv-sho-vvozyatsya-v-ukrayinu</t>
    </r>
  </si>
  <si>
    <t>Law of Ukraine No. 2469-IX of 28 July 2022 "On Medicines", Resolution of the Cabinet of Ministers of Ukraine No. 902 "On approval of the Procedure for state quality control of medicines imported into Ukraine" of 14 September 2005 (as amended by the Resolution of the Cabinet of Ministers of Ukraine of 08 August 2012 No. 793).</t>
  </si>
  <si>
    <t>Draft Order of the Ministry of Economy and Environment of Ukraine “On Approval of the List of Types of Primary Packaging of Veterinary Medicinal Products Classified as Small-Size Primary Packaging Units”</t>
  </si>
  <si>
    <t>The draft Order proposes to approve the List of Types of Primary Packaging of Veterinary Medicinal Products Classified as Small-Size Primary Packaging Units.The draft Order also provides that veterinary medicinal products whose primary packaging labelling does not comply with the requirements of the Order may be placed on the market until 11 April 2031, provided that:the State registration (re-registration) of the veterinary medicinal products was granted before the date of entry into force of the Order and such registration (re-registration) is valid and indefinite; _x000D_
as of the date of entry into force of the Order, an application for State registration (re-registration) is under consideration. In this case, the veterinary medicinal products may be placed on the market after their State registration (re-registration), provided that such registration (re-registration) is indefinite.The use of veterinary medicinal products placed on the market in accordance with the Order shall be permitted until the end of their shelf life.</t>
  </si>
  <si>
    <t>Veterinary medicines</t>
  </si>
  <si>
    <t>Consumer information, labelling (TBT); Protection of animal or plant life or health (TBT); Quality requirements (TBT); Harmonization (TBT)</t>
  </si>
  <si>
    <t>The Order will enter into force on the date of its publication.</t>
  </si>
  <si>
    <r>
      <rPr>
        <sz val="11"/>
        <rFont val="Calibri"/>
      </rPr>
      <t>https://members.wto.org/crnattachments/2026/TBT/UKR/26_04731_00_x.pdf
https://members.wto.org/crnattachments/2026/TBT/UKR/26_04731_01_x.pdf</t>
    </r>
  </si>
  <si>
    <t>Law of Ukraine "On Veterinary Medicine and Animal Welfare"</t>
  </si>
  <si>
    <t>Order of the Ministry of Health of Ukraine No. 740 "On Approval of the Procedure for Pharmacovigilance" of 3 June 2026 </t>
  </si>
  <si>
    <t>The Order of the Ministry of Health of Ukraine No. 740 of 3 June 2026 approves a new Procedure for Pharmacovigilance, developed pursuant to the Law of Ukraine No. 2469-IX of 28 July 2022 “On Medicinal Products” and taking into account recommendations for international harmonisation in the field of pharmacovigilance.The Procedure establishes:unified approaches to the establishment and maintenance of pharmacovigilance systems at the state level and by marketing authorisation holders;_x000D_
requirements for the Pharmacovigilance System Master File (PSMF), which is maintained by the marketing authorisation holder;_x000D_
minimum requirements for the pharmacovigilance quality system for the state control authority and applicants;_x000D_
the use of harmonised international terminology, formats and standards in accordance with European practice;_x000D_
updated requirements for the collection, analysis and monitoring of data on adverse reactions, including through the national pharmacovigilance database;_x000D_
procedures for the electronic submission of reports on adverse reactions, Periodic Safety Update Reports (PSURs) and Risk Management Plans (RMPs); _x000D_
requirements for post-authorisation safety studies, including the form and content of study protocols and final reports.The Order also declares invalid the Order of the Ministry of Health of Ukraine No. 898 of 27 December 2006 “On Approval of the Procedure for Pharmacovigilance”. </t>
  </si>
  <si>
    <t>Protection of human health or safety (TBT); Harmonization (TBT)</t>
  </si>
  <si>
    <r>
      <rPr>
        <sz val="11"/>
        <rFont val="Calibri"/>
      </rPr>
      <t>https://members.wto.org/crnattachments/2026/TBT/UKR/26_04732_00_x.pdf
https://members.wto.org/crnattachments/2026/TBT/UKR/26_04732_01_x.pdf
https://members.wto.org/crnattachments/2026/TBT/UKR/26_04732_02_x.pdf
https://members.wto.org/crnattachments/2026/TBT/UKR/26_04732_03_x.pdf
https://members.wto.org/crnattachments/2026/TBT/UKR/26_04732_04_x.pdf
https://members.wto.org/crnattachments/2026/TBT/UKR/26_04732_05_x.pdf
https://members.wto.org/crnattachments/2026/TBT/UKR/26_04732_06_x.pdf
https://members.wto.org/crnattachments/2026/TBT/UKR/26_04732_07_x.pdf
https://members.wto.org/crnattachments/2026/TBT/UKR/26_04732_08_x.pdf
https://members.wto.org/crnattachments/2026/TBT/UKR/26_04732_09_x.pdf
https://members.wto.org/crnattachments/2026/TBT/UKR/26_04732_10_x.pdf
https://members.wto.org/crnattachments/2026/TBT/UKR/26_04732_11_x.pdf
https://members.wto.org/crnattachments/2026/TBT/UKR/26_04732_12_x.pdf</t>
    </r>
  </si>
  <si>
    <t>Laws of Ukraine No. 2469-IX of 28 July 2022 "On Medicines", “On Protection of the Population from Infectious Diseases”, “On the Public Health System”Order of the Ministry of Health of Ukraine No. 299 of 21 May 2015 “On Approval of the Standard ‘Guideline. Medicinal Products. Good Pharmacovigilance Practices’”.</t>
  </si>
  <si>
    <t>Agency Information Collection Activities; Submission to the 
Office of Management and Budget for Review and Approval; Request for 
Comment; Uniform Tire Quality Grading Standard</t>
  </si>
  <si>
    <t xml:space="preserve">In compliance with the Paperwork Reduction Act of 1995 (PRA), 
this notice announces that the Information Collection Request (ICR) 
summarized below will be submitted to the Office of Management and 
Budget (OMB) for review and approval. The ICR describes the nature of 
the information collection and its expected burden. This document 
describes a collection of information for which NHTSA intends to seek 
OMB approval for reinstatement, with modification, of the Uniform Tire 
Quality Grading Standards (UTQGS) requirements under 49 CFR 575.104. A 
Federal Register Notice with a 60-day comment period soliciting 
comments on the following information collection was published on 8 April 2026 (91 FR 17828) (notified as G/TBT/N/USA/869/Add.1). No comments were received.&gt;Comments must be submitted on or before 13 October 2026.91 Federal Register (FR) 57683, 10 September 2026:_x000D_
https://www.govinfo.gov/content/pkg/FR-2026-09-10/html/2026-18467.htm_x000D_
https://www.govinfo.gov/content/pkg/FR-2026-09-10/pdf/2026-18467.pdfThis action is identified by Docket Number NHTSA-2026-1354. The Docket Folder is available on Regulations.gov at https://www.regulations.gov/docket/NHTSA-2026-1354/document and provides access to primary documents. Documents are also accessible from Regulations.gov by searching the Docket Number.Previous actions notified under the symbol G/TBT/N/USA/869 are identified by Docket Numbers NHTSA-2013-0120 and NHTSA-2026-0694WTO Members and their stakeholders are asked to submit comments to the USA TBT Enquiry Point by or before 4pmEastern Time on 13 October 2026. Comments received by the USA TBT Enquiry Point from WTO Members and their stakeholders will be shared with NHTSA and will also be submitted to the Docket on Regulations.gov if received within the comment period._x000D_
</t>
  </si>
  <si>
    <t>Tires</t>
  </si>
  <si>
    <t>4011 - New pneumatic tyres, of rubber; 4011 - New pneumatic tyres, of rubber</t>
  </si>
  <si>
    <t>83.160 - Tyres; 83.160 - Tyres</t>
  </si>
  <si>
    <t>Prevention of deceptive practices and consumer protection.</t>
  </si>
  <si>
    <r>
      <rPr>
        <sz val="11"/>
        <rFont val="Calibri"/>
      </rPr>
      <t>https://members.wto.org/crnattachments/2026/TBT/USA/26_04737_00_e.pdf</t>
    </r>
  </si>
  <si>
    <t>Federal Motor Vehicle Safety Standard No. 213a; Child Restraint 
Systems--Side Impact Protection; Federal Motor Vehicle Safety Standard 
No. 213; Child Restraint Systems, Federal Motor Vehicle Safety Standard 
No. 213b; Child Restraint Systems; Incorporation by Reference</t>
  </si>
  <si>
    <t>This final rule amends the safety standards for child restraint systems (CRSs). The National Highway Traffic Safety Administration (NHTSA) is amending Federal motor vehicle safety standard (FMVSS) No. 213a, ''Child restraint systems--side impact protection,'' to exempt school bus CRSs from the standard's requirements as long as they meet specified labeling requirements; to delay the compliance date from 30 June 2025 to 5 December 2026; to amend the dummy selection requirements so that the Child Restraint Air Bag Interaction twelve-month-old test dummy (CRABI-12MO) will not be used to test forward-facing CRSs; and to amend positioning procedures for that dummy. The first two of these amendments are in response to petitions from CRS manufacturers. NHTSA is also amending FMVSS No. 213, ''Child restraint systems'' and FMVSS No. 213b, ''Child restraint systems; Mandatory applicability beginning 5 December 2026,'' to exclude school bus CRSs from the requirements to provide attachments for connection to the vehicle's child restraint anchorage system and to change certain labeling requirements to reflect how school bus child restraints are used.The effective date of this final rule is 9 October 2026.    The revised compliance date for FMVSS No. 213a is 5 December 2026. The compliance date for the updated labeling requirements in FMVSS No. 213 adopted by this final rule is 8 December 2026. The compliance date for the updated labeling requirements in FMVSS No. 213b is 5 December 2026. Optional early compliance with FMVSS Nos. 213, 213a, and 213b is permitted. The incorporation by reference of certain material listed in this rule was approved by the Director of the Federal Register as of 24 June 2003 and 5 December 2023.    If you wish to petition for reconsideration of this rule, your petition must be received by 26 October 2026.91 Federal Register (FR) 57265, 9 September 2026; Title 49 Code of Federal Regulations (CFR) Parts 571_x000D_
https://www.govinfo.gov/content/pkg/FR-2026-09-09/html/2026-18380.htm_x000D_
https://www.govinfo.gov/content/pkg/FR-2026-09-09/pdf/2026-18380.pdfThis final rule and previous actions notified under the symbol G/TBT/N/USA/2203 are identified by Docket Number NHTSA-2025-0046. The Docket Folder is available on Regulations.gov at https://www.regulations.gov/docket/NHTSA-2025-0046/document and provides access to primary and supporting documents as well as comments received. Documents are also accessible from Regulations.gov by searching the Docket Number. WTO Members and their stakeholders are asked to submit petitions for reconsideration _x000D_
of this rule to the USA TBT Enquiry Point by or before 4pmEastern Time on 26 October 2026. Petitions received by the USA TBT Enquiry Point from WTO Members and their stakeholders will be shared with NHTSA and will also be submitted to the Docket on Regulations.gov if received within the comment period.</t>
  </si>
  <si>
    <t xml:space="preserve">Vehicle child restraint systems; Motor cars and other motor vehicles principally designed for the transport of </t>
  </si>
  <si>
    <t>8703 - Motor cars and other motor vehicles principally designed for the transport of &lt;10 persons, incl. station wagons and racing cars (excl. motor vehicles of heading 8702); 8703 - Motor cars and other motor vehicles principally designed for the transport of &lt;10 persons, incl. station wagons and racing cars (excl. motor vehicles of heading 8702)</t>
  </si>
  <si>
    <t>43.040.80 - Crash protection and restraint systems; 43.040.80 - Crash protection and restraint systems</t>
  </si>
  <si>
    <r>
      <rPr>
        <sz val="11"/>
        <rFont val="Calibri"/>
      </rPr>
      <t>https://members.wto.org/crnattachments/2026/TBT/USA/final_measure/26_04691_00_e.pdf</t>
    </r>
  </si>
  <si>
    <t>Telecommunications Relay Service ASCII Format Requirement</t>
  </si>
  <si>
    <t xml:space="preserve">In this document, the Federal Communications Commission (Commission) amends its rules to eliminate the requirement that Text Telephone (TTY)-based Telecommunications Relay Services (TRS) be capable of communicating in the American Standard Code for Information Interchange (ASCII) format. By removing this outdated regulatory mandate, the Commission relieves TRS providers of the obligation to maintain costly and obsolete ASCII-compatible hardware and software systems. Eliminating this requirement will reduce inefficiencies, preserve the integrity of the TRS Fund, and allow providers to redirect resources toward modern relay technologies, all without adversely impacting functional equivalence for consumers who rely on TTY-based TRS.Effective 13 October 202691 Federal Register (FR) 57513, 10 September 2026; Title 47 Code of Federal Regulations (CFR) Part 64_x000D_
https://www.govinfo.gov/content/pkg/FR-2026-09-10/html/2026-18478.htm_x000D_
https://www.govinfo.gov/content/pkg/FR-2026-09-10/pdf/2026-18478.pdfhttps://docs.fcc.gov/public/attachments/FCC-26-56A1.pdfThis proposed rule is identified by CG Docket No. 03-123GN Docket No. 25-133 and FCC 26-56. The full text of the proposed rule is available from the Commission's website at https://docs.fcc.gov/public/attachments/FCC-26-56A1.pdf. Documents are also accessible from the FCC's Electronic Document Management System (EDOCS) by searching the Docket Number. Filings (comments) are accessible at https://www.fcc.gov/ecfs/search/search-filings/results?q=(proceedings.name:(%2203-123%22))._x000D_
</t>
  </si>
  <si>
    <t>Telecommunications relay services; Telecommunication systems (ICS code(s): 33.040)</t>
  </si>
  <si>
    <t>33.040 - Telecommunication systems; 33.040 - Telecommunication systems</t>
  </si>
  <si>
    <r>
      <rPr>
        <sz val="11"/>
        <rFont val="Calibri"/>
      </rPr>
      <t>https://members.wto.org/crnattachments/2026/TBT/USA/final_measure/26_04736_00_e.pdf
https://members.wto.org/crnattachments/2026/TBT/USA/final_measure/26_04736_01_e.pdf</t>
    </r>
  </si>
  <si>
    <t>Draft Resolution 1.415, 11 August 2026</t>
  </si>
  <si>
    <t>This draft resolution proposes amendments to Normative Instruction (IN) No. 211, of 1 March 2023, which establishes the technological functions, maximum limits, and conditions of use for food additives and processing aids authorized for use in foods.</t>
  </si>
  <si>
    <r>
      <rPr>
        <sz val="11"/>
        <rFont val="Calibri"/>
      </rPr>
      <t>https://members.wto.org/crnattachments/2026/SPS/BRA/26_04682_00_x.pdf
Draft: https://anvisalegis.datalegis.net/action/UrlPublicasAction.php?acao=abrirAtoPublico&amp;num_ato=00001415&amp;sgl_tipo=CPB&amp;sgl_orgao=ANVISA/MS&amp;vlr_ano=2026&amp;seq_ato=222&amp;cod_modulo=134&amp;cod_menu=1696
Comment form:  https://pesquisa.anvisa.gov.br/index.php/899692?lang=pt-BR</t>
    </r>
  </si>
  <si>
    <t>Draft - Updates the phytosanitary requirements for the importation of pomegranate fruit (Punica granatum) and establishes the phytosanitary requirements for pomegranate arils produced in the Republic of Peru</t>
  </si>
  <si>
    <t>Draft Ordinance aiming to update the phytosanitary requirements for the importation of pomegranate fruit and establishing phytosanitary requirements for pomegranate arils (Punica granatum) produced in Peru. The consignments must be accompanied by a Phytosanitary Certificate, issued by the National Plant Protection Organization – NPPO of Peru, which must include an additional declaration for each intended use of the imported products. Further details are set out in the Draft Ordinance.</t>
  </si>
  <si>
    <t>Pomegranate (Punica granatum</t>
  </si>
  <si>
    <r>
      <rPr>
        <sz val="11"/>
        <rFont val="Calibri"/>
      </rPr>
      <t>https://members.wto.org/crnattachments/2026/SPS/BRA/26_04693_00_x.pdf</t>
    </r>
  </si>
  <si>
    <t>Ordinance on additives in food stuff</t>
  </si>
  <si>
    <t>In document G/SPS/N/CHE/85/Add.1, circulated on 3 July 2026, the paragraph concerning titanium dioxide (E 171) was included inadvertently and should be disregarded.The references to titanium dioxide (E 171) were carried over in error from the original notification G/SPS/N/CHE/85. No changes relating to titanium dioxide (E 171) were introduced by the amendment notified in G/SPS/N/CHE/85/Add.1.The notified amendment concerns only the updating of provisions on permitted additives in various food categories and on carrier substances.</t>
  </si>
  <si>
    <t>Food products</t>
  </si>
  <si>
    <t>On 6 May 2021, EFSA published an updated safety assessment for E 171. According to this, E 171 is no longer considered safe for use as a food additive. The EFSA safety assessment found that titanium dioxide is absorbed from the gastrointestinal tract to a very low extent, but takes a long time to be excreted from the body. In addition, titanium dioxide has the potential to accumulate in tissues. After evaluation of the available data, the suspicion of a mutagenic effect of titanium dioxide could not be invalidated. Based on this safety assessment, Switzerland decided that this additive should no longer be used in food.</t>
  </si>
  <si>
    <t>Food safety; Human health; Food safety; Human health; Food safety; Food additives; Human health</t>
  </si>
  <si>
    <t>The draft Order of the Ministry of Health of Ukraine “On Approval of the Requirements for the Composition of Food for Special Medical Purposes”</t>
  </si>
  <si>
    <t>The draft Order provides for the approval of mandatory requirements for the composition of food for special medical purposes.The draft Requirements classify food for special medical purposes into three categories: nutritionally complete food with a standard nutrient formulation; nutritionally complete food with a nutrient-adapted formulation specific for a disease, disorder or medical condition; and nutritionally incomplete food with a standard or nutrient-adapted formulation, which is not suitable to be used as the sole source of nourishment. Nutritionally complete food may constitute the sole source of nourishment or may be used as a partial replacement or supplement to the patient’s diet.The draft Requirements define the substances that may be used in the manufacture of food for special medical purposes and establish minimum and maximum levels of vitamins and minerals for products developed for infants and for products other than those developed for infants. They also set requirements concerning pesticide residues in products intended for infants and young children, and requirements for information on food, labelling, presentation and advertising. </t>
  </si>
  <si>
    <t>Food for special medical purposes</t>
  </si>
  <si>
    <t>Three months from the date of official publication.</t>
  </si>
  <si>
    <r>
      <rPr>
        <sz val="11"/>
        <rFont val="Calibri"/>
      </rPr>
      <t>https://members.wto.org/crnattachments/2026/SPS/UKR/26_04667_02_x.pdf
https://members.wto.org/crnattachments/2026/SPS/UKR/26_04667_03_x.pdf
https://members.wto.org/crnattachments/2026/SPS/UKR/26_04667_04_x.pdf
https://members.wto.org/crnattachments/2026/SPS/UKR/26_04667_05_x.pdf
https://members.wto.org/crnattachments/2026/SPS/UKR/26_04667_00_x.pdf
https://members.wto.org/crnattachments/2026/SPS/UKR/26_04667_01_x.pdf
https://moz.gov.ua/uk/povidomlennya-pro-oprilyudnennya-doopracovanogo-proyektu-nakazu-ministerstva-ohoroni-zdorov-ya-ukrayini-pro-zatverdzhennya-vimog-do-skladu-harchovih-produktiv-dlya-specialnih-medichnih-cilej</t>
    </r>
  </si>
  <si>
    <t>Draft Order of the Ministry of Health of Ukraine "On approval of the Requirements for the composition of food for total diet replacement for weight control"</t>
  </si>
  <si>
    <t>The draft Order provides for the approval of mandatory requirements for the composition of food for total diet replacement for weight control, including certain food safety requirements.The draft Requirements specify the substances that may be used in food for total diet replacement for weight control and establish minimum levels for certain nutrients.The draft Order is also being notified under the TBT Agreement in respect of requirements concerning energy value, food information, labelling, presentation and advertising.</t>
  </si>
  <si>
    <t>Food for total diet replacement for weight control</t>
  </si>
  <si>
    <t>Three months from the date of its official publication.</t>
  </si>
  <si>
    <r>
      <rPr>
        <sz val="11"/>
        <rFont val="Calibri"/>
      </rPr>
      <t>https://members.wto.org/crnattachments/2026/SPS/UKR/26_04676_00_x.pdf
https://members.wto.org/crnattachments/2026/SPS/UKR/26_04676_01_x.pdf
https://members.wto.org/crnattachments/2026/SPS/UKR/26_04676_02_x.pdf
https://members.wto.org/crnattachments/2026/SPS/UKR/26_04676_03_x.pdf
https://moz.gov.ua/uk/povidomlennya-pro-oprilyudnennya-proyektu-nakazu-ministerstva-ohoroni-zdorov-ya-ukrayini-pro-zatverdzhennya-vimog-do-skladu-harchovih-produktiv-dlya-kontrolyu-vagi</t>
    </r>
  </si>
  <si>
    <t>Authorized Probiotics in animal feed.</t>
  </si>
  <si>
    <t>This Technical Regulation specifies the requirements for the types of bacteria, yeasts, or Molds authorized for use as probiotics in the manufacture of animal feed.</t>
  </si>
  <si>
    <t>Animal feeding stuffs (ICS code(s): 65.120)</t>
  </si>
  <si>
    <t>Consumer information, labelling (TBT); Protection of animal or plant life or health (TBT)</t>
  </si>
  <si>
    <r>
      <rPr>
        <sz val="11"/>
        <rFont val="Calibri"/>
      </rPr>
      <t>https://members.wto.org/crnattachments/2026/TBT/SAU/26_04652_00_x.pdf</t>
    </r>
  </si>
  <si>
    <t>Amendment No.1 of GB 38995-2020 Infant feeding bottles and teats</t>
  </si>
  <si>
    <t>The normative references and edge testing method have been updated; detailed information on method A and method B for determining volume deviation has been changed; and limit requirements for hazardous substances has been added.</t>
  </si>
  <si>
    <t>Infant feeding bottles and teats</t>
  </si>
  <si>
    <t>392410 - Tableware and kitchenware, of plastics; 392410 - Tableware and kitchenware, of plastics</t>
  </si>
  <si>
    <t>83.140.01 - Rubber and plastics products in general; 83.140.01 - Rubber and plastics products in general</t>
  </si>
  <si>
    <r>
      <rPr>
        <sz val="11"/>
        <rFont val="Calibri"/>
      </rPr>
      <t>https://members.wto.org/crnattachments/2026/TBT/CHN/modification/26_04657_00_x.pdf</t>
    </r>
  </si>
  <si>
    <t>Denmark</t>
  </si>
  <si>
    <t>Bekendtgørelse om detailforskrifter for køretøjers indretning, udstyr og anvendelse, 247 pages, PDF-document_x000D_
_x000D_
Executive Order on Detailed Regulations for the Design, Equipment and Use of Vehicles contains the technical requirements for vehicles for road transport and equipment for these.</t>
  </si>
  <si>
    <t>The executive order consist of technical requirement for vehicles and vehicle equipment. </t>
  </si>
  <si>
    <t>Vehicles for road transport and equipment for these vehicles HS code 2022/87, ICS code 21</t>
  </si>
  <si>
    <t>87 - VEHICLES OTHER THAN RAILWAY OR TRAMWAY ROLLING STOCK, AND PARTS AND ACCESSORIES THEREOF</t>
  </si>
  <si>
    <t>21 - Mechanical systems and components for general use</t>
  </si>
  <si>
    <t>National security requirements (TBT); Protection of human health or safety (TBT); Protection of the environment (TBT); Other (TBT)</t>
  </si>
  <si>
    <t>Road Traffic Safety </t>
  </si>
  <si>
    <r>
      <rPr>
        <sz val="11"/>
        <rFont val="Calibri"/>
      </rPr>
      <t>https://members.wto.org/crnattachments/2026/TBT/DNK/26_04668_00_x.pdf</t>
    </r>
  </si>
  <si>
    <t>Bekendtgørelse om detailforskrifter for køretøjers indretning, udstyr og anvendelse The Danish Road Traffic law was sent in a previous notification. </t>
  </si>
  <si>
    <t>Partial amendment to the Minimum Requirements for Biological Products</t>
  </si>
  <si>
    <t>The Minimum Requirements for Biological Products will be amended as follows: ・Regarding the standard for “Recombinant Adsorbed Hepatitis B Vaccine (Prepared from Yeast)”, “Tests on vector and inserted gene” will be amended to “Tests on inserted gene”.・Regarding the standard for “Freeze-dried Live Attenuated Rubella Vaccine”, a test by Reverse Transcription Polymerase Chain Reaction (RT-PCR) may be used for the Identification Test.・Regarding the standard for “Freeze-dried Live Attenuated Measles Vaccine”, a test by RT-PCR may be used for the Test for freedom from extraneous viruses and the Identification Test.・In addition, regarding the standard for “Freeze-dried Live Attenuated Measles-Rubella Combined Vaccine”, a test by RT-PCR may be used for the Confirmation of the labeling.</t>
  </si>
  <si>
    <t>Pharmaceutical products (HS: 30)</t>
  </si>
  <si>
    <t>30 - PHARMACEUTICAL PRODUCTS</t>
  </si>
  <si>
    <t>Protection of human health or safety (TBT); Quality requirements (TBT); Other (TBT)</t>
  </si>
  <si>
    <t>To establish the standard for manufacturing process, properties, quality, storage, and others of pharmaceuticals to which special attention must be paid for the attainment of public health and sanitation (Biological products).</t>
  </si>
  <si>
    <r>
      <rPr>
        <sz val="11"/>
        <rFont val="Calibri"/>
      </rPr>
      <t>https://members.wto.org/crnattachments/2026/TBT/JPN/26_04674_00_e.pdf</t>
    </r>
  </si>
  <si>
    <t>Act on Securing Quality, Efficacy and Safety of Products Including Pharmaceuticals and Medical Devices. https://www.japaneselawtranslation.go.jp/en/laws/view/3213This amendment will be published in “KAMPO” (Official Gazette) when adopted.</t>
  </si>
  <si>
    <t>The draft Order of the Ministry of Health of Ukraine "On Approval of the Requirements for the Composition of Food for Special Medical Purposes"</t>
  </si>
  <si>
    <t>The draft Order establishes mandatory requirements for the composition and characteristics of food for special medical purposes in line with relevant European Union legislation, including Regulation (EU) No 609/2013 and Commission Delegated Regulation (EU) 2016/128.The draft Requirements classify food for special medical purposes into three categories: nutritionally complete food with a standard nutrient formulation; nutritionally complete food with a nutrient-adapted formulation specific to a disease, disorder or medical condition; and nutritionally incomplete food with a standard or nutrient-adapted formulation, which is not suitable for use as the sole source of nourishment.The draft Requirements specify the substances that may be used in the manufacture of food for special medical purposes and establish minimum and maximum levels of vitamins and minerals for products intended for infants and for products intended for population groups other than infants.They also establish requirements concerning food information, labelling, presentation and advertising.The draft Order is also being notified under the SPS Agreement.</t>
  </si>
  <si>
    <t>11.020 - Medical sciences and health care facilities in general; 67.040 - Food products in general</t>
  </si>
  <si>
    <t>Consumer information, labelling (TBT); Protection of human health or safety (TBT); Harmonization (TBT)</t>
  </si>
  <si>
    <r>
      <rPr>
        <sz val="11"/>
        <rFont val="Calibri"/>
      </rPr>
      <t>https://members.wto.org/crnattachments/2026/TBT/UKR/26_04673_00_x.pdf
https://members.wto.org/crnattachments/2026/TBT/UKR/26_04673_01_x.pdf
https://members.wto.org/crnattachments/2026/TBT/UKR/26_04673_02_x.pdf
https://members.wto.org/crnattachments/2026/TBT/UKR/26_04673_03_x.pdf
https://members.wto.org/crnattachments/2026/TBT/UKR/26_04673_04_x.pdf
https://members.wto.org/crnattachments/2026/TBT/UKR/26_04673_05_x.pdf</t>
    </r>
  </si>
  <si>
    <t>Laws of Ukraine "On Basic Principles and Requirements for Safety and Quality of Food Products", “On Information for Consumers on Food Products”.</t>
  </si>
  <si>
    <t>Draft Order of the Ministry of Health of Ukraine “On approval of the Requirements for the composition of food for total diet replacement for weight control”</t>
  </si>
  <si>
    <t>The draft Order provides for the approval of mandatory requirements for the composition of food for total diet replacement for weight control.The draft Requirements stipulate that food for total diet replacement for weight control is intended to replace the entire daily diet.The draft Requirements specify the substances that may be used in food for total diet replacement for weight control and establish their minimum levels. They also set out requirements concerning the energy value and nutritional content of such products, as well as requirements for food information, labelling, presentation and advertising.The draft Order is also being notified under the SPS Agreement.</t>
  </si>
  <si>
    <r>
      <rPr>
        <sz val="11"/>
        <rFont val="Calibri"/>
      </rPr>
      <t>https://members.wto.org/crnattachments/2026/TBT/UKR/26_04677_00_x.pdf
https://members.wto.org/crnattachments/2026/TBT/UKR/26_04677_01_x.pdf
https://members.wto.org/crnattachments/2026/TBT/UKR/26_04677_02_x.pdf
https://members.wto.org/crnattachments/2026/TBT/UKR/26_04677_03_x.pdf</t>
    </r>
  </si>
  <si>
    <t>Laws  “On Basic Principles and Requirements for Safety and Quality of Food Products”, “On Information for Consumers on Food Products”</t>
  </si>
  <si>
    <t>Notice of Request To Renew an Approved Information Collection: 
Mechanically Tenderized Beef Products</t>
  </si>
  <si>
    <t>In accordance with the Paperwork Reduction Act of 1995 and Office of Management and Budget (OMB) regulations, the Food Safety and Inspection Service (FSIS) is announcing its intention to request renewal of the approved information collection regarding the labeling requirements for mechanically tenderized beef products. There are no changes to the information collection. The current approval will expire on 30 June 2027.Submit comments on or before 9 November 2026.91 Federal Register (FR) 57125, 8 September 2026:_x000D_
https://www.govinfo.gov/content/pkg/FR-2026-09-08/html/2026-18231.htm_x000D_
https://www.govinfo.gov/content/pkg/FR-2026-09-08/pdf/2026-18231.pdfThis notice, request for comments is identified by Docket Number FSIS-2026-0167. The Docket Folder is available from Regulations.gov at https://www.regulations.gov/docket/FSIS-2026-0167/document and provides access to primary documents as well as comments received. Documents are also accessible from Regulations.gov by searching the Docket Number. WTO Members and their stakeholders are asked to submit comments to the USA TBT Enquiry Point by or before 4pmEastern Time on 9 November 2026. Comments received by the USA TBT Enquiry Point from WTO Members and their stakeholders will be shared with FSIS and will also be submitted to the Docket on Regulations.gov if received within the comment period.Previous actions notified under the symbol G/TBT/N/USA/829 are identified by Docket Numbers FSIS-2008-0017FSIS-2021-0002 and FSIS-2024-0001</t>
  </si>
  <si>
    <t>Mechanically tenderized beef products</t>
  </si>
  <si>
    <t>020120 - Fresh or chilled bovine cuts, with bone in (excl. carcases and 1/2 carcases)</t>
  </si>
  <si>
    <t>67.020 - Processes in the food industry; 67.020 - Processes in the food industry; 67.120 - Meat, meat products and other animal produce; 67.120 - Meat, meat products and other animal produce</t>
  </si>
  <si>
    <t>Prevention of deceptive practices and consumer information</t>
  </si>
  <si>
    <r>
      <rPr>
        <sz val="11"/>
        <rFont val="Calibri"/>
      </rPr>
      <t>https://members.wto.org/crnattachments/2026/TBT/USA/26_04662_00_e.pdf</t>
    </r>
  </si>
  <si>
    <t>United States Standards for Grades of Carcass Beef</t>
  </si>
  <si>
    <t>The U.S. Department of Agriculture's (USDA) Agricultural Marketing Service (AMS) is extending the public comment period by 90 days on its Request for Information (RFI) (notified as G/TBT/N/USA/925/Rev.2) concerning revisions to the United States Standards for Grades of Carcass Beef. Stakeholders requested additional time to allow for the completion of research on dentition given that AMS is seeking comments on eliminating the skeletal maturity requirement for carcasses determined by dentition, or documents verifying age, to be under 30 months of age.The comment period for the document originally published on 8 July 2026, (91 FR 42172) is extended 90 days. Comments must be submitted on or before 7 December 2026.91 Federal Register (FR) 57125, 8 September 2026:_x000D_
https://www.govinfo.gov/content/pkg/FR-2026-09-08/html/2026-18218.htm_x000D_
https://www.govinfo.gov/content/pkg/FR-2026-09-08/pdf/2026-18218.pdfThis notice; extension of comment period and the notice; request for comments notified as G/TBT/N/USA/925/Rev.2 are identified by Docket Number AMS-LP-25-0485. The Docket Folder is available from Regulations.gov at https://www.regulations.gov/docket/AMS-LP-25-0485/document and provides access to primary documents as well as comments received. Documents are also accessible from Regulations.gov by searching the Docket Number. WTO Members and their stakeholders are asked to submit comments to the USA TBT Enquiry Point by or before 4pmEastern Time on 7 December 2026. Comments received by the USA TBT Enquiry Point from WTO Members and their stakeholders will be shared with USDA and will also be submitted to the Docket on Regulations.gov if received within the comment period.</t>
  </si>
  <si>
    <t>Beef carcass; Meat, meat products and other animal produce (ICS code(s): 67.120)</t>
  </si>
  <si>
    <t>67.120 - Meat, meat products and other animal produce; 67.120 - Meat, meat products and other animal produce</t>
  </si>
  <si>
    <t>Unleashing Unlicensed Spectrum for Direct-to-Device</t>
  </si>
  <si>
    <t>Proposed rule - The Federal Communications Commission (Commission or FCC) issues a Notice of Proposed Rulemaking (NPRM) proposes to expand opportunities for direct-to-device (D2D) communications by permitting certain unlicensed devices to communicate with satellites on a non-interference basis. Building on recent market growth and new industry investment in D2D technologies, the NPRM explores adding satellite allocations in specific unlicensed bands, clarifying that equipment may operate within spacecraft, and establishing a flexible regulatory framework that preserves incumbent operations while enabling continued innovation. The Commission seeks comment on technical, licensing, and policy considerations to support expanded D2D connectivity and ensure coexistence with existing services.</t>
  </si>
  <si>
    <t>Unlicensed spectrum equipment, direct-to-device (D2D) wireless communication devices, satellite-enabled consumer terminal equipment, spacecraft/satellite payloads and communications systems operating in unlicensed radio frequencies, mobile handsets/smartphones capable of satellite link connection, and related radio frequency (RF) devices; Smartphones for wireless networks (HS code(s): 8517.13); Telephones for cellular networks or for other wireless networks (excl. line telephone sets with cordless handsets, and smartphones) (HS code(s): 8517.14); Machines for the reception, conversion and transmission or regeneration of voice, images or other data, incl. switching and routing apparatus (excl. telephone sets, telephones for cellular networks or for other wireless networks) (HS code(s): 8517.62); 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 (HS code(s): 8517.69); - Parts : (HS code(s): 8517.7); Transmission apparatus for radio-broadcasting or television, not incorporating reception apparatus (HS code(s): 8525.50); Transmission apparatus for radio-broadcasting or television, incorporating reception apparatus (HS code(s): 8525.60); Product and company certification. Conformity assessment (ICS code(s): 03.120.20); Radio relay and fixed satellite communications systems (ICS code(s): 33.060.30); Satellite (ICS code(s): 33.070.40); Electromagnetic compatibility (EMC) (ICS code(s): 33.100)</t>
  </si>
  <si>
    <t>851713 - Smartphones for wireless networks; 851714 - Telephones for cellular networks or for other wireless networks (excl. line telephone sets with cordless handsets, and smartphones); 851762 - Machines for the reception, conversion and transmission or regeneration of voice, images or other data, incl. switching and routing apparatus (excl. telephone sets, telephones for cellular networks or for other wireless networks); 851769 - 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 85177 - - Parts :; 852550 - Transmission apparatus for radio-broadcasting or television, not incorporating reception apparatus; 852560 - Transmission apparatus for radio-broadcasting or television, incorporating reception apparatus</t>
  </si>
  <si>
    <t>03.120.20 - Product and company certification. Conformity assessment; 33.060.30 - Radio relay and fixed satellite communications systems; 33.070.40 - Satellite; 33.100 - Electromagnetic compatibility (EMC)</t>
  </si>
  <si>
    <t>Protection of human health or safety (TBT); Quality requirements (TBT); Harmonization (TBT); Reducing trade barriers and facilitating trade (TBT); Cost saving and productivity enhancement (TBT)</t>
  </si>
  <si>
    <r>
      <rPr>
        <sz val="11"/>
        <rFont val="Calibri"/>
      </rPr>
      <t>https://members.wto.org/crnattachments/2026/TBT/USA/26_04663_00_e.pdf
https://members.wto.org/crnattachments/2026/TBT/USA/26_04663_01_e.pdf</t>
    </r>
  </si>
  <si>
    <t>91 Federal Register (FR) 57110, 8 September 2026; Title 47 Code of Federal Regulations (CFR) Part 2_x000D_
https://www.govinfo.gov/content/pkg/FR-2026-09-08/html/2026-18282.htm_x000D_
https://www.govinfo.gov/content/pkg/FR-2026-09-08/pdf/2026-18282.pdfhttps://docs.fcc.gov/public/attachments/FCC-26-51A1.pdfThis proposed rule is identified by ET Docket No. 26-169FCC 26-51 and provide access to associated documents. The full text of the proposed rule is available from the Commission's website at https://docs.fcc.gov/public/attachments/FCC-26-51A1.pdf. Documents are also accessible from the FCC's Electronic Document Management System (EDOCS) by searching the Docket Number. Filings (comments) are accessible at https://www.fcc.gov/ecfs/search/search-filings/results?q=(proceedings.name:(%2226-169%22))</t>
  </si>
  <si>
    <t>General principles for Pet Food</t>
  </si>
  <si>
    <t>This Technical Regulation specifies the general requirements to be met by prepackaged pet foods and feeds, and also includes the requirements for their labeling.</t>
  </si>
  <si>
    <t>Animal feeding stuffs (ICS code: 65.120)</t>
  </si>
  <si>
    <t>Animal health; Labelling</t>
  </si>
  <si>
    <r>
      <rPr>
        <sz val="11"/>
        <rFont val="Calibri"/>
      </rPr>
      <t>https://members.wto.org/crnattachments/2026/SPS/SAU/26_04618_00_x.pdf</t>
    </r>
  </si>
  <si>
    <t>Authorized Probiotics in animal feed</t>
  </si>
  <si>
    <t>This Technical Regulation specifies the requirements for the types of bacteria, yeasts, or molds authorized for use as probiotics in the manufacture of animal feed.</t>
  </si>
  <si>
    <t>Animal feeding stuffs (ICS Code: 65.120)</t>
  </si>
  <si>
    <t>Animal health; Bacteria</t>
  </si>
  <si>
    <r>
      <rPr>
        <sz val="11"/>
        <rFont val="Calibri"/>
      </rPr>
      <t>https://members.wto.org/crnattachments/2026/SPS/SAU/26_04619_00_x.pdf</t>
    </r>
  </si>
  <si>
    <t>National Food Safety Standard of the P.R.C.: Maximum Residue Limits for 142 veterinary drugs in foods</t>
  </si>
  <si>
    <t>This standard stipulates maximum residue limits (MRLs) for the residues of 142 veterinary drugs, including albendazole, etc. in animal derived foods.</t>
  </si>
  <si>
    <t>Foods</t>
  </si>
  <si>
    <t>Food safety; Human health; Maximum residue limits (MRLs)</t>
  </si>
  <si>
    <r>
      <rPr>
        <sz val="11"/>
        <rFont val="Calibri"/>
      </rPr>
      <t>https://members.wto.org/crnattachments/2026/SPS/CHN/26_04637_00_x.pdf</t>
    </r>
  </si>
  <si>
    <t>Some proposed residue limits may differ from maximum residue limits standards in  Codex. The scientific methodology adopted to formulate MRLs in China is consistent with international common practice. Members formulate MRLs in accordance with the good practice in use of veterinary drugs (GPVD), which is applicable to their respective conditions. Since the pathogenic bacterium and environmental factors are vary in different producing regions and members, they may choose different ways of veterinary drugs using. Therefore, Chinese MRLs for verterinary drugs in foods may differ from Codex standards.</t>
  </si>
  <si>
    <t>DUS 2245:2026, Safety of foodstuffs — Requirements, Second edition</t>
  </si>
  <si>
    <t>This Draft Uganda Standard specifies general food safety requirements for food intended for human consumption or further processing in particular, where there is no specific product standard. It provides the basic requirements to be met for a food to be passed as safe. </t>
  </si>
  <si>
    <t>Food preparations, n.e.s. (HS code(s): 210690); Food products in general (ICS code(s): 67.040)</t>
  </si>
  <si>
    <r>
      <rPr>
        <sz val="11"/>
        <rFont val="Calibri"/>
      </rPr>
      <t>https://members.wto.org/crnattachments/2026/SPS/UGA/26_04636_00_e.pdf</t>
    </r>
  </si>
  <si>
    <t>The draft Order of the Ministry of Economy and Environment of Ukraine “On Amendments to the List of food products of non-animal origin and feedstuffs of non-animal origin, the consignments of which are subject to enhanced state control when imported (sent) into the customs territory of Ukraine”</t>
  </si>
  <si>
    <t>The draft Order proposes amendments to the List of food products of non-animal origin and feedstuffs of non-animal origin, the consignments of which are subject to enhanced state control when imported (sent) into the customs territory of Ukraine, approved by Order of the Ministry of Agrarian Policy and Food of Ukraine No. 158 of 26 March 2018, as amended by Order of the Ministry of Economy, Environment and Agriculture of Ukraine No. 3898 of 10 March 2026.The draft Order provides for the replacement of the existing List with an updated version, including revisions to the countries of origin and the range of food products and feedstuffs subject to enhanced state control upon entry into Ukraine.The draft Order has been developed taking into account Commission Implementing Regulation (EU) 2019/1793 of 22 October 2019 on the temporary increase of official controls and emergency measures governing the entry into the Union of certain goods from certain third countries implementing Regulations (EU) 2017/625 and (EC) No 178/2002 of the European Parliament and of the Council and repealing Commission Regulations (EC) No 669/2009, (EU) No 884/2014, (EU) 2015/175, (EU) 2017/186 and (EU) 2018/1660, as amended. </t>
  </si>
  <si>
    <t>Food and feed of non-animal origin</t>
  </si>
  <si>
    <t>Argentina; Azerbaijan; Bangladesh; Burkina Faso; China; Colombia; Côte d'Ivoire; Dominican Republic; Egypt; Ethiopia; Georgia; Ghana; India; Israel; Kenya; Madagascar; Malaysia; Mexico; Pakistan; Rwanda; Sri Lanka; Syrian Arab Republic; Thailand; Türkiye; Uganda; United States of America; Viet Nam</t>
  </si>
  <si>
    <t>The Order will enter into force on the date of its official publication.</t>
  </si>
  <si>
    <r>
      <rPr>
        <sz val="11"/>
        <rFont val="Calibri"/>
      </rPr>
      <t>https://members.wto.org/crnattachments/2026/SPS/UKR/26_04620_00_x.pdf
https://members.wto.org/crnattachments/2026/SPS/UKR/26_04620_01_x.pdf
https://www.me.gov.ua/Documents/Detail/4469f6ad-8281-43bf-a407-b6026ef88bf1?lang=uk-UA&amp;title=ProktNakazuMinisterstvaEkonomikiTaDovkilliaUkrainiproVnesenniaZminDoPerelikuKharchovikhProduktivNetvarinnogoPokhodzhenniaTaKormivNetvarinnogoPokhodzhennia-VantazhiZYakimiPriVvezenni-peresilanni-NaMitnuTeritoriiuUkrainiPidliagaiutPosilenomuDerzhavnomuKontro</t>
    </r>
  </si>
  <si>
    <t>General principles for Pet Food.</t>
  </si>
  <si>
    <r>
      <rPr>
        <sz val="11"/>
        <rFont val="Calibri"/>
      </rPr>
      <t>https://members.wto.org/crnattachments/2026/TBT/SAU/26_04651_00_x.pdf</t>
    </r>
  </si>
  <si>
    <t>DEAS 1258:2024, Plastic table — Specification, First Edition</t>
  </si>
  <si>
    <t>Burundi, Kenya, Rwanda, Tanzania and Uganda would like to inform WTO Members that the Draft East African Standard; DEAS 1258:2024, Plastic table — Specification, First Edition; notified in G/TBT/N/BDI/590, G/TBT/N/KEN/1789, G/TBT/N/RWA/1187, G/TBT/N/TZA/1309 and G/TBT/N/UGA/2143 was adopted by the East African Community Council of Ministers on 30th June 2026 and published in the EAC Gazette Legal Notice No. EAC/177/2026 on 30th June 2026.</t>
  </si>
  <si>
    <t>Tableware and kitchenware, of plastics (HS code(s): 392410); Rubber and plastics products in general (ICS code(s): 83.140.01); Plastic table</t>
  </si>
  <si>
    <t>DEAS 1257:2024, Plastic plate — Specification, First Edition</t>
  </si>
  <si>
    <t>Burundi, Kenya, Rwanda, Tanzania and Uganda would like to inform WTO Members that the Draft East African Standard; DEAS 1257:2024, Plastic plate — Specification, First Edition; notified in G/TBT/N/BDI/591, G/TBT/N/KEN/1790, G/TBT/N/RWA/1188, G/TBT/N/TZA/1310 and G/TBT/N/UGA/2144 was adopted by the East African Community Council of Ministers on 30th June 2026 and published in the EAC Gazette Legal Notice No. EAC/177/2026 on 30th June 2026.</t>
  </si>
  <si>
    <t>Tableware and kitchenware, of plastics (HS code(s): 392410); (ICS code(s): 83.140.01); Plastic plate</t>
  </si>
  <si>
    <t>DEAS 1256:2024, Plastic cup — Specification, First Edition</t>
  </si>
  <si>
    <t>Burundi, Kenya, Rwanda, Tanzania and Uganda would like to inform WTO Members that the Draft East African Standard; DEAS 1256:2024, Plastic cup — Specification, First edition; notified in G/TBT/N/BDI/595, G/TBT/N/KEN/1795, G/TBT/N/RWA/1192, G/TBT/N/TZA/1335 and G/TBT/N/UGA/2149 was adopted by the East African Community Council of Ministers on 30th June 2026 and published in the EAC Gazette Legal Notice No. EAC/177/2026 on 30th June 2026.</t>
  </si>
  <si>
    <t>(HS code(s): 3924); (ICS code(s): 83.140.01), Plastic cup</t>
  </si>
  <si>
    <t>3924 - Tableware, kitchenware, other household articles and toilet articles, of plastics (excl. baths, shower-baths, washbasins, bidets, lavatory pans, seats and covers, flushing cisterns and similar sanitary ware); 3924 - Tableware, kitchenware, other household articles and toilet articles, of plastics (excl. baths, shower-baths, washbasins, bidets, lavatory pans, seats and covers, flushing cisterns and similar sanitary ware)</t>
  </si>
  <si>
    <t>DEAS 1255:2024, Baby pacifier/soother — Specification, First Edition</t>
  </si>
  <si>
    <t>Burundi, Kenya, Rwanda, Tanzania and Uganda would like to inform WTO Members that the Draft East African Standard; DEAS 1255:2024, Baby pacifier/soother — Specification, First edition; notified in G/TBT/N/BDI/596, G/TBT/N/KEN/1796, G/TBT/N/RWA/1193, G/TBT/N/TZA/1336, and G/TBT/N/UGA/2150 was adopted by the East African Community Council of Ministers on 30th June 2026 and published in the EAC Gazette Legal Notice No. EAC/177/2026 on 30th June 2026.</t>
  </si>
  <si>
    <t>(HS code(s): 3926); (ICS code(s): 97.200.50), Baby pacifier, Baby soother</t>
  </si>
  <si>
    <t>3926 - Articles of plastics and articles of other materials of heading 3901 to 3914, n.e.s.; 3926 - Articles of plastics and articles of other materials of heading 3901 to 3914, n.e.s.</t>
  </si>
  <si>
    <t>97.200.50 - Toys; 97.200.50 - Toys</t>
  </si>
  <si>
    <t>Burundi, Kenya, Rwanda, Tanzania and Uganda would like to inform WTO Members that the Draft East African Standard; DEAS 1263:2025, Sweet potato seed — Requirements for certification, First Edition; notified in G/TBT/N/BDI/597, G/TBT/N/KEN/1797, G/TBT/N/RWA/1194, G/TBT/N/TZA/1337 and G/TBT/N/UGA/2151 was adopted by the East African Community Council of Ministers on 30th June 2026 and published in the EAC Gazette Legal Notice No. EAC/177/2026 on 30th June 2026.</t>
  </si>
  <si>
    <t>Consumer information, labelling (TBT); Consumer information, labelling (TBT); Prevention of deceptive practices and consumer protection (TBT); Prevention of deceptive practices and consumer protection (TBT); Protection of animal or plant life or health (TBT); Protection of animal or plant life or health (TBT); Quality requirements (TBT); Quality requirements (TBT)</t>
  </si>
  <si>
    <t>Consumer information, labelling (TBT); Prevention of deceptive practices and consumer protection (TBT); Protection of animal or plant life or health (TBT); Quality requirements (TBT)</t>
  </si>
  <si>
    <t>DEAS 1264:2025, Vegetable seed — Requirements for certification: Part 1 — cucurbit, First Edition</t>
  </si>
  <si>
    <t>Burundi, Kenya, Rwanda, Tanzania and Uganda would like to inform WTO Members that the Draft East African Standard; DEAS 1264:2025, Vegetable seed — Requirements for certification: Part 1 — cucurbit, First Edition; notified in G/TBT/N/BDI/598, G/TBT/N/KEN/1798, G/TBT/N/RWA/1195, G/TBT/N/TZA/1338 and G/TBT/N/UGA/2152 was adopted by the East African Community Council of Ministers on 30th June 2026 and published in the EAC Gazette Legal Notice No. EAC/177/2026 on 30th June 2026.</t>
  </si>
  <si>
    <t>DEAS 1265:2025, Pea seed — Requirements for certification, First Edition</t>
  </si>
  <si>
    <t>Burundi, Kenya, Rwanda, Tanzania and Uganda would like to inform WTO Members that the Draft East African Standard; DEAS 1265:2025, Pea seed — Requirements for certification, First Edition; notified in G/TBT/N/BDI/599, G/TBT/N/KEN/1799, G/TBT/N/RWA/1196, G/TBT/N/TZA/1339 and G/TBT/N/UGA/2153 was adopted by the East African Community Council of Ministers on 30th June 2026 and published in the EAC Gazette Legal Notice No. EAC/177/2026 on 30th June 2026.</t>
  </si>
  <si>
    <t>DEAS 1279:2024, Duster — Specification, First Edition</t>
  </si>
  <si>
    <t>Burundi, Kenya, Rwanda, Tanzania and Uganda would like to inform WTO Members that the Draft East African Standard; DEAS 1279:2024, Duster — Specification, First Edition; notified in G/TBT/N/BDI/632, G/TBT/N/KEN/1836, G/TBT/N/RWA/1237, G/TBT/N/TZA/1373 and G/TBT/N/UGA/2187 was adopted by the East African Community Council of Ministers on 30th June 2026 and published in the EAC Gazette Legal Notice No. EAC/177/2026 on 30th June 2026.</t>
  </si>
  <si>
    <t>Mops and leather dusters; prepared knots and tufts for broom or brush making; squeegees of rubber or other flexible materials; brooms and brushes, n.e.s. (HS code(s): 960390); Chalkboard duster</t>
  </si>
  <si>
    <t>960390 - Mops and leather dusters; prepared knots and tufts for broom or brush making; squeegees of rubber or other flexible materials; brooms and brushes, n.e.s.; 960390 - Mops and leather dusters; prepared knots and tufts for broom or brush making; squeegees of rubber or other flexible materials; brooms and brushes, n.e.s.</t>
  </si>
  <si>
    <t>97.180 - Miscellaneous domestic and commercial equipment; 97.180 - Miscellaneous domestic and commercial equipment</t>
  </si>
  <si>
    <t>Consumer information, labelling (TBT); Consumer information, labelling (TBT); Prevention of deceptive practices and consumer protection (TBT); Prevention of deceptive practices and consumer protection (TBT); Quality requirements (TBT); Quality requirements (TBT); Harmonization (TBT); Harmonization (TBT); Reducing trade barriers and facilitating trade (TBT); Reducing trade barriers and facilitating trade (TBT)</t>
  </si>
  <si>
    <t>Consumer information, labelling (TBT); Prevention of deceptive practices and consumer protection (TBT); Quality requirements (TBT); Harmonization (TBT); Reducing trade barriers and facilitating trade (TBT)</t>
  </si>
  <si>
    <t>DEAS 1278:2025, Crayon and pastel — Specification, First Edition</t>
  </si>
  <si>
    <t>Burundi, Kenya, Rwanda, Tanzania and Uganda would like to inform WTO Members that the Draft East African Standard; DEAS 1278:2025, Crayon and pastel — Specification, First edition; notified in G/TBT/N/BDI/633, G/TBT/N/KEN/1837, G/TBT/N/RWA/1238, G/TBT/N/TZA/1374 and G/TBT/N/UGA/2188 was adopted by the East African Community Council of Ministers on 30th June 2026 and published in the EAC Gazette Legal Notice No. EAC/177/2026 on 30th June 2026.</t>
  </si>
  <si>
    <t>Pencils, pastels, drawing charcoals, writing or drawing chalks and tailors' chalks (HS code(s): 960990); Miscellaneous domestic and commercial equipment (ICS code(s): 97.180); Crayon</t>
  </si>
  <si>
    <t>960990 - Pencils, pastels, drawing charcoals, writing or drawing chalks and tailors' chalks; 960990 - Pencils, pastels, drawing charcoals, writing or drawing chalks and tailors' chalks</t>
  </si>
  <si>
    <t>DEAS 1277:2025, Geometry set — Specification, First Edition</t>
  </si>
  <si>
    <t>Burundi, Kenya, Rwanda, Tanzania and Uganda would like to inform WTO Members that the Draft East African Standard; DEAS 1277:2025, Geometry set — Specification, First Edition; notified in G/TBT/N/BDI/634, G/TBT/N/KEN/1838, G/TBT/N/RWA/1239, G/TBT/N/TZA/1375 and G/TBT/N/UGA/2189 was adopted by the East African Community Council of Ministers on 30th June 2026 and published in the EAC Gazette Legal Notice No. EAC/177/2026 on 30th June 2026.</t>
  </si>
  <si>
    <t>Instruments for measuring length, for use in the hand, n.e.s. (HS code(s): 901780); Measuring instruments (ICS code(s): 17.040.30); Geometry set; Mathematical boxes; Mathematical set; Geometry box</t>
  </si>
  <si>
    <t>901780 - Instruments for measuring length, for use in the hand, n.e.s.; 901780 - Instruments for measuring length, for use in the hand, n.e.s.</t>
  </si>
  <si>
    <t>17.040.30 - Measuring instruments; 17.040.30 - Measuring instruments</t>
  </si>
  <si>
    <t>National Standard of the P.R.C., Limit of harmful substances in adhesives</t>
  </si>
  <si>
    <t>This document specifies the product classification, limit requirements for  hazardous substances, inspection rules, and packaging and marking for adhesives, and describes the corresponding test methods._x000D_
This document applies to solvent-based, water-based and solvent-free adhesives. This document does not apply to adhesives for national defence and military use, aerospace adhesives, medical adhesives, adhesives for food packaging, or adhesives based on urea-formaldehyde resin, phenolic resin and melamine-formaldehyde resin adhesives for the wood industry.</t>
  </si>
  <si>
    <t>Vinyl acetate copolymers, in aqueous dispersion; encapsulation material of semiconductor devices; glues based on starches or dextrins; structural silicone sealant; other products suitable for use as glues or adhe-sives, put up for retail sale; adhesives based on polyamide; adhesives based on epoxy resin; other adhesives based on rubber or plastic; other prepared glues and adhesives, not elsewhere specified (HS code(s): 321410; 350520; 3506; 390521); (ICS code(s): 83.180)</t>
  </si>
  <si>
    <t>390521 - Vinyl acetate copolymers, in aqueous dispersion; 321410 - Glaziers' putty, grafting putty, resin cements, caulking compounds and other mastics; painters' fillings; 350520 - Glues based on starches, dextrins or other modified starches (excl. those put up for retail sale and weighing net &lt;= 1 kg); 3506 - Prepared glues and other prepared adhesives, n.e.s.; products suitable for use as glues or adhesives, put up for retail sale as glues or adhesives, and weighing net &lt;= 1 kg</t>
  </si>
  <si>
    <t>83.180 - Adhesives</t>
  </si>
  <si>
    <t>Protection of human health or safety (TBT); Protection of animal or plant life or health (TBT); Protection of the environment (TBT)</t>
  </si>
  <si>
    <r>
      <rPr>
        <sz val="11"/>
        <rFont val="Calibri"/>
      </rPr>
      <t>https://members.wto.org/crnattachments/2026/TBT/CHN/26_04638_00_x.pdf</t>
    </r>
  </si>
  <si>
    <t>National Standard of the P.R.C., Safety rules of static electricity in the rubber industry</t>
  </si>
  <si>
    <t>This document specifies the core methods for electrostatic control during the production of rubber products, protective measures against electrostatic hazards, management requirements, and specifications for electrostatic testing._x000D_
This document applies to the engineering design and electrostatic safety management of various rubber product manufacturing units, as well as to the design, manufacturing, and acceptance inspection of rubber machinery products.</t>
  </si>
  <si>
    <t>Rubber machinery (HS code(s): 847780); (ICS code(s): 83.200)</t>
  </si>
  <si>
    <t>847780 - Machinery for working rubber or plastics or for the manufacture of products from these materials, not specified or included elsewhere in this chapter</t>
  </si>
  <si>
    <t>83.200 - Equipment for the rubber and plastics industries</t>
  </si>
  <si>
    <r>
      <rPr>
        <sz val="11"/>
        <rFont val="Calibri"/>
      </rPr>
      <t>https://members.wto.org/crnattachments/2026/TBT/CHN/26_04639_00_x.pdf</t>
    </r>
  </si>
  <si>
    <t>National Standard of the P.R.C.,The specification for limit on harmful element content of the heavy nonferrous metal concentrates products</t>
  </si>
  <si>
    <t>This document specifies the limit values for the content of harmful elements in heavy nonferrous metal concentrates products, their test methods and the inspection rules._x000D_
This document applies to the import trade in heavy nonferrous metal concentrates products.</t>
  </si>
  <si>
    <t>Copper concentrate, lead concentrate, zinc concentrate, nickel  concentrate, cobalt  concentrate, tin  concentrate, antimony  concentrate (HS code(s): 2603; 2604; 2605; 2607; 2608; 2609; 261710); (ICS code(s): 77.150.01)</t>
  </si>
  <si>
    <t>2603 - Copper ores and concentrates.; 2607 - Lead ores and concentrates.; 2608 - Zinc ores and concentrates.; 2604 - Nickel ores and concentrates.; 2605 - Cobalt ores and concentrates.; 2609 - Tin ores and concentrates.; 261710 - Antimony ores and concentrates</t>
  </si>
  <si>
    <t>77.150.01 - Products of non-ferrous metals in general</t>
  </si>
  <si>
    <r>
      <rPr>
        <sz val="11"/>
        <rFont val="Calibri"/>
      </rPr>
      <t>https://members.wto.org/crnattachments/2026/TBT/CHN/26_04640_00_x.pdf</t>
    </r>
  </si>
  <si>
    <t>National Standard of the P.R.C., Technical specification for operating safety of agricultural machinery</t>
  </si>
  <si>
    <t>This document specifies the operational safety requirements for complete agricultural machinery and their test methods._x000D_
This document applies to tractors, tractor towing trailer for transportation, agricultural trailers (semi-trailers and full trailers), and combine harvesters for grain, corn and cotton  used within the territory of China.</t>
  </si>
  <si>
    <t>Agricultural machinery (HS code(s): 843680); (ICS code(s): 65.060.01)</t>
  </si>
  <si>
    <t>843680 - Agricultural, horticultural, forestry or bee-keeping machinery, n.e.s.</t>
  </si>
  <si>
    <t>65.060.01 - Agricultural machines and equipment in general</t>
  </si>
  <si>
    <r>
      <rPr>
        <sz val="11"/>
        <rFont val="Calibri"/>
      </rPr>
      <t>https://members.wto.org/crnattachments/2026/TBT/CHN/26_04641_00_x.pdf</t>
    </r>
  </si>
  <si>
    <t>National Standard of the P.R.C, Chinese name for fertilizers—General requirements</t>
  </si>
  <si>
    <t>This document specifies the basic principles, general requirements, rules for naming common names, and content for labeling of Chinese names for fertilizer._x000D_
This document applies to the naming, use, and labeling management of Chinese names for all types of fertilizer products produced (including repackaging of imported products) and sold (including sales of imported products) within the territory of the People's Republic of China._x000D_
This document does not apply to the naming, use, and labeling management of Chinese names for specialized fertilizer products that are customized by producers according to contracts for end-users, are not circulated in the market in any form, and are not publicly sold to society.</t>
  </si>
  <si>
    <t>Fertilizers (HS code(s): 282710; 283421; 3101; 310520; 31055; 310560; 310590); (ICS code(s): 65.080)</t>
  </si>
  <si>
    <t>282710 - Ammonium chloride; 283421 - Nitrate of potassium; 3101 - Animal or vegetable fertilisers, whether or not mixed together or chemically treated; fertilisers produced by the mixing or chemical treatment of animal or vegetable products.; 310520 - Mineral or chemical fertilisers containing the three fertilising elements nitrogen, phosphorus and potassium (excl. those in tablets or similar forms, or in packages with a gross weight of &lt;= 10 kg); 31055 - - Other mineral or chemical fertilisers containing the two fertilising elements nitrogen and phosphorus:; 310560 - Mineral or chemical fertilisers containing the two fertilising elements phosphorus and potassium (excl. those in tablets or similar forms, or in packages with a gross weight of &lt;= 10 kg); 310590 - 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</si>
  <si>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65.080 - Fertilizers</t>
  </si>
  <si>
    <t>Prevention of deceptive practices and consumer protection (TBT); Protection of human health or safety (TBT); Quality requirements (TBT)</t>
  </si>
  <si>
    <r>
      <rPr>
        <sz val="11"/>
        <rFont val="Calibri"/>
      </rPr>
      <t>https://members.wto.org/crnattachments/2026/TBT/CHN/26_04642_00_x.pdf</t>
    </r>
  </si>
  <si>
    <t>National Standard of the P.R.C., Rules for classification and labelling of chemicals—Part 7: Flammable liquids</t>
  </si>
  <si>
    <t>This document specifies the classification criteria, the decision logic and guidance, and the labelling of flammable liquids._x000D_
This document applies to the classification and labelling of flammable liquids in accordance with the United Nations Globally Harmonized System of Classification and Labelling of Chemicals (GHS, 11th Revised Edition).</t>
  </si>
  <si>
    <t>Chemicals (HS code(s): 2709; 271012; 290211; 290230; 290250; 320810; 321410; 321511; 330112; 330113; 330210; 370710; 380510; 380891; 380892; 380893); (ICS code(s): 13.300)</t>
  </si>
  <si>
    <t>2709 - Petroleum oils and oils obtained from bituminous minerals, crude.; 271012 - Light oils and preparations, of petroleum or bituminous minerals which &gt;= 90% by volume "incl. losses" distil at 210°C "ASTM D 86 method" (excl. containing biodiesel); 290211 - Cyclohexane; 290230 - Toluene; 290250 - Styrene; 320810 - Paints and varnishes, incl. enamels and lacquers, based on polyesters, dispersed or dissolved in a non-aqueous medium; solutions based on polyesters in volatile organic solvents, containing &gt; 50% solvent by weight; 321511 - Black printing ink, whether or not concentrated or solid; 321410 - Glaziers' putty, grafting putty, resin cements, caulking compounds and other mastics; painters' fillings; 330112 - Oils of sweet and bitter orange, whether or not terpeneless, incl. concretes and absolutes (excl. orange-flower oil); 330113 - Oils of lemon, whether or not terpeneless, incl. concretes and absolutes; 330210 - Mixtures of odoriferous substances and mixtures, incl. alcoholic solutions, with a basis of one or more of these substances, of a kind used in the food and drink industries; other preparations based on odoriferous substances, of a kind used for the manufacture of beverages; 370710 - Sensitising emulsions "for photographic uses"; 380510 - Gum, wood or sulphate turpentine oils; 380891 - Insecticides, put up in forms or packings for retail sale or as preparations or articles (excl. goods of subheadings 3808.52 to 3808.69); 380892 - Fungicides, put up in forms or packings for retail sale or as preparations or articles (excl. goods of subheading 3808.59); 380893 - Herbicides, anti-sprouting products and plant-growth regulators, put up in forms or packings for retail sale or as preparations or articles (excl. goods of subheading 3808.59)</t>
  </si>
  <si>
    <t>13.300 - Protection against dangerous goods</t>
  </si>
  <si>
    <r>
      <rPr>
        <sz val="11"/>
        <rFont val="Calibri"/>
      </rPr>
      <t>https://members.wto.org/crnattachments/2026/TBT/CHN/26_04643_00_x.pdf</t>
    </r>
  </si>
  <si>
    <t>National Standard of the P.R.C., Specification for classification and labelling of chemicals—Part 15: Oxidizing solids</t>
  </si>
  <si>
    <t>This document specifies the classification criteria, the decision logic and guidance, and the labelling for oxidizing solids._x000D_
This document applies to the classification and labelling of oxidizing solids in accordance with the United Nations Globally Harmonized System of Classification and Labelling of Chemicals (GHS, 11th Revised Edition).</t>
  </si>
  <si>
    <t>Chemicals (HS code(s): 2842; 293148; 293149; 293159; 293190; 2942); (ICS code(s): 13.300)</t>
  </si>
  <si>
    <t>2842 - Salts of inorganic acids or peroxoacids, incl. aluminosilicates whether or not chemically defined (excl. of oxometallic or peroxometallic acids and azides, and inorganic or organic compounds of mercury); 293148 - 3,9-Dimethyl-2,4,8,10-tetraoxa-3,9-diphosphaspiro[5.5] undecane 3,9-dioxide; 293149 - Separate chemically defined non-halogenated organo-phosphorous derivatives, n.e.s.; 293159 - Separate chemically defined halogenated organo-phosphorous derivatives, n.e.s.; 293190 - Separate chemically defined organo-inorganic compounds (excl. organo-sulphur, mercury, tetramethyl lead, tetraethyl lead and tributyltin compounds, and organo-phosphorous derivatives); 2942 - Other organic compounds.</t>
  </si>
  <si>
    <r>
      <rPr>
        <sz val="11"/>
        <rFont val="Calibri"/>
      </rPr>
      <t>https://members.wto.org/crnattachments/2026/TBT/CHN/26_04644_00_x.pdf</t>
    </r>
  </si>
  <si>
    <t>National Standard of the P.R.C., Four-stroke cycle motorcycle gasoline engine oils</t>
  </si>
  <si>
    <t>This document specifies the terminology and definitions, classification and marking, technical requirements and test methods, inspection rules, marking, packaging, transportation, and storage of lubricating oils for four-stroke spark-ignition gasoline engines equipped with a common oil sump._x000D_
This document applies to four-stroke motorcycle gasoline engine oils used in the engines and related powertrain systems (transmissions, clutches, and starters) of motorcycles, mopeds, and all-terrain vehicles (ATVs), as well as in related equipment.</t>
  </si>
  <si>
    <t>Gasoline engine oils (HS code(s): 271019); (ICS code(s): 75.100)</t>
  </si>
  <si>
    <r>
      <rPr>
        <sz val="11"/>
        <rFont val="Calibri"/>
      </rPr>
      <t>https://members.wto.org/crnattachments/2026/TBT/CHN/26_04645_00_x.pdf</t>
    </r>
  </si>
  <si>
    <t>National Standard of the P.R.C., Technical requirements for vehicle cryptography application</t>
  </si>
  <si>
    <t>This document specifies the technical requirements for cryptographic applications in  vehicles and the determination of identical type, and describes the corresponding test methods._x000D_
This document applies to M-category and N-category vehicles. The relevant vehicle-side components that realize cryptographic functions may be implemented by reference to this document.</t>
  </si>
  <si>
    <t>M category vehicles, N category vehicles, components that realize cryptographic functions (HS code(s): 8702; 8703; 8704; 8708); (ICS code(s): 43.020)</t>
  </si>
  <si>
    <t>8702 - Motor vehicles for the transport of &gt;= 10 persons, incl. driver; 8703 - Motor cars and other motor vehicles principally designed for the transport of &lt;10 persons, incl. station wagons and racing cars (excl. motor vehicles of heading 8702); 8704 - Motor vehicles for the transport of goods, incl. chassis with engine and cab; 8708 - Parts and accessories for tractors, motor vehicles for the transport of ten or more persons, motor cars and other motor vehicles principally designed for the transport of persons, motor vehicles for the transport of goods and special purpose motor vehicles of heading 8701 to 8705, n.e.s.</t>
  </si>
  <si>
    <r>
      <rPr>
        <sz val="11"/>
        <rFont val="Calibri"/>
      </rPr>
      <t>https://members.wto.org/crnattachments/2026/TBT/CHN/26_04646_00_x.pdf</t>
    </r>
  </si>
  <si>
    <t>National Standard of the P.R.C., Sunglasses and sunglare filters Part 1: General requirements</t>
  </si>
  <si>
    <t>‌This document specifies the classification, requirements, selection of test samples, marking, and additional information for plano sunglasses and sunglass lenses._x000D_
This document applies to the manufacture, sale, and inspection of sunglasses (including clip-on and fit-over sunglasses) and sunglass lenses (including one-piece bifocal lenses) for general purposes (including walking and driving).</t>
  </si>
  <si>
    <t>Sunglasses and sunglare filters (HS code(s): 900150; 900410); (ICS code(s): 11.040.70)</t>
  </si>
  <si>
    <t>900410 - Sunglasses; 900150 - Spectacle lenses of materials other than glass</t>
  </si>
  <si>
    <t>11.040.70 - Ophthalmic equipment</t>
  </si>
  <si>
    <r>
      <rPr>
        <sz val="11"/>
        <rFont val="Calibri"/>
      </rPr>
      <t>https://members.wto.org/crnattachments/2026/TBT/CHN/26_04647_00_x.pdf</t>
    </r>
  </si>
  <si>
    <t>DUS 2245:2026, Safety of foodstuffs — Requirements, Second Edition</t>
  </si>
  <si>
    <t>This Draft Uganda Standard specifies general food safety requirements for food intended for human consumption or further processing in particular, where there is no specific product standard. It provides the basic requirements to be met for a food to be passed as safe.</t>
  </si>
  <si>
    <t>Consumer information, labelling (TBT); Prevention of deceptive practices and consumer protection (TBT); Protection of human health or safety (TBT); Quality requirements (TBT); Reducing trade barriers and facilitating trade (TBT)</t>
  </si>
  <si>
    <r>
      <rPr>
        <sz val="11"/>
        <rFont val="Calibri"/>
      </rPr>
      <t>https://members.wto.org/crnattachments/2026/TBT/UGA/26_04635_00_e.pdf</t>
    </r>
  </si>
  <si>
    <t>ISO 16649-2, Microbiology of food and animal feeding stuffs — Horizontal method for the enumeration of beta-glucuronidase-positive Escherichia coli — Part 2: Colony-count technique at 44 degrees C using 5 bromo-4-chloro-3-indolyl beta-D-glucuronide CXG 50, General guidelines on sampling CXG 66, Guidelines for the Use of Flavourings CXS 192, General standard for food additives CXM 2, Maximum Residue Limits (MRLs) and Risk Management Recommendations (RMRs) for residues of veterinary drugs in foods CXS 193, General Standard for Contaminants and Toxins in Food and Feed US EAS 39, General principles of food hygiene -Code of practice US EAS 38, Labelling of pre-packaged foods — General requirements US EAS 803, Nutrition labelling — Requirements US EAS 804, Claims on food — Requirements US EAS 805, Use of nutrition and health claims — Requirements US ISO 11290-1, Microbiology of food and animal feeding stuffs — Horizontal method for the detection and enumeration of Listeria monocytogenes — Part 1: Detection method ISO 7932, Microbiology of food and animal feeding stuffs — Horizontal method for the enumeration of presumptive Bacillus cereus — Colony-count technique at 30 degrees C US 1659, Materials in contact with food - Requirements for packaging materials.ISO 16140, Microbiology of the food chain — Method validation — Part 3: Protocol for the verification of reference methods and validated alternative methods in a single laboratory US ISO 6888-1, Microbiology of the food chain — Horizontal method for the enumeration of coagulase positive staphylococci (Staphylococcus aureus and other species) — Part 1: Method using Baird-Parker agar medium US ISO 6579-1, Microbiology of the food chain — Horizontal method for the detection, enumeration and serotyping of Salmonella — Part 1: Detection of Salmonella spp. — Amendment 1: Broader range of incubation temperatures, amendment to the status of Annex D, and correction of the composition of MSRV and SC ISO 10272-1, Microbiology of the food chain — Horizontal method for detection and enumeration of Campylobacter Spp. — Part 1: Detection method ISO 15213-2, Microbiology of the food chain — Horizontal method for the detection and enumeration of Clostridium spp. — Part 2: Enumeration of Clostridium perfringens by colony-count technique ISO 21527-1, Microbiology of food and animal feeding stuffs — Horizontal method for the enumeration of yeasts and moulds — Part 1: Colony count technique in products with water activity greater than 0.95 ISO/TS 21872-1, Microbiology of the food chain — Horizontal method for the determination of Vibrio spp. — Part 1: Detection of potentially enteropathogenic Vibrio parahaemolyticus, Vibrio cholerae and Vibrio vulnificus ISO/TS 21872-2, Microbiology of the food chain — Horizontal method for the determination of Vibrio Spp. — Part 2: Enumeration of total and potentially enteropathogenic Vibrio parahaemolyticus in seafood using nucleic acid hybridization ISO 16140-5, Microbiology of the food chain — Method validation — Part 5: Protocol for factorial interlaboratory validation for non-proprietary methods</t>
  </si>
  <si>
    <t>Draft Resolution of the Cabinet of Ministers of Ukraine “Certain Issues Related to the Importation and Quality Control of Medicines” </t>
  </si>
  <si>
    <t>The draft Resolution has been developed with the aim of regulating the procedures for the importation of medicinal products (excluding active pharmaceutical ingredients) into Ukraine, conducting state quality control of imported medicinal products in a state laboratory or a laboratory authorized by the Ukrainian Pharmaceutical Agency, and carrying out the official batch release of certain biological medicinal products (immunological medicinal products and medicinal products derived from human blood or blood plasma).The draft Resolution is aimed at implementing the Law of Ukraine No. 2469-IX of 28 July 2022 “On Medicines” and establishing a unified regulatory framework for the relevant procedures applicable to medicinal products imported into Ukraine.Specifically, the draft Resolution provides for:Approval of new procedures and criteria:Procedure for conducting state quality control of medicinal products in a state laboratory or a laboratory authorized by the Ukrainian Pharmaceutical Agency;Procedure for the official batch release of certain biological medicinal products (immunological medicinal products and medicinal products derived from human blood or blood plasma);Criteria for establishing an annual programme (plan) for the sampling of medicinal products and the grounds for conducting ad hoc laboratory quality control of medicinal products.Transitional and special provisions for importers:Establishing a one-year transitional period starting on 1 January 2027 during which importers whose information was not included in the registration dossier as of 1 January 2027 may perform quality control of imported medicinal products without amending the registration dossier, submitting a notification of changes to the licensing information, or obtaining a GMP certificate, under the specified conditions;Allowing, during the period of martial law and for six months after its termination or cancellation, the import of registered medicinal products in foreign packaging manufactured for the markets of other countries that do not comply with the approved registration dossier, for the purpose of supplying healthcare institutions with medicinal products procured through centralized public procurement, provided that the products are accompanied by a package leaflet (instructions for medical use) approved in Ukraine and a manufacturer's/marketing authorisation holder's guarantee letter confirming that the imported medicinal product is identical to the product registered in Ukraine;Establishing a procedure for reviewing applications submitted before 1 January 2027 for the issuance of conclusions on the quality of imported medicinal products and on the compliance of medicinal immunobiological products with the requirements of national and international standards, in accordance with the legislation in force prior to the entry into force of the Resolution.</t>
  </si>
  <si>
    <t>3002 - Human blood; animal blood prepared for therapeutic, prophylactic or diagnostic uses; antisera and other blood fractions and immunological products, whether or not modified or obtained by means of biotechnological processes; vaccines, toxins, cultures of micro-organisms (excl. yeasts) and similar products; cell cultures, whether or not modified</t>
  </si>
  <si>
    <t>The Resolution shall enter into force simultaneously with the enactment of the Law of UkraineNo. 2469  of 28 July 2022 "On Medicines", i.e. 1 January 2027. 
However, subparagraph 6 of paragraph 10 of the Procedure for the Official Batch Release of Certain Biological Medicines (Immunological Medicinal Products and Medicinal Products Derived from Human Blood or Plasma), approved by this Resolution, shall enter into force on 1 January 2028.</t>
  </si>
  <si>
    <r>
      <rPr>
        <sz val="11"/>
        <rFont val="Calibri"/>
      </rPr>
      <t>https://members.wto.org/crnattachments/2026/TBT/UKR/26_04624_00_x.pdf
https://members.wto.org/crnattachments/2026/TBT/UKR/26_04624_01_x.pdf
https://members.wto.org/crnattachments/2026/TBT/UKR/26_04624_02_x.pdf
https://members.wto.org/crnattachments/2026/TBT/UKR/26_04624_03_x.pdf
https://members.wto.org/crnattachments/2026/TBT/UKR/26_04624_04_x.pdf
https://members.wto.org/crnattachments/2026/TBT/UKR/26_04624_05_x.pdf
https://members.wto.org/crnattachments/2026/TBT/UKR/26_04624_06_x.pdf
https://members.wto.org/crnattachments/2026/TBT/UKR/26_04624_07_x.pdf
https://members.wto.org/crnattachments/2026/TBT/UKR/26_04624_08_x.pdf
https://members.wto.org/crnattachments/2026/TBT/UKR/26_04624_09_x.pdf
https://members.wto.org/crnattachments/2026/TBT/UKR/26_04624_10_x.pdf
https://members.wto.org/crnattachments/2026/TBT/UKR/26_04624_11_x.pdf
https://members.wto.org/crnattachments/2026/TBT/UKR/26_04624_12_x.pdf
https://members.wto.org/crnattachments/2026/TBT/UKR/26_04624_13_x.pdf
https://moz.gov.ua/uk/gromadske-obgovorennya-doopracovanogo-proyektu-postanovi-kabinetu-ministriv-ukrayini-deyaki-pitannya-vvezennya-ta-kontrolyu-yakosti-likarskih-zasobiv</t>
    </r>
  </si>
  <si>
    <t>Law of Ukraine No. 2469-IX of 28 July 2022 "On Medicines"; Resolution of the Cabinet of Ministers of Ukraine No. 902 "On approval of the Procedure for state quality control of medicines imported into Ukraine" of 14 September 2005 (as amended by the Resolution of the Cabinet of Ministers of Ukraine of 08 August 2012 No. 793);Resolution of the Cabinet of Ministers of Ukraine No. 287 "On Approval of the Procedure for Imports of Medicines into the Territory of Ukraine" of 14 March 2025;Directive 2001/83/EC of the European Parliament and of the Council of 6 November 2001 on the Community code relating to medicinal products for human use.</t>
  </si>
  <si>
    <t>Draft Order of the Ministry of Economy and Environment of  Ukraine  “On Approval of Functional Safety Requirements for the Type-Approval of Agricultural and Forestry Vehicles”</t>
  </si>
  <si>
    <t>The draft Order proposes to approve requirements for functional safety for the type-approval of agricultural and forestry vehicles, as well as systems, components and separate technical units intended for such vehicles, which will establish detailed technical requirements and test procedures.The Requirements establish specific technical requirements and test procedures concerning functional safety, other than braking systems, for the type-approval of agricultural and forestry vehicles, as well as systems, components and separate technical units intended for such vehicles, in accordance with the Technical Regulation on the Type-Approval of Agricultural and Forestry Vehicles, approved by Resolution of the Cabinet of Ministers of Ukraine No. 28 of 12 January 2024 (notified in document G/TBT/N/UKR/237/Add.1).The Requirements have been developed for the implementation of Commission Delegated Regulation (EU) 2015/208 of 8 December 2014 supplementing Regulation (EU) No. 167/2013 of the European Parliament and of the Council with regard to vehicle functional safety requirements for the type-approval of agricultural and forestry vehicles. </t>
  </si>
  <si>
    <t>Agricultural and forestry vehicles, their systems, components and separate technical units</t>
  </si>
  <si>
    <t>65.060.10 - Agricultural tractors and trailed vehicles; 65.060.80 - Forestry equipment</t>
  </si>
  <si>
    <t>Consumer information, labelling (TBT); Quality requirements (TBT); Harmonization (TBT)</t>
  </si>
  <si>
    <t>The Order will enter into force six months after the date of its official publication.</t>
  </si>
  <si>
    <r>
      <rPr>
        <sz val="11"/>
        <rFont val="Calibri"/>
      </rPr>
      <t>https://members.wto.org/crnattachments/2026/TBT/UKR/26_04621_00_x.pdf
https://members.wto.org/crnattachments/2026/TBT/UKR/26_04621_01_x.pdf
https://members.wto.org/crnattachments/2026/TBT/UKR/26_04621_02_x.pdf
https://members.wto.org/crnattachments/2026/TBT/UKR/26_04621_03_x.pdf
https://members.wto.org/crnattachments/2026/TBT/UKR/26_04621_04_x.pdf
https://members.wto.org/crnattachments/2026/TBT/UKR/26_04621_05_x.pdf
https://members.wto.org/crnattachments/2026/TBT/UKR/26_04621_06_x.pdf
https://members.wto.org/crnattachments/2026/TBT/UKR/26_04621_07_x.pdf
https://members.wto.org/crnattachments/2026/TBT/UKR/26_04621_08_x.pdf
https://members.wto.org/crnattachments/2026/TBT/UKR/26_04621_09_x.pdf
https://members.wto.org/crnattachments/2026/TBT/UKR/26_04621_10_x.pdf
https://members.wto.org/crnattachments/2026/TBT/UKR/26_04621_11_x.pdf
https://members.wto.org/crnattachments/2026/TBT/UKR/26_04621_12_x.pdf
https://members.wto.org/crnattachments/2026/TBT/UKR/26_04621_13_x.pdf
https://members.wto.org/crnattachments/2026/TBT/UKR/26_04621_14_x.pdf
https://members.wto.org/crnattachments/2026/TBT/UKR/26_04621_15_x.pdf
https://members.wto.org/crnattachments/2026/TBT/UKR/26_04621_16_x.pdf
https://members.wto.org/crnattachments/2026/TBT/UKR/26_04621_17_x.pdf
https://members.wto.org/crnattachments/2026/TBT/UKR/26_04621_18_x.pdf
https://members.wto.org/crnattachments/2026/TBT/UKR/26_04621_19_x.pdf
https://members.wto.org/crnattachments/2026/TBT/UKR/26_04621_20_x.pdf
https://members.wto.org/crnattachments/2026/TBT/UKR/26_04621_21_x.pdf
https://members.wto.org/crnattachments/2026/TBT/UKR/26_04621_22_x.pdf
https://members.wto.org/crnattachments/2026/TBT/UKR/26_04621_23_x.pdf
https://members.wto.org/crnattachments/2026/TBT/UKR/26_04621_24_x.pdf
https://members.wto.org/crnattachments/2026/TBT/UKR/26_04621_25_x.pdf
https://members.wto.org/crnattachments/2026/TBT/UKR/26_04621_26_x.pdf
https://members.wto.org/crnattachments/2026/TBT/UKR/26_04621_27_x.pdf
https://members.wto.org/crnattachments/2026/TBT/UKR/26_04621_28_x.pdf
https://members.wto.org/crnattachments/2026/TBT/UKR/26_04621_29_x.pdf
https://members.wto.org/crnattachments/2026/TBT/UKR/26_04621_30_x.pdf
https://members.wto.org/crnattachments/2026/TBT/UKR/26_04621_31_x.pdf
https://members.wto.org/crnattachments/2026/TBT/UKR/26_04621_32_x.pdf
https://members.wto.org/crnattachments/2026/TBT/UKR/26_04621_33_x.pdf
https://members.wto.org/crnattachments/2026/TBT/UKR/26_04621_34_x.pdf
https://members.wto.org/crnattachments/2026/TBT/UKR/26_04621_35_x.pdf
https://www.me.gov.ua/Documents/Detail/b8ceb02d-70b2-4a62-891f-de153aa6dd58?lang=uk-UA&amp;title=ProktNakazuMinekonomikiproZatverdzhenniaVimogDoFunktsionalnoiBezpechnostiDliaZatverdzhenniaTipuSilskogospodarskikhILisogospodarskikhTransportnikhZasobiv</t>
    </r>
  </si>
  <si>
    <t>Laws of Ukraine "On Technical Regulation and Conformity Assessment", "On the System of Engineering and Technical Support for the Agro-Industrial Complex of Ukraine";Resolution of the Cabinet of Ministers of Ukraine No. 28 "On Approval of the Technical Regulation of Types of Agricultural and Forestry Vehicles" of 12 January 2024 (notified in the document G/TBT/N/UKR/237/Add.1). </t>
  </si>
  <si>
    <t>Proyecto de Resolución No 0018-2026-CV-ARP-SFE - El Servicio Fitosanitario del Estado, Departamento de Cuarentena Vegetal, Unidad de Análisis de Riesgo de Plagas - Establece los requisitos fitosanitarios para la importación de frutas de granada (Punica granatum) para consumo fresco originarias de India (Resolution No. 0018-2026-CV-ARP-SFE of the State Phytosanitary Service, Plant Quarantine Department, Pest Risk Analysis Unit, establishing phytosanitary requirements for the importation, for consumption, of fresh pomegranates (Punica granatum) originating in India).</t>
  </si>
  <si>
    <t>The notified draft Resolution establishes the phytosanitary measures for the importation, for consumption, of fresh pomegranates (Punica granatum) originating in India.</t>
  </si>
  <si>
    <t>Fresh pomegranates (Punica granatum) for consumption (HS code: 081090)</t>
  </si>
  <si>
    <t>India</t>
  </si>
  <si>
    <r>
      <rPr>
        <sz val="11"/>
        <rFont val="Calibri"/>
      </rPr>
      <t>https://members.wto.org/crnattachments/2026/SPS/CRI/26_04599_00_s.pdf</t>
    </r>
  </si>
  <si>
    <t>Proyecto de Resolución No 0019-2026-CV-ARP-SFE - El Servicio Fitosanitario del Estado, Departamento de Cuarentena Vegetal, Unidad de Análisis de Riesgo de Plagas - Establece los requisitos fitosanitarios para la importación de plantas con raíz de granada (Punica granatum) para propagación originarias de Francia (Draft Resolution No. 0019-2026-CV-ARP-SFE of the State Phytosanitary Service, Plant Quarantine Department, Pest Risk Analysis Unit, establishing phytosanitary requirements for the importation of rooted pomegranate (Punica granatum) plants for propagation originating in France).</t>
  </si>
  <si>
    <t>The notified draft Resolution establishes the phytosanitary measures for the importation of rooted pomegranate (Punica granatum) plants for propagation originating in France.</t>
  </si>
  <si>
    <t>Rooted pomegranate (Punica granatum) plants for propagation (HS code: 0602)</t>
  </si>
  <si>
    <t>Pests; Plant health; Pest- or Disease- free Regions / Regionalization</t>
  </si>
  <si>
    <r>
      <rPr>
        <sz val="11"/>
        <rFont val="Calibri"/>
      </rPr>
      <t>https://members.wto.org/crnattachments/2026/SPS/CRI/26_04600_00_s.pdf</t>
    </r>
  </si>
  <si>
    <t>Resolución 236-2026-IPSA, Establecimiento de Requisitos Fitosanitarios para la Importación de grano de frijol mungo (Vigna radiata), origen Argentina (Resolution No. 236-2026-IPSA establishing phytosanitary requirements for the importation of mung bean (Vigna radiata) grain originating in Argentina)</t>
  </si>
  <si>
    <t>The notified Resolution establishes the phytosanitary requirements for the importation of mung bean grain from Argentina.1. The shipment must be accompanied by an official phytosanitary certificate, which certifies that the product has been inspected by the national plant protection organization (NPPO) of the country of origin and has been found free of: Xanthium spinosum;2. The shipment will be subject to a phytosanitary inspection and sampling for phytosanitary diagnosis at the agricultural quarantine post upon entry into the country.Shipments will be subject to phytosanitary checks by plant quarantine inspectors from the Institute for Agricultural and Livestock Protection and Health, who will verify compliance with the phytosanitary requirements and decide whether or not to authorize importation, on the basis of the accompanying documents.</t>
  </si>
  <si>
    <t>Mung bean (Vigna radiata) grain</t>
  </si>
  <si>
    <t>071331 - Dried, shelled beans of species "Vigna mungo [L.] Hepper or Vigna radiata [L.] Wilczek", whether or not skinned or split</t>
  </si>
  <si>
    <t>Plant diseases; Plant health</t>
  </si>
  <si>
    <r>
      <rPr>
        <sz val="11"/>
        <rFont val="Calibri"/>
      </rPr>
      <t>https://members.wto.org/crnattachments/2026/SPS/NIC/26_04601_00_s.pdf</t>
    </r>
  </si>
  <si>
    <t>Notice of Administration Order of Saudi Food and Drug Authority Ref. No. 10713/1 dated 2 September 2026 entitled “Lifting the temporary ban on importation of poultry meat, eggs and their products originating from Great Britain”</t>
  </si>
  <si>
    <t>Following the WOAH report dated 10 July 2026, the United Kingdom has been declared free from Highly Pathogenic Avian Influenza (HPAI), with no new outbreaks of the disease reported. In compliance with the World Organisation for Animal Health (WOAH) Terrestrial Animal Health Code Chapter 10.4, and following an assessment of the animal health situation, it is deemed appropriate to lift the temporary ban on the importation of poultry meat, eggs and their products originating from the United Kingdom. Therefore, the temporary ban on the importation of poultry meat, eggs and their products from the United Kingdom to the Kingdom of Saudi Arabia is lifted.</t>
  </si>
  <si>
    <t>Animal diseases; Animal health; Avian Influenza; Food safety; Human health</t>
  </si>
  <si>
    <r>
      <rPr>
        <sz val="11"/>
        <rFont val="Calibri"/>
      </rPr>
      <t>https://members.wto.org/crnattachments/2026/SPS/SAU/26_04610_00_x.pdf</t>
    </r>
  </si>
  <si>
    <t>DEAS 1151: 2023, Moulded polyethylene water storage tank — Specification, First Edition</t>
  </si>
  <si>
    <t>Burundi, Kenya, Rwanda, Tanzania and Uganda would like to inform WTO Members that the Draft East African Standard; DEAS 1151: 2023, Moulded polyethylene water storage tank — Specification, First Edition; notified in G/TBT/N/BDI/364/Rev.1, G/TBT/N/KEN/1444/Rev.1, G/TBT/N/RWA/875/Rev.1, G/TBT/N/TZA/978/Rev.1 and G/TBT/N/UGA/1781/Rev.1 was adopted by the East African Community Council of Ministers on 30th June 2026 and published in the EAC Gazette Legal Notice No. EAC/177/2026 on 30th June 2026.</t>
  </si>
  <si>
    <t>Moulds for rubber or plastics (other than injection or compression types) (HS code(s): 848079); Stationary containers and tanks (ICS code(s): 23.020.10); water storage tank</t>
  </si>
  <si>
    <t>848079 - Moulds for rubber or plastics (other than injection or compression types); 848079 - Moulds for rubber or plastics (other than injection or compression types)</t>
  </si>
  <si>
    <t>23.020.10 - Stationary containers and tanks; 23.020.10 - Stationary containers and tanks</t>
  </si>
  <si>
    <t>National Standard of the P.R.C., Steel sheet and strip for welded gas cylinders</t>
  </si>
  <si>
    <t>This document specifies the designation method for steel sheet and strip used in welded gas cylinders, as well as the ordering content, manufacturing process, technical requirements, test methods, inspection rules, packaging, marking, and quality certificate. This document applies to hot-rolled steel sheet and strip with thicknesses ranging from 2.0 mm to 14.0 mm, and cold-rolled steel sheet and strip with thicknesses ranging from 1.5 mm to 4.0 mm, intended for use in welded gas cylinders.</t>
  </si>
  <si>
    <t>Steel sheet and strip for welded gas cylinders (HS code(s): 720826; 720827; 720836; 720837; 720839; 720915; 720916); (ICS code(s): 77.140.50)</t>
  </si>
  <si>
    <t>720827 - Flat-rolled products of iron or non-alloy steel, of a width of &gt;= 600 mm, in coils, simply hot-rolled, not clad, plated or coated, of a thickness of &lt; 3 mm, pickled, without patterns in relief; 720826 - Flat-rolled products of iron or non-alloy steel, of a width of &gt;= 600 mm, in coils, simply hot-rolled, not clad, plated or coated, of a thickness of &gt;= 3 mm but &lt; 4,75 mm, pickled, without patterns in relief; 720837 - Flat-rolled products of iron or non-alloy steel, of a width of &gt;= 600 mm, in coils, simply hot-rolled, not clad, plated or coated, of a thickness of &gt;= 4,75 mm but &lt; 10 mm, not pickled, without patterns in relief; 720839 - Flat-rolled products of iron or non-alloy steel, of a width of &gt;= 600 mm, in coils, simply hot-rolled, not clad, plated or coated, of a thickness of &lt; 3 mm, not pickled, without patterns in relief; 720836 - Flat-rolled products of iron or non-alloy steel, of a width of &gt;= 600 mm, in coils, simply hot-rolled, not clad, plated or coated, of a thickness of &gt;= 10 mm, not pickled, without patterns in relief; 720915 - Flat-rolled products of iron or non-alloy steel, of a width of &gt;= 600 mm, in coils, simply cold-rolled "cold-reduced", not clad, plated or coated, of a thickness of &gt;= 3 mm; 720916 - Flat-rolled products of iron or non-alloy steel, of a width of &gt;= 600 mm, in coils, simply cold-rolled "cold-reduced", not clad, plated or coated, of a thickness of &gt; 1 mm but &lt; 3 mm</t>
  </si>
  <si>
    <t>77.140.50 - Flat steel products and semi-products</t>
  </si>
  <si>
    <t>Quality requirements (TBT); Cost saving and productivity enhancement (TBT)</t>
  </si>
  <si>
    <r>
      <rPr>
        <sz val="11"/>
        <rFont val="Calibri"/>
      </rPr>
      <t>https://members.wto.org/crnattachments/2026/TBT/CHN/26_04613_00_x.pdf</t>
    </r>
  </si>
  <si>
    <t>Draft Regulation of the Halal Product Assurance Organizing Agency of the Republic of Indonesia Number … of … concerning the Form and Procedures for the Labelling of Non-Halal Information</t>
  </si>
  <si>
    <t>The draft regulation has been finalized and issued as BPJPH Regulation No. 3 of 2026 concerning the Form and Procedures for the Labelling of Non-Halal Information. The Regulation provides a 12-month transitional period for products that had entered, been distributed, and been traded in Indonesia prior to its promulgation. Such products are required to comply with the provisions of the Regulation no later than 12 months from the date of its promulgation. </t>
  </si>
  <si>
    <t>Food, beverages, medicines, cosmetics, chemical products, biological products, genetically engineered products, as well as consumer goods that are worn, used, or otherwise utilized by the public and are subject to mandatory halal certification</t>
  </si>
  <si>
    <t>11.120 - Pharmaceutics; 11.120 - Pharmaceutics; 67.160 - Beverages; 67.160 - Beverages; 71.100 - Products of the chemical industry; 71.100 - Products of the chemical industry; 71.100.70 - Cosmetics. Toiletries; 71.100.70 - Cosmetics. Toiletries</t>
  </si>
  <si>
    <r>
      <rPr>
        <sz val="11"/>
        <rFont val="Calibri"/>
      </rPr>
      <t>https://members.wto.org/crnattachments/2026/TBT/IDN/final_measure/26_04614_00_x.pdf</t>
    </r>
  </si>
  <si>
    <t>Consumer goods, particularly goods derived from or containing animal-derived materials.</t>
  </si>
  <si>
    <t>The guideline establishes requirements for the implementation of the Halal Product Assurance System (SJPH) and halal certification for consumer goods, particularly goods derived from or containing animal-derived materials. It covers general goods primarily made from animal-derived materials, including leather, fur, hair, horns, and bones, as well as goods made from non-animal or synthetic materials that use animal-derived substances as additives or processing aids during production. The guideline aims to ensure that such goods meet applicable halal requirements and maintain their halal status throughout the production process in accordance with the SJPH criteria and relevant MUI Fatwas.</t>
  </si>
  <si>
    <t>Consumer goods, particularly goods derived from or containing animal-derived materials</t>
  </si>
  <si>
    <t>67.120 - Meat, meat products and other animal produce</t>
  </si>
  <si>
    <r>
      <rPr>
        <sz val="11"/>
        <rFont val="Calibri"/>
      </rPr>
      <t>https://members.wto.org/crnattachments/2026/TBT/IDN/26_04609_00_x.pdf</t>
    </r>
  </si>
  <si>
    <t>A draft revision of safety verification criteria of children’s furniture (Drawer Units)</t>
  </si>
  <si>
    <t>- Enhanced Height Requirements for Children’s furniture (Drawer Units) and Development of Test Methods for Products Equipped with interlocks (Harmonization with ASTM F 2057-23)</t>
  </si>
  <si>
    <t>Children’s furniture (Drawer Units)</t>
  </si>
  <si>
    <t>97.140 - Furniture; 97.190 - Equipment for children</t>
  </si>
  <si>
    <t>Prevention of deceptive practices and consumer protection (TBT); Protection of human health or safety (TBT); Other (TBT)</t>
  </si>
  <si>
    <t>Protection of consumer safety (Article 2 and Article 25 of Special act on safety of children’s products)</t>
  </si>
  <si>
    <t>January 2027 or later</t>
  </si>
  <si>
    <t>July 2027 or later</t>
  </si>
  <si>
    <r>
      <rPr>
        <sz val="11"/>
        <rFont val="Calibri"/>
      </rPr>
      <t>https://members.wto.org/crnattachments/2026/TBT/KOR/26_04606_00_x.pdf
https://members.wto.org/crnattachments/2026/TBT/KOR/26_04606_01_x.pdf
https://members.wto.org/crnattachments/2026/TBT/KOR/26_04606_02_x.pdf</t>
    </r>
  </si>
  <si>
    <t>MOTIR Public Notice No. 2026-211</t>
  </si>
  <si>
    <t>Agency Information Collection Activities; Proposed Information 
Collection Request; Comment Request; Control of Air Pollution From New 
Motor Vehicles: Heavy-Duty Engine and Vehicle Standards (Renewal)</t>
  </si>
  <si>
    <t>The Environmental Protection Agency (EPA) is planning to submit an information collection request (ICR), Control of Air Pollution from New Motor Vehicles: Heavy-Duty Engine and Vehicle Standards (Renewal) (EPA ICR Number 2621.03, OMB Control Number 2060- 0741) to the Office of Management and Budget (OMB) for review and approval in accordance with the Paperwork Reduction Act. Before doing so, EPA is soliciting public comments on specific aspects of the proposed information collection as described below. This is a proposed extension of the ICR, which is currently approved through 31 May 2027. This notice allows for 60 days for public comments.Comments must be submitted on or before 3 November 2026.91 Federal Register (FR) 56884, 4 September 2026:_x000D_
https://www.govinfo.gov/content/pkg/FR-2026-09-04/html/2026-18168.htm_x000D_
https://www.govinfo.gov/content/pkg/FR-2026-09-04/pdf/2026-18168.pdfThis notice is identified by Docket Number EPA-HQ-OAR-2026-6898. The Docket Folder is available from Regulations.gov at https://www.regulations.gov/docket/EPA-HQ-OAR-2026-6898/document and provides access to primary documents as well as comments received. Documents are also accessible from Regulations.gov by searching the Docket Number. WTO Members and their stakeholders are asked to submit comments to the USA TBT Enquiry Point by or before 4pmEastern Time on 3 November 2026. Comments received by the USA TBT Enquiry Point from WTO Members and their stakeholders will be shared with EPA and submitted to the Docket if received within the comment period.Previous actions notified under the symbol G/TBT/N/USA/1567 are identified by Docket Number EPA-HQ-OAR-2019-0055</t>
  </si>
  <si>
    <t>Heavy-duty engine pollution</t>
  </si>
  <si>
    <t>13.020.40 - Pollution, pollution control and conservation; 13.020.40 - Pollution, pollution control and conservation; 13.040.50 - Transport exhaust emissions; 13.040.50 - Transport exhaust emissions; 43.080 - Commercial vehicles; 43.080 - Commercial vehicles</t>
  </si>
  <si>
    <r>
      <rPr>
        <sz val="11"/>
        <rFont val="Calibri"/>
      </rPr>
      <t>https://members.wto.org/crnattachments/2026/TBT/USA/26_04602_00_e.pdf</t>
    </r>
  </si>
  <si>
    <t>Renewable Fuel Standard (RFS) Program: Extension of 2025 
Compliance Reporting Deadline</t>
  </si>
  <si>
    <t>In this Final Rule, the U.S. Environmental Protection Agency (EPA) under APA Good Cause due to the administrative timing of Small Refinery Exemption decisions, is extending the Renewable Fuel Standard (RFS) compliance reporting deadline for the 2025 compliance year from 1 September 2026, to 1 October 2026.  91 Federal Register (FR) 56780, 4 September 2026; Title 40 Code of Federal Regulations (CFR) Part 80_x000D_
https://www.govinfo.gov/content/pkg/FR-2026-09-04/html/2026-18132.htm_x000D_
https://www.govinfo.gov/content/pkg/FR-2026-09-04/pdf/2026-18132.pdfThis final rule is identified by Docket Number EPA-HQ-OAR-2026-7195. The Docket Folder is available on Regulations.gov at https://www.regulations.gov/docket/EPA-HQ-OAR-2026-7195/document and provides access to primary and supporting documents. Documents are also accessible from Regulations.gov by searching the Docket Number.Previous actions notified under the symbol G/TBT/N/USA/2219 are identified by the Docket Number EPA-HQ-OAR-2024-0505</t>
  </si>
  <si>
    <t>Renewable fuel standards;  Quality (ICS code(s): 03.120); Fuels (ICS code(s): 75.160)</t>
  </si>
  <si>
    <t>03.120 - Quality; 75.160 - Fuels; 03.120 - Quality; 75.160 - Fuels</t>
  </si>
  <si>
    <r>
      <rPr>
        <sz val="11"/>
        <rFont val="Calibri"/>
      </rPr>
      <t>https://members.wto.org/crnattachments/2026/TBT/USA/final_measure/26_04603_00_e.pdf</t>
    </r>
  </si>
  <si>
    <t>1,2-Dichloropropane Draft Risk Evaluation Under the Toxic 
Substances Control Act (TSCA); Notice of Availability and Request for 
Comment</t>
  </si>
  <si>
    <t>Notice of availability and request for comment - The Environmental Protection Agency (EPA or Agency) is announcing the availability of and seeking public comment on a draft risk evaluation under the Toxic Substances Control Act (TSCA) for 1,2- dichloropropane. The purpose of risk evaluations under TSCA is to determine whether a chemical substance presents an unreasonable risk of injury to health or the environment under the conditions of use (COUs), including unreasonable risk to potentially exposed or susceptible subpopulations identified as relevant to the risk evaluation by EPA, and without consideration of costs or non-risk factors. EPA is seeking comment on the draft risk evaluation for 1,2-dichloropropane.</t>
  </si>
  <si>
    <t>1,2-Dichloropropane (CAS Number: 78-87-5); Saturated chlorinated derivatives of acyclic hydrocarbons (excl. chloromethane [methyl chloride], chloroethane [ethyl chloride], dichloromethane [methylene chloride], chloroform [trichloromethane], carbon tetrachloride and ethylene dichloride [ISO] [1,2 dichloroethane]) (HS code(s): 2903.19); Pollution, pollution control and conservation (ICS code(s): 13.020.40); Occupational safety. Industrial hygiene (ICS code(s): 13.100); Production in the chemical industry (ICS code(s): 71.020); Products of the chemical industry (ICS code(s): 71.100)</t>
  </si>
  <si>
    <t>290319 - Saturated chlorinated derivatives of acyclic hydrocarbons (excl. chloromethane [methyl chloride], chloroethane [ethyl chloride], dichloromethane [methylene chloride], chloroform [trichloromethane], carbon tetrachloride and ethylene dichloride [ISO] [1,2 dichloroethane])</t>
  </si>
  <si>
    <t>13.020.40 - Pollution, pollution control and conservation; 13.100 - Occupational safety. Industrial hygiene; 71.020 - Production in the chemical industry; 71.100 - Products of the chemical industry</t>
  </si>
  <si>
    <r>
      <rPr>
        <sz val="11"/>
        <rFont val="Calibri"/>
      </rPr>
      <t>https://members.wto.org/crnattachments/2026/TBT/USA/26_04604_00_e.pdf</t>
    </r>
  </si>
  <si>
    <t>91 Federal Register (FR) 56882, 4 September 2026:_x000D_
https://www.govinfo.gov/content/pkg/FR-2026-09-04/html/2026-18117.htm_x000D_
https://www.govinfo.gov/content/pkg/FR-2026-09-04/pdf/2026-18117.pdfThis notice is identified by Docket Number EPA-HQ-OPPT-2018-0428. The Docket Folder is available from Regulations.gov at https://www.regulations.gov/docket/EPA-HQ-OPPT-2018-0428/document and provides access to primary and supporting documents as well as comments received. Documents are also accessible from Regulations.gov by searching the Docket Number.</t>
  </si>
  <si>
    <t>Modifica Resolución Exenta No 6.942 de 2024 que establece exigencias sanitarias para la internación de vísceras y subproductos comestibles de bovinos, ovinos, caprinos, porcinos, aves y equinos (Amendment to Exempt Resolution No. 6.942 of 2024 establishing sanitary requirements for the importation of entrails and edible by-products of bovine animals, sheep, goats, swine, birds and horses)The notified measure amends Resolution No. 6.942/2024, currently in force, in order to incorporate new products and establish additional requirements for the prevention of Aujeszky's disease. It also adds the category of edible offal to the title and standardizes the terminology throughout the Resolution by referring to the products as "entrails, offal and by-products".The measure is expected to enter into force in December 2026.https://members.wto.org/crnattachments/2026/SPS/CHL/26_04586_00_s.pdf</t>
  </si>
  <si>
    <t>Entrails and edible by-products of bovine animals, sheep, goats, swine, birds and horses</t>
  </si>
  <si>
    <t>0206 - Edible offal of bovine animals, swine, sheep, goats, horses, asses, mules or hinnies, fresh, chilled or frozen; 0207 - Meat and edible offal of fowls of the species Gallus domesticus, ducks, geese, turkeys and guinea fowls, fresh, chilled or frozen; 0206 - Edible offal of bovine animals, swine, sheep, goats, horses, asses, mules or hinnies, fresh, chilled or frozen; 0207 - Meat and edible offal of fowls of the species Gallus domesticus, ducks, geese, turkeys and guinea fowls, fresh, chilled or frozen</t>
  </si>
  <si>
    <t>Animal diseases; Animal health; Modification of content/scope of regulation; Animal diseases; Animal health</t>
  </si>
  <si>
    <r>
      <rPr>
        <sz val="11"/>
        <rFont val="Calibri"/>
      </rPr>
      <t>https://members.wto.org/crnattachments/2026/SPS/CHL/26_04586_00_s.pdf</t>
    </r>
  </si>
  <si>
    <t>DraftCommission Delegated Regulation amending Annex III to Regulation (EC) No 853/2004 of the European Parliament and of the Council as regards hygiene rules on storage conditions of fresh meat of domestic ungulates before freezing (Text with EEA relevance)</t>
  </si>
  <si>
    <t>The purpose of this Commission Implementing Regulation is to amend Annex III to Regulation (EC) No 853/2004 in particular specifying requirements for meat intended for freezing.</t>
  </si>
  <si>
    <t>Products of animal origin</t>
  </si>
  <si>
    <t>Fourth quarter 2026</t>
  </si>
  <si>
    <t>This Regulation shall enter into force on the twentieth day following that of its publication in the Official Journal of the European Union.</t>
  </si>
  <si>
    <r>
      <rPr>
        <sz val="11"/>
        <rFont val="Calibri"/>
      </rPr>
      <t>https://members.wto.org/crnattachments/2026/SPS/EEC/26_04594_00_e.pdf
https://members.wto.org/crnattachments/2026/SPS/EEC/26_04594_01_e.pdf</t>
    </r>
  </si>
  <si>
    <t>Hong Kong, China</t>
  </si>
  <si>
    <t>Consultation Document on Proposed Amendments to the Sweeteners in Food Regulations (Cap. 132U)</t>
  </si>
  <si>
    <t>The Government of the Hong Kong Special Administrative Region proposes, through legislative amendments, to update and strengthen the regulatory control of sweeteners in food, with a view to better protecting public health and harmonising with international standards.  The proposed amendments are drawn up with reference to the latest international standards established by the Codex Alimentarius Commission and supplemented by those of major trading partners of Hong Kong, China.</t>
  </si>
  <si>
    <t>Food for human consumption</t>
  </si>
  <si>
    <r>
      <rPr>
        <sz val="11"/>
        <rFont val="Calibri"/>
      </rPr>
      <t>English:
https://www.cfs.gov.hk/english/whatsnew_fstr_Proposed_Amendments_Sweeteners_Food_Regulation.html
Chinese: 
https://www.cfs.gov.hk/tc_chi/whatsnew_fstr_Proposed_Amendments_Sweeteners_Food_Regulation.html</t>
    </r>
  </si>
  <si>
    <t>DraftFood Safety and Standards (Safe food and balanced diets for children in school) Amendment Regulations, 2026</t>
  </si>
  <si>
    <t>Draft Food Safety and Standards (Safe food and balanced diets for children in school) Amendment Regulations, 2026 relating to the inclusion of definition for food products high in added fat, added sugar or salt in the Regulation.</t>
  </si>
  <si>
    <t>Food</t>
  </si>
  <si>
    <r>
      <rPr>
        <sz val="11"/>
        <rFont val="Calibri"/>
      </rPr>
      <t>https://members.wto.org/crnattachments/2026/SPS/IND/26_04498_00_e.pdf</t>
    </r>
  </si>
  <si>
    <t>DEAS 187:2026, Toothpaste — Specification, Third Edition</t>
  </si>
  <si>
    <t>This Draft East African Standard specifies the requirements, sampling and test methods for fluoridated and non-fluoridated toothpaste.  This standard is not applicable to toothpaste for which therapeutic claims are made, tooth powder, toothpaste tablets, oral rinse, mouth wash and mouth rinse.</t>
  </si>
  <si>
    <t>Dentifrices, incl. those used by dental practitioners (HS code(s): 330610); Cosmetics. Toiletries (ICS code(s): 71.100.70); Toothpaste</t>
  </si>
  <si>
    <t>330610 - Dentifrices, incl. those used by dental practitioners</t>
  </si>
  <si>
    <r>
      <rPr>
        <sz val="11"/>
        <rFont val="Calibri"/>
      </rPr>
      <t>https://members.wto.org/crnattachments/2026/TBT/UGA/26_04583_00_e.pdf</t>
    </r>
  </si>
  <si>
    <t>EAS 377 (all parts), Cosmetics and cosmetic products EAS 847-16, Cosmetics Analytical methods Part 16: Determination of lead, mercury and arsenic content ISO 3696, Water for analytical laboratory use — Specification and test methods ISO 18416, Cosmetics — Microbiology — Detection of Candida albicanISO 21150, Cosmetics — Microbiology — Detection of Escherichia coli ISO 21149, Cosmetics — Microbiology — Enumeration and detection of aerobic mesophilic bacteria ISO 21392, Cosmetics — Analytical methods — Measurement of traces of heavy metals in cosmetic finished products using ICP/MS technique ISO 22716, Cosmetics — Good Manufacturing Practices (GMP) — Guidelines on Good Manufacturing Practices ISO 22717, Cosmetics — Microbiology — Detection of Pseudomonas aeruginosaISO 22718, Cosmetics — Microbiology — Detection of Staphylococcus aureusEAS 187: 2020, Toothpaste — Specification, Second editionISO 11609: 2026, Dentistry — Dentifrices — Requirements, test methods and marking</t>
  </si>
  <si>
    <t>DEAS1369:2026, First aid kit — Specification, First Edition</t>
  </si>
  <si>
    <t>This Draft East African Standard specifies the contents, packaging and marking of first aid kits intended for providing immediate and effective first aid treatment of injuries and sudden illnesses.</t>
  </si>
  <si>
    <t>First-aid boxes and kits (HS code(s): 300650); First aid (ICS code(s): 11.160); First aid kit</t>
  </si>
  <si>
    <t>300650 - First-aid boxes and kits</t>
  </si>
  <si>
    <t>11.160 - First aid</t>
  </si>
  <si>
    <r>
      <rPr>
        <sz val="11"/>
        <rFont val="Calibri"/>
      </rPr>
      <t>https://members.wto.org/crnattachments/2026/TBT/UGA/26_04584_00_e.pdf</t>
    </r>
  </si>
  <si>
    <t>ISO 7010, Graphical symbols — Safety colours and safety signs — Registered safety signs ISO 3864 (all parts), Graphical symbols — Safety colours and safety signsANSI/ISEA Z308.1-2015, American national standard minimum requirements for workplace first aid kits and supplies KS 2092:2017, First aid kits — Specification</t>
  </si>
  <si>
    <t>Regulations Amending the Passenger Automobile and Light Truck Greenhouse Gas Regulations</t>
  </si>
  <si>
    <t>The purpose of the Passenger Automobile and Light Truck Greenhouse Gas Emission Regulations is to reduce greenhouse gas emissions from passenger automobiles and light trucks.On December 20, 2023, amendments to the Passenger Automobile and Light Truck Greenhouse Gas Emission Regulations introduced new requirements for manufacturers and importers to ensure that their fleet of new light-duty vehicles offered for sale in Canada would meet specified annual targets of zero emission vehicles, known as the Electric Vehicle Availability Standard.The purpose of the proposed Regulations Amending the Passenger Automobile and Light Truck Greenhouse Gas Emission Regulations is to repeal the Electric Vehicle Availability Standard, in line with commitments announced by the Prime Minister of Canada in February 2026. The proposed Regulations Amending the Passenger Automobile and Light Truck Greenhouse Gas Emission Regulations will also make changes to maintain the functioning of the Passenger Automobile and Light Truck Greenhouse Gas Emission Regulations following the repeal of greenhouse gas emission regulations in the United States.The Passenger Automobile and Light Truck Greenhouse Gas Emission Regulations were previously notified to the WTO in G/TBT/N/CAN/688 and G/TBT/N/CAN/688/Add.1</t>
  </si>
  <si>
    <t>Motor cars and other motor vehicles principally designed for the transport of persons (HS:87.03)</t>
  </si>
  <si>
    <t>8703 - Motor cars and other motor vehicles principally designed for the transport of &lt;10 persons, incl. station wagons and racing cars (excl. motor vehicles of heading 8702)</t>
  </si>
  <si>
    <t>The proposed Amendments would come into force on the day on which they are registered.</t>
  </si>
  <si>
    <r>
      <rPr>
        <sz val="11"/>
        <rFont val="Calibri"/>
      </rPr>
      <t>https://gazette.gc.ca/rp-pr/p1/2026/2026-08-15/html/reg2-eng.html</t>
    </r>
  </si>
  <si>
    <t>Canadian Government website: https://laws-lois.justice.gc.ca/eng/regulations/sor-2010-201/index.htmlPassenger Automobile and Light Truck Greenhouse Gas Emission Regulations, (available in English and French)Canadian Government website: https://laws-lois.justice.gc.ca/eng/acts/C-15.31/Canadian Environmental Protection Act, 1999, section 93 and 160, (available in English and French)</t>
  </si>
  <si>
    <t>Draft Unsafe Goods (Consumer Sand Products) Notice 2026 (6 pages, in English), https://www.mbie.govt.nz/have-your-say/consultation-on-draft-unsafe-goods-consumer-sand-products-notice-2026The draft notice would be made under the Fair Trading Act 1986 and would declare certain toys containing sand and decorative, craft or artistic goodscontaining accessible sand to be unsafe goods unless prescribed asbestos testing requirements have been met. The notice incorporates by reference:ISO 22262-2:2026, Air quality — Bulk materials — Part 2: Quantitative determination of asbestos by gravimetric and microscopical methods (50 pages, in English).</t>
  </si>
  <si>
    <t>The proposed Unsafe Goods (Consumer Sand Products Containing Asbestos) Notice 2026 would prohibit the supply of specified consumer sand products unless suppliers hold evidence demonstrating that the products do not contain asbestos.The notice would apply to:goods that are a toy that is, include, or contain sand; andgoods that are a decorative, craft or artistic good that are sand or that include or contain accessible sand.The notice would not apply to sand produced by natural geological processes that is intended to fill sand pits, playgrounds, or other recreational areas.To demonstrate compliance, suppliers would be required to:obtain negative asbestos test results for at least three samples of a product, which includes:obtaining testing using Scanning Electron Microscopy with Energy Dispersive X-ray Spectroscopy (SEM-EDX) or Transmission Electron Microscopy (TEM) using the applicable procedures specified in ISO 22262-2:2026;ensuring testing is conducted by a laboratory accredited to ISO/IEC 17025:2017 by an accreditation body that is a signatory to the International Laboratory Accreditation Cooperation Mutual Recognition Arrangement (ILAC MRA);ensure those samples were tested within the 12 months preceding importation (for imported goods) or manufacture (for domestically manufactured goods); andhave a test certificate, test report, test result, or other document recording the results of the testing and meets specified requirements (such as indicating that no asbestos was detected in the samples tested).The measure is intended as an interim requirement pending development of longer-term product safety regulation addressing asbestos contamination in consumer sand products.</t>
  </si>
  <si>
    <t>Consumer products containing sand, including:Toys containing sand (whether sand is accessible or sealed within the toy), excluding natural sand intended for sand pits.Decorative, craft and artistic goods containing accessible sand.Indicative ICS codes:97.200.50 Toys97.195 Works of art and handicrafts97.190 Equipment for childrenEquipment for children (ICS code(s): 97.190); Items of art and handicrafts. Cultural property and heritage (ICS code(s): 97.195); Toys (ICS code(s): 97.200.50)</t>
  </si>
  <si>
    <t>97.190 - Equipment for children; 97.195 - Items of art and handicrafts. Cultural property and heritage; 97.200.50 - Toys</t>
  </si>
  <si>
    <t>Since November 2025, New Zealand suppliers have undertaken 23 recalls of consumer sand products following the detection of asbestos contamination, affecting approximately 46,000 units. Research has demonstrated that asbestos fibres may become airborne during normal use of some sand products, creating a risk of inhalation and associated adverse health effects. The proposed measure seeks to prevent the supply of asbestos-contaminated consumer sand products in New Zealand. The use of an internationally recognised testing method and laboratory accreditation requirements intend to provide a consistent and reliable basis for demonstrating compliance.</t>
  </si>
  <si>
    <r>
      <rPr>
        <sz val="11"/>
        <rFont val="Calibri"/>
      </rPr>
      <t xml:space="preserve">The draft Unsafe Goods (Consumer Sand Products) Notice 2026 and consultation documents can be found on this Ministry of Business
 Innovation and Employment webpage: https://www.mbie.govt.nz/have-your-say/consultation-on-draft-unsafe-goods-consumer-sand-products-notice-2026.
Further information and notification of further publications
 such as the final unsafe goods notice
 can be requested from the Ministry of Business
 Innovation and Employment. Email: wto@standards.govt.nz and productsafetypolicy@mbie.govt.nz.
</t>
    </r>
  </si>
  <si>
    <t>draft Unsafe Goods (Consumer Sand Products Containing Asbestos) Notice 2026 (6 pages, in English).ISO 22262-2:2026, Air quality — Bulk materials — Part 2: Quantitative determination of asbestos by gravimetric and microscopical methods (50 pages, in English).</t>
  </si>
  <si>
    <t xml:space="preserve">Notice of Availability and Request for Comment: Revision to the 
Voluntary Standard for Products Containing Button Cell or Coin 
Batteries&gt;_x000D_
</t>
  </si>
  <si>
    <t>The U.S. Consumer Product Safety Commission's (Commission or CPSC) mandatory rule, Safety Standard for Button Cell or Coin Batteries and Consumer Products Containing Such Products, incorporates by reference UL 4200A, Standard for Safety for Products Incorporating Button Batteries or Coin Cell Batteries. UL notified the Commission that it has revised this incorporated voluntary standard. CPSC seeks comment on whether the revision improves the safety of button cell or coin batteries and consumer products containing such products.Comments must be received by 17 September 2026.91 Federal Register (FR) 56604; 3 September 2026:_x000D_
https://www.govinfo.gov/content/pkg/FR-2026-09-03/html/2026-18103.htm_x000D_
https://www.govinfo.gov/content/pkg/FR-2026-09-03/pdf/2026-18103.pdfThis notice of availability, request for comment is identified by Docket Number CPSC-2023-0004. The Docket Folder is available on Regulations.gov at https://www.regulations.gov/docket/CPSC-2023-0004/document and provides access to primary and supporting documents as well as comments received. Documents are also accessible from Regulations.gov by searching the Docket Number. WTO Members and their stakeholders are asked to submit comments to the USA TBT Enquiry Point. Comments received by the USA TBT Enquiry Point from WTO Members and their stakeholders by 4pmEastern Time on 17 September 2026 will be shared with CPSC and will also be submitted to the Docket on Regulations.gov if received within the comment period.Previous actions notified under the symbol G/TBT/N/USA/1964 are identified by Docket Numbers CPSC-2023-0004 and CPSC-2024-0004</t>
  </si>
  <si>
    <t>Button cell or coin batteries; Quality (ICS code(s): 03.120); Domestic safety (ICS code(s): 13.120); Galvanic cells and batteries (ICS code(s): 29.220); Packaging and distribution of goods in general (ICS code(s): 55.020); Equipment for children (ICS code(s): 97.190); Toys (ICS code(s): 97.200.50)</t>
  </si>
  <si>
    <t>03.120 - Quality; 03.120 - Quality; 13.120 - Domestic safety; 13.120 - Domestic safety; 29.220 - Galvanic cells and batteries; 29.220 - Galvanic cells and batteries; 55.020 - Packaging and distribution of goods in general; 55.020 - Packaging and distribution of goods in general; 97.190 - Equipment for children; 97.190 - Equipment for children; 97.200.50 - Toys; 97.200.50 - Toys</t>
  </si>
  <si>
    <r>
      <rPr>
        <sz val="11"/>
        <rFont val="Calibri"/>
      </rPr>
      <t>https://members.wto.org/crnattachments/2026/TBT/USA/modification/26_04585_00_e.pdf</t>
    </r>
  </si>
  <si>
    <t>Maximum levels of the sum of furan, 2-methylfuran and 3-methylfuran in processed cereal-based food for infants and young children and in baby food</t>
  </si>
  <si>
    <t>The proposal notified in G/SPS/N/EU/933 (27 March 2026) is now adopted by Commission Regulation (EU) 2026/1890 of 29 July 2026 amending Regulation (EU) 2023/915 as regards maximum levels of the sum of furan, 2-methylfuran and 3-methylfuran in processed cereal-based food for infants and young children and in baby food (Text with EEA relevance).This Regulation shall enter into force on the twentieth day following that of its publication in the Official Journal of the European Union. It shall apply from 1 January 2028.</t>
  </si>
  <si>
    <t>Processed cereal-based foods for infants and young children and baby food</t>
  </si>
  <si>
    <t>190110 - 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</si>
  <si>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Adoption/publication/entry into force of reg.; Contaminants; Food safety; Human health; Contaminants; Food safety; Human health</t>
  </si>
  <si>
    <r>
      <rPr>
        <sz val="11"/>
        <rFont val="Calibri"/>
      </rPr>
      <t>https://members.wto.org/crnattachments/2026/SPS/EEC/26_04578_00_e.pdf
https://members.wto.org/crnattachments/2026/SPS/EEC/26_04578_00_f.pdf
https://members.wto.org/crnattachments/2026/SPS/EEC/26_04578_00_s.pdf</t>
    </r>
  </si>
  <si>
    <t>Georgia</t>
  </si>
  <si>
    <t>On the Approval of the Rules and Conditions for Issuing Permits by the Legal Entities under Public Law – The Revenue Service and the National Food Agency and of the Forms of Permit Certificates</t>
  </si>
  <si>
    <t>It establishes and amends the list of authorized countries for the purpose of inclusion therein. In particular, by way of exception, the National Food Agency may, until 1 September 2032, include in the list of authorized countries/exporting establishments a country/establishment with which Georgia has trade relations concerning the importation of specific products subject to veterinary control during the period from 1 September 2024 to 1 September 2026, on the basis of satisfactory health guarantees.The relevant provision has already been published. This notification is intended for informational purposes, clarifying that a transitional period is in place for the establishment of the list of authorized countries.</t>
  </si>
  <si>
    <t>Animal, vegetable or microbial fats and oils and their cleavage products; Prepared edible fats; animal or vegetable waxes (HS code(s): 15); Live animals (HS code(s): 01); Meat and edible meat offal (HS code(s): 02); Fish and crustaceans, molluscs and other aquatic invertebrates (HS code(s): 03); Dairy produce; Birds' eggs; Natural honey; Edible products of animal origin, not elsewhere specified or included (HS code(s): 04); Products of animal origin, not elsewhere specified or included (HS code(s): 05)</t>
  </si>
  <si>
    <t>01 - LIVE ANIMALS; 02 - MEAT AND EDIBLE MEAT OFFAL; 03 - FISH AND CRUSTACEANS, MOLLUSCS AND OTHER AQUATIC INVERTEBRATES; 04 - DAIRY PRODUCE; BIRDS' EGGS; NATURAL HONEY; EDIBLE PRODUCTS OF ANIMAL ORIGIN, NOT ELSEWHERE SPECIFIED OR INCLUDED; 05 - PRODUCTS OF ANIMAL ORIGIN, NOT ELSEWHERE SPECIFIED OR INCLUDED; 15 - ANIMAL, VEGETABLE OR MICROBIAL FATS AND OILS AND THEIR CLEAVAGE PRODUCTS; PREPARED EDIBLE FATS; ANIMAL OR VEGETABLE WAXES</t>
  </si>
  <si>
    <t>Human health; Animal health; Food safety; Animal diseases</t>
  </si>
  <si>
    <r>
      <rPr>
        <sz val="11"/>
        <rFont val="Calibri"/>
      </rPr>
      <t>https://members.wto.org/crnattachments/2026/SPS/GEO/26_04544_00_x.pdf
https://members.wto.org/crnattachments/2026/SPS/GEO/26_04544_01_x.pdf</t>
    </r>
  </si>
  <si>
    <t xml:space="preserve">
</t>
  </si>
  <si>
    <t>Requirements of Registration for Conventional and Low-Risk Public Health Pesticides</t>
  </si>
  <si>
    <t>This draft document sets out the requirements for the registration of conventional and low-risk public health pesticides in the Kingdom of Saudi Arabia, in accordance with the Pesticides Law of the Gulf Cooperation Council (GCC) member States.</t>
  </si>
  <si>
    <t>Pesticides and other agrochemicals (ICS code(s): 65.100)</t>
  </si>
  <si>
    <t>3808 - Insecticides, rodenticides, fungicides, herbicides, anti-sprouting products and plant-growth regulators, disinfectants and similar products, put up for retail sale or as preparations or articles, e.g. sulphur-treated bands, wicks and candles, and fly-papers</t>
  </si>
  <si>
    <t>65.100 - Pesticides and other agrochemicals</t>
  </si>
  <si>
    <t>Protect humans from animal/plant pest or disease (SPS)</t>
  </si>
  <si>
    <r>
      <rPr>
        <sz val="11"/>
        <rFont val="Calibri"/>
      </rPr>
      <t>https://members.wto.org/crnattachments/2026/SPS/SAU/26_04538_00_x.pdf</t>
    </r>
  </si>
  <si>
    <t>Proyecto de Real Decreto por el que se aprueba el Reglamento técnico de seguridad de infraestructuras e instalaciones de combustibles gaseosos.</t>
  </si>
  <si>
    <t>The notified draft Royal Decree consists of a preamble, a single article approving the Regulation, six additional provisions, seven transitional provisions, one repealing provision and seven final provisions. The regulatory structure of the Regulation comprises 30 articles containing general provisions and 13 supplementary technical instructions that establish specific technical requirements.The purpose of this Royal Decree is to update the technical regulations in order to better adapt them to current needs, possibilities and technical solutions relating to gas fuel installations, taking into account technological developments and the experience gained through the application of the current Regulation.The draft Royal Decree consists of:• Single article. Approval of the Regulation.G/TBT/N/ESP/62- 2 - • First additional provision. Technical guide.• Second additional provision. Insurance cover or other equivalent guarantee taken out in another State.• Third additional provision. Acceptance of documents from other member States for the purposes of demonstrating compliance with requirements.• Fourth additional provision. Equivalence of requirements.• Fifth additional provision. Model declaration of responsibility.• Sixth additional provision. Obligations concerning information and complaints.• First transitional provision. Inspection bodies authorized prior to the entry into force of this Royal Decree.• Second transitional provision. Administrative regularization of installations.• Third transitional provision. Periodic reviews and inspections of existing installations.• Fourth transitional provision. Installations under construction on the date of entry into force of the Regulation.• Fifth transitional provision. Previously authorized gas installation companies.• Sixth transitional provision. Gas appliances.• Seventh transitional provision. Installations affected by the fourth final provision that are under construction upon the entry into force of this Royal Decree.• Single repealing provision. Repeal of legislation.• First final provision. Amendment to Royal Decree No. 552/2019 of 27 September approving the Regulation on safety for refrigerating installations and its supplementary technical instructions.• Second final provision. Amendment to the Regulation on pressure equipment and its supplementary technical instruction ITC EP-6 "Transportable pressure vessels", approved by Royal Decree No. 809/2021 of 21 September.• Third final provision. Amendment to Royal Decree No. 337/2014 of 9 May approving the Regulation on technical conditions and safety guarantees for high-voltage electrical installations and its supplementary technical instructions ITC-RAT 01 to 23.• Fourth final provision. Amendment to Royal Decree No. 656/2017 of 23 June approving the Regulation on the storage of chemical products and its supplementary technical instructions MIE APQ 0 to 10.• Fifth final provision. Competence.• Sixth final provision. Technical update.• Seventh final provision. Entry into force.</t>
  </si>
  <si>
    <t>Productos de baja tensión y transformadores de media y alta tensiónTransformadores eléctricos, rectificadores y demás convertidores eléctricos estáticos, bobinas "rollos" de reactancia y de autoinducción; sus partes (Código(s) del SA: 8504)</t>
  </si>
  <si>
    <t>8504 - Electrical transformers, static converters, e.g. rectifiers, and inductors; parts thereof</t>
  </si>
  <si>
    <t>National security requirements (TBT); Protection of human health or safety (TBT)</t>
  </si>
  <si>
    <t>First quarter of 2027</t>
  </si>
  <si>
    <t>Primer trimestre de 2027</t>
  </si>
  <si>
    <r>
      <rPr>
        <sz val="11"/>
        <rFont val="Calibri"/>
      </rPr>
      <t>https://members.wto.org/crnattachments/2026/TBT/ESP/26_04576_00_e.pdf</t>
    </r>
  </si>
  <si>
    <t>A draft revision for supplier’s declaration of conformity criteria of scooter</t>
  </si>
  <si>
    <t>- Driving durability testing, drop impact testing and other related safety criteria for Scooter (With reference to EN 14619)</t>
  </si>
  <si>
    <t>Scooter</t>
  </si>
  <si>
    <t>December 2026 or later</t>
  </si>
  <si>
    <t>June 2027 or later</t>
  </si>
  <si>
    <r>
      <rPr>
        <sz val="11"/>
        <rFont val="Calibri"/>
      </rPr>
      <t>https://members.wto.org/crnattachments/2026/TBT/KOR/26_04574_00_x.pdf
https://members.wto.org/crnattachments/2026/TBT/KOR/26_04574_01_x.pdf
https://members.wto.org/crnattachments/2026/TBT/KOR/26_04574_02_x.pdf</t>
    </r>
  </si>
  <si>
    <t>MOTIR Public Notice No. 2026-474</t>
  </si>
  <si>
    <t>Requirements of Registration for Conventional and Low-Risk Public Health Pesticides.</t>
  </si>
  <si>
    <t>This draft document sets out the requirements for the registration of conventional and low-risk public health pesticides in the Kingdom of Saudi Arabia, in accordance with the Pesticides Law of the Gulf Cooperation Council (GCC) Member States.</t>
  </si>
  <si>
    <t>Protection of human health or safety (TBT); Protection of animal or plant life or health (TBT)</t>
  </si>
  <si>
    <r>
      <rPr>
        <sz val="11"/>
        <rFont val="Calibri"/>
      </rPr>
      <t>https://members.wto.org/crnattachments/2026/TBT/SAU/26_04575_00_x.pdf</t>
    </r>
  </si>
  <si>
    <t>FROZEN CHICKENS.</t>
  </si>
  <si>
    <t>This draft Technical Regulation applies to whole broiler chickens (excluding laying hens), their cuts, and edible offal intended for human consumption and preserved by freezing.</t>
  </si>
  <si>
    <t>Poultry and eggs (ICS code(s): 67.120.20)</t>
  </si>
  <si>
    <t>67.120.20 - Poultry and eggs</t>
  </si>
  <si>
    <r>
      <rPr>
        <sz val="11"/>
        <rFont val="Calibri"/>
      </rPr>
      <t>https://members.wto.org/crnattachments/2026/TBT/SAU/26_04577_00_x.pdf</t>
    </r>
  </si>
  <si>
    <t>THAI AGRICULTURAL STANDARD TAS 6700-2005Poultry – Grading Manual USDA/ 1998.Thai Agricultural Standard on Pesticide Residues: Maximum Residue Limits (TAS 9002)Thai Agricultural Standard on Pesticide Residues: Extraneous Maximum Residue Limits (TAS 9003)</t>
  </si>
  <si>
    <t>Proposed Maximum Residue Limit: Cyprodinil (PMRL2026-10)</t>
  </si>
  <si>
    <t>The objective of the notified document PMRL2026-10 is to consult on the listed maximum residue limits (MRLs) for cyprodinil that have been proposed by Health Canada’s Pesticides Regulatory Directorate (PRD).MRL (ppm)1 Raw Agricultural Commodity (RAC) and/or Processed Commodity30            Abyssinian cabbages, arugula2, Chinese broccoli4, garden cress2, Hanover salad, maca, radish leaves3, seakale cabbages, shepherd’s purse, turnip greens3, upland cress2, wild rocket0.4            Cranberries51 ppm = parts per million2 This MRL is proposed to replace the current MRL of 50 ppm.3 This MRL is proposed to replace the current MRL of 10 ppm.4 This MRL is proposed to replace the current MRL of 1.0 ppm.5 This MRL is proposed to replace the current MRL of 6.0 ppm.</t>
  </si>
  <si>
    <t>Pesticide cyprodinil in or on various commodities (ICS codes: 65.020, 65.100, 67.040, 67.080) </t>
  </si>
  <si>
    <t>Normally within four to five months from the posting of the Proposed MRL document on the Health Canada website.</t>
  </si>
  <si>
    <t>On the date the measure is adopted.</t>
  </si>
  <si>
    <t>Table 3 of the PMRL document compares the MRLs proposed for cyprodinil in Canada with corresponding Codex MRLs.</t>
  </si>
  <si>
    <t>Proposed Maximum Residue Limit: Fludioxonil (PMRL2026-09)</t>
  </si>
  <si>
    <t>The objective of the notified document PMRL2026-09 is to consult on the listed maximum residue limits (MRLs) for fludioxonilthat have been proposed by Health Canada’s Pesticides Regulatory Directorate (PRD).MRL (ppm)1 Raw Agricultural Commodity (RAC) and/or Processed Commodity15               Abyssinian cabbages, arugula2, Chinese broccoli3, garden cress2, Hanover salad, maca, seakale cabbages, shepherd’s purse, upland cress2, wild rocket 4.0             Ginseng roots42.0             Broccoli5, Brussels sprouts5, cauliflowers5, Napa Chinese cabbages50.04           Cranberries61 ppm = parts per million2 This MRL is proposed to replace the current MRL of 30 ppm.3 This MRL is proposed to replace the current MRL of 0.01 ppm.4 This MRL is proposed to replace the current MRL of 0.75 ppm.5 This MRL is proposed to replace the current MRL of 0.01 ppm.6 This MRL is proposed to replace the current MRL of 3.0 ppm.</t>
  </si>
  <si>
    <t>Pesticide fludioxonil in or on various commodities (ICS codes: 65.020, 65.100, 67.040, 67.080) </t>
  </si>
  <si>
    <t>Table 3 of the PMRL document compares the MRLs proposed for fludioxonil in Canada with corresponding Codex MRLs.</t>
  </si>
  <si>
    <t>Cigarettes.</t>
  </si>
  <si>
    <t>This Gulf draft of technical regulation applies to the requirements for cigarettes.</t>
  </si>
  <si>
    <t>65.160 - Tobacco, tobacco products and related equipment</t>
  </si>
  <si>
    <r>
      <rPr>
        <sz val="11"/>
        <rFont val="Calibri"/>
      </rPr>
      <t>https://members.wto.org/crnattachments/2026/TBT/SAU/26_04528_00_x.pdf</t>
    </r>
  </si>
  <si>
    <t>Tobacco Products Directive 2014/14/EU [TPD]The Tobacco and Related Products Regulations 2016, UK.</t>
  </si>
  <si>
    <t>Tuscan cigars and cigarettes.</t>
  </si>
  <si>
    <t>This Gulf draft of technical regulation applies to the requirements for Tuscan cigars and cigarettes.</t>
  </si>
  <si>
    <r>
      <rPr>
        <sz val="11"/>
        <rFont val="Calibri"/>
      </rPr>
      <t>https://members.wto.org/crnattachments/2026/TBT/SAU/26_04554_00_x.pdf</t>
    </r>
  </si>
  <si>
    <t>DEAS 1133: 2023, Firefighting vehicle — Specification, First Edition</t>
  </si>
  <si>
    <t>Kenya would like to inform WTO Members that the draft East African Standard; DEAS 1133: 2023, Firefighting vehicle — Specification, First Edition notified in, G/TBT/N/BDI/384, G/TBT/N/KEN/1464, G/TBT/N/RWA/896, G/TBT/N/TZA/998, G/TBT/N/UGA/1802was adopted and published by Kenya as KS EAS 1133:2026 Kenya Standard—Firefighting vehicle— Specification, First Edition on 7th August 2026 via Kenya Gazette, No. 12185 dated 7th August 2026.A copy of the document can be obtained via the following link at a basic fee: https://webstore.kebs.go.ke</t>
  </si>
  <si>
    <t>Fire fighting vehicles (excl. vehicles for transporting persons) (HS code(s): 870530); Special purpose vehicles (ICS code(s): 43.160)</t>
  </si>
  <si>
    <t>870530 - Fire fighting vehicles (excl. vehicles for transporting persons); 870530 - Fire fighting vehicles (excl. vehicles for transporting persons)</t>
  </si>
  <si>
    <t>43.160 - Special purpose vehicles; 43.160 - Special purpose vehicles</t>
  </si>
  <si>
    <r>
      <rPr>
        <sz val="11"/>
        <rFont val="Calibri"/>
      </rPr>
      <t>https://webstore.kebs.go.ke</t>
    </r>
  </si>
  <si>
    <t>Liquid glucose (glucose syrup) — Specification</t>
  </si>
  <si>
    <t>Kenya would like to inform WTO Members that the draft East African Standard; Liquid glucose (glucose syrup) — Specification notified in, G/TBT/N/BDI/511, G/TBT/N/KEN/1678, G/TBT/N/RWA/1060, G/TBT/N/TZA/1177, G/TBT/N/UGA/2015 was adopted and published by Kenya as KS EAS 349:2026 Kenya Standard—Liquid glucose (glucose syrup)—Specification, Third Edition on 7th August 2026 via Kenya Gazette, No. 12185 dated 7th August 2026.A copy of the document can be obtained via the following link at a basic fee: https://webstore.kebs.go.ke</t>
  </si>
  <si>
    <t>170230 - Glucose in solid form and glucose syrup, not containing added flavouring or colouring matter and not containing fructose or containing in the dry state, &lt; 20% by weight of fructose; 170240 - Glucose in solid form and glucose syrup, not containing added flavouring or colouring matter, and containing in the dry state &gt;= 20% and &lt; 50% by weight of fructose (excl. invert sugar); 170240 - Glucose in solid form and glucose syrup, not containing added flavouring or colouring matter, and containing in the dry state &gt;= 20% and &lt; 50% by weight of fructose (excl. invert sugar); 170230 - Glucose in solid form and glucose syrup, not containing added flavouring or colouring matter and not containing fructose or containing in the dry state, &lt; 20% by weight of fructose</t>
  </si>
  <si>
    <t>National security requirements (TBT); National security requirements (TBT); Consumer information, labelling (TBT); Consumer information, labelling (TBT); Protection of human health or safety (TBT); Protection of human health or safety (TBT); Quality requirements (TBT); Quality requirements (TBT); Harmonization (TBT); Harmonization (TBT); Reducing trade barriers and facilitating trade (TBT); Reducing trade barriers and facilitating trade (TBT)</t>
  </si>
  <si>
    <t>Food standards; Food standards; Food standards; Food standards; Food standards; Food standards</t>
  </si>
  <si>
    <t>National security requirements (TBT); Consumer information, labelling (TBT); Protection of human health or safety (TBT); Quality requirements (TBT); Harmonization (TBT); Reducing trade barriers and facilitating trade (TBT)</t>
  </si>
  <si>
    <t>Food standards; Food standards; Food standards; Food standards; Food standards</t>
  </si>
  <si>
    <t>Hard-boiled sweets — Specification</t>
  </si>
  <si>
    <t>Kenya would like to inform WTO Members that the draft East African Standard; Hard-boiled sweets — Specification notified in, G/TBT/N/BDI/512, G/TBT/N/KEN/1679, G/TBT/N/RWA/1061, G/TBT/N/TZA/1178, G/TBT/N/UGA/2016was adopted and published by Kenya as KS EAS 350:2026 Kenya Standard—Hard-boiled sweets— Specification, Third Edition on 7th August 2026 via Kenya Gazette, No. 12185 dated 7th August 2026.A copy of the document can be obtained via the following link at a basic fee: https://webstore.kebs.go.ke</t>
  </si>
  <si>
    <t>170490 - Sugar confectionery not containing cocoa, incl. white chocolate (excl. chewing gum); 170490 - Sugar confectionery not containing cocoa, incl. white chocolate (excl. chewing gum)</t>
  </si>
  <si>
    <t>67.180.10 - Sugar and sugar products; 67.180.10 - Sugar and sugar products</t>
  </si>
  <si>
    <t>National security requirements (TBT); National security requirements (TBT); Consumer information, labelling (TBT); Consumer information, labelling (TBT); Protection of human health or safety (TBT); Protection of human health or safety (TBT); Protection of the environment (TBT); Protection of the environment (TBT); Quality requirements (TBT); Quality requirements (TBT); Harmonization (TBT); Harmonization (TBT); Reducing trade barriers and facilitating trade (TBT); Reducing trade barriers and facilitating trade (TBT)</t>
  </si>
  <si>
    <t>National security requirements (TBT); Consumer information, labelling (TBT); Protection of human health or safety (TBT); Protection of the environment (TBT); Quality requirements (TBT); Harmonization (TBT); Reducing trade barriers and facilitating trade (TBT)</t>
  </si>
  <si>
    <t>Sugar cane jaggery — Specification</t>
  </si>
  <si>
    <t>Kenya would like to inform WTO Members that the draft East African Standard; Sugar cane jaggery — Specification notified in, G/TBT/N/BDI/514, G/TBT/N/KEN/1681, G/TBT/N/RWA/1063, G/TBT/N/TZA/1180, G/TBT/N/UGA/2018was adopted and published by Kenya as KS EAS 818:2026 Kenya Standard—Sugar cane jaggery— Specification, Third Edition on 7th August 2026 via Kenya Gazette, No. 12185 dated 7th August 2026.A copy of the document can be obtained via the following link at a basic fee: https://webstore.kebs.go.ke</t>
  </si>
  <si>
    <t>Sugar and sugar products (ICS code(s): 67.180.10)</t>
  </si>
  <si>
    <t>17 - SUGARS AND SUGAR CONFECTIONERY; 17 - SUGARS AND SUGAR CONFECTIONERY</t>
  </si>
  <si>
    <t>Molasses for Industrial use — Specification</t>
  </si>
  <si>
    <t>Kenya would like to inform WTO Members that the draft East African Standard; Molasses for Industrial use — Specification notified in, G/TBT/N/BDI/515, G/TBT/N/KEN/1682, G/TBT/N/RWA/1064, G/TBT/N/TZA/1181, G/TBT/N/UGA/2019was adopted and published by Kenya as KS EAS 819:2026 Kenya Standard—Molasses for industrial use— Specification, Second Edition on 7th August 2026 via Kenya Gazette, No. 12185 dated 7th August 2026.A copy of the document can be obtained via the following link at a basic fee: https://webstore.kebs.go.ke</t>
  </si>
  <si>
    <t>1703 - Molasses resulting from the extraction or refining of sugar; 1703 - Molasses resulting from the extraction or refining of sugar</t>
  </si>
  <si>
    <t>DEAS 923: 2024, Instant tea — Specification</t>
  </si>
  <si>
    <t>Kenya would like to inform WTO Members that the draft East African Standard; DEAS 923: 2024, Instant tea — Specification notified in, G/TBT/N/BDI/538, G/TBT/N/KEN/1729, G/TBT/N/RWA/1105, G/TBT/N/TZA/1241, G/TBT/N/UGA/2078was adopted and published by Kenya as KS EAS 923:2026 Kenya Standard—Instant tea—Specification, Second Edition on 7th August 2026 via Kenya Gazette, No. 12185 dated 7th August 2026.A copy of the document can be obtained via the following link at a basic fee: https://webstore.kebs.go.ke</t>
  </si>
  <si>
    <t>Beverages (ICS code(s): 67.160)</t>
  </si>
  <si>
    <t>DEAS 1233: 2024, Herbal and fruit infusions — Specification</t>
  </si>
  <si>
    <t>Kenya would like to inform WTO Members that the draft East African Standard; DEAS 1233: 2024, Herbal and fruit infusions — Specification notified in, G/TBT/N/BDI/539, G/TBT/N/KEN/1731, G/TBT/N/RWA/1106, G/TBT/N/TZA/1242, G/TBT/N/UGA/2079was adopted and published by Kenya as KS EAS 1233:2026 Kenya Standard—Herbal and fruit infusions— Specification, First Edition on 7th August 2026 via Kenya Gazette, No. 12185 dated 7th August 2026.A copy of the document can be obtained via the following link at a basic fee: https://webstore.kebs.go.ke</t>
  </si>
  <si>
    <t>67 - Food technology; 67 - Food technology</t>
  </si>
  <si>
    <t>DEAS 28: 2024, Black tea — Specification</t>
  </si>
  <si>
    <t>Kenya would like to inform WTO Members that the draft East African Standard; DEAS 28: 2024, Black tea — Specification notified in, G/TBT/N/BDI/555, G/TBT/N/KEN/1747, G/TBT/N/RWA/1122, G/TBT/N/TZA/1263, G/TBT/N/UGA/2095was adopted and published by Kenya as KS EAS 28:2026 Kenya Standard—Black Tea—Specification, Third Edition on 7th August 2026 via Kenya Gazette, No. 12185 dated 7th August 2026.A copy of the document can be obtained via the following link at a basic fee: https://webstore.kebs.go.ke</t>
  </si>
  <si>
    <t>090230 - Black fermented tea and partly fermented tea, whether or not flavoured, in immediate packings of &lt;= 3 kg; 090240 - Black fermented tea and partly fermented tea, whether or not flavoured, in immediate packings of &gt; 3 kg; 090240 - Black fermented tea and partly fermented tea, whether or not flavoured, in immediate packings of &gt; 3 kg; 090230 - Black fermented tea and partly fermented tea, whether or not flavoured, in immediate packings of &lt;= 3 kg</t>
  </si>
  <si>
    <t>DEAS 921: 2024, Green tea — Specification</t>
  </si>
  <si>
    <t>Kenya would like to inform WTO Members that the draft East African Standard; DEAS 921: 2024, Green tea — Specification notified in, G/TBT/N/BDI/556, G/TBT/N/KEN/1748, G/TBT/N/RWA/1123, G/TBT/N/TZA/1264, G/TBT/N/UGA/2096was adopted and published by Kenya as KS EAS 921:2026 Kenya Standard—Green tea—Specification, Second Edition on 7th August 2026 via Kenya Gazette, No. 12185 dated 7th August 2026.A copy of the document can be obtained via the following link at a basic fee: https://webstore.kebs.go.ke</t>
  </si>
  <si>
    <t>090210 - Green tea in immediate packings of &lt;= 3 kg; 090220 - Green tea in immediate packings of &gt; 3 kg; 090220 - Green tea in immediate packings of &gt; 3 kg; 090210 - Green tea in immediate packings of &lt;= 3 kg</t>
  </si>
  <si>
    <t>DEAS 922: 2024, Flavoured black tea — Specification</t>
  </si>
  <si>
    <t>Kenya would like to inform WTO Members that the draft East African Standard; DEAS 922: 2024, Flavoured black tea — Specification notified in, G/TBT/N/BDI/557, G/TBT/N/KEN/1749, G/TBT/N/RWA/1124, G/TBT/N/TZA/1265, G/TBT/N/UGA/2097was adopted and published by Kenya as KS EAS 922:2026 Kenya Standard—Flavoured black tea— Specification, Second Edition on 7th August 2026 via Kenya Gazette, No. 12185 dated 7th August 2026.A copy of the document can be obtained via the following link at a basic fee: https://webstore.kebs.go.ke</t>
  </si>
  <si>
    <t>DEAS 1249: Eaves gutters and fittings made of PVC-U —Requirements and test methods</t>
  </si>
  <si>
    <t>Kenya would like to inform WTO Members that the draft East African Standard; DEAS 1249: Eaves gutters and fittings made of PVC-U —Requirements and test methods notified in, G/TBT/N/BDI/574, G/TBT/N/KEN/1766, G/TBT/N/RWA/1166, G/TBT/N/TZA/1282, G/TBT/N/UGA/2115was adopted and published by Kenya as KS EAS 1249:2026 Kenya Standard—Eaves gutters and fittings made of Unplasticized Polyvinyl Chloride (PVC-U)— Requirements, First Edition on 7th August 2026 via Kenya Gazette, No. 12185 dated 7th August 2026.A copy of the document can be obtained via the following link at a basic fee: https://webstore.kebs.go.ke</t>
  </si>
  <si>
    <t>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 (HS code(s): 392590); Plastics fittings (ICS code(s): 23.040.45)</t>
  </si>
  <si>
    <t>392590 - 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 392590 - 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t>
  </si>
  <si>
    <t>23.040.45 - Plastics fittings; 23.040.45 - Plastics fittings</t>
  </si>
  <si>
    <t>Quality requirements (TBT); Quality requirements (TBT); Harmonization (TBT); Harmonization (TBT)</t>
  </si>
  <si>
    <t>DEAS 1250: 2025 Brackets for eaves gutters — Requirements and test methods</t>
  </si>
  <si>
    <t>Kenya would like to inform WTO Members that the draft East African Standard; DEAS 1250: 2025 Brackets for eaves gutters — Requirements and test methods notified in, G/TBT/N/BDI/575, G/TBT/N/KEN/1767, G/TBT/N/RWA/1167, G/TBT/N/TZA/1283, G/TBT/N/UGA/2116was adopted and published by Kenya as KS EAS 1250:2026 Kenya Standard—Brackets for eaves gutters— Requirements and testing, First Edition on 7th August 2026 via Kenya Gazette, No. 12185 dated 7th August 2026.A copy of the document can be obtained via the following link at a basic fee: https://webstore.kebs.go.ke</t>
  </si>
  <si>
    <t>Consumer information, labelling (TBT); Consumer information, labelling (TBT); Quality requirements (TBT); Quality requirements (TBT); Harmonization (TBT); Harmonization (TBT)</t>
  </si>
  <si>
    <t>DKS 1754-1:2025 Methods of test for fish and fishery products ― Part 1. Collection and storage of samples for analysis</t>
  </si>
  <si>
    <t>Kenya would like to inform WTO Members that the draft Kenya Standard; DKS 1754-1:2025 Methods of test for fish and fishery products ― Part 1. Collection and storage of samples for analysis notified in, G/TBT/N/KEN/1934was adopted and published by Kenya as KS 1754-1:2026 Kenya Standard—Methods of test for fish and fishery products—Part 1: Collection and storage of samples for analysis, Second Edition on 7th August 2026 via Kenya Gazette, No. 12185 dated 7th August 2026A copy of the document can be obtained via the following link at a basic fee: https://webstore.kebs.go.ke</t>
  </si>
  <si>
    <t>Fish and fishery products (ICS code(s): 67.120.30)</t>
  </si>
  <si>
    <t>Consumer information, labelling (TBT); Quality requirements (TBT)</t>
  </si>
  <si>
    <t>Food standards; Food standards; Food standards; Food standards</t>
  </si>
  <si>
    <t>DKS 1565:2025 Frozen cuttlefish and squids — Specification</t>
  </si>
  <si>
    <t>Kenya would like to inform WTO Members that the draft Kenya Standard; DKS 1565:2025 Frozen cuttlefish and squids — Specification notified in, G/TBT/N/KEN/1935was adopted and published by Kenya as KS 1565:2026 Kenya Standard—Frozen cuttlefish and squids— Specification, Third Edition on 7th August 2026 via Kenya Gazette, No. 12185 dated 7th August 2026A copy of the document can be obtained via the following link at a basic fee: https://webstore.kebs.go.ke</t>
  </si>
  <si>
    <t>DKS 425:2025 Dried prawns and shrimps — Specification</t>
  </si>
  <si>
    <t>Kenya would like to inform WTO Members that the draft Kenya Standard; DKS 425:2025 Dried prawns and shrimps — Specification notified in, G/TBT/N/KEN/1936 was adopted and published by Kenya as KS 425:2026 Kenya Standard—Dried prawns and shrimps— Specification, Second Edition on 7th August 2026 via Kenya Gazette, No. 12185 dated 7th August 2026A copy of the document can be obtained via the following link at a basic fee: https://webstore.kebs.go.ke</t>
  </si>
  <si>
    <t>KS 2744:2025 Orthodox tea – Specification</t>
  </si>
  <si>
    <t>Kenya would like to inform WTO Members that the draft Kenya Standard; KS 2744:2025 Orthodox tea – Specification notified in, G/TBT/N/KEN/1982was adopted and published by Kenya as KS 2744:2026 Orthodox tea – Specification on 7th August 2026 via Kenya Gazette, No. 12185 dated 7th August 2026A copy of the document can be obtained via the following link at a basic fee: https://webstore.kebs.go.ke</t>
  </si>
  <si>
    <t>67.140.10 - Tea; 67.140.10 - Tea</t>
  </si>
  <si>
    <t>Consumer information, labelling (TBT); Prevention of deceptive practices and consumer protection (TBT); Protection of human health or safety (TBT); Quality requirements (TBT); Reducing trade barriers and facilitating trade (TBT); Cost saving and productivity enhancement (TBT)</t>
  </si>
  <si>
    <t>KS 2745:2025 Purple tea – Specification</t>
  </si>
  <si>
    <t>Kenya would like to inform WTO Members that the draft Kenya Standard; KS 2745:2025 Purple tea – Specification notified in, G/TBT/N/KEN/1985was adopted and published by Kenya as KS 2745:2026 Purple tea – Specification on 7th August 2026 via Kenya Gazette, No. 12185 dated 7th August 2026A copy of the document can be obtained via the following link at a basic fee: https://webstore.kebs.go.ke</t>
  </si>
  <si>
    <t>KS 3049: 2026 Low Carbon Tea — Production and Labelling Requirements</t>
  </si>
  <si>
    <t>Kenya would like to inform WTO Members that the draft Kenya Standard; KS 3049: 2026 Low Carbon Tea — Production and Labelling Requirements notified in, G/TBT/N/KEN/2006was adopted and published by Kenya as KS 3049:2026 Kenya Standard—Low carbon tea—Production and labelling requirements, Second Edition on 7th August 2026 via Kenya Gazette, No. 12185 dated 7th August 2026A copy of the document can be obtained via the following link at a basic fee: https://webstore.kebs.go.ke</t>
  </si>
  <si>
    <t>KS 1927: 2025 Tea packets and containers — Specification</t>
  </si>
  <si>
    <t>Kenya would like to inform WTO Members that the draft Kenya Standard; KS 1927:2025 Kenya Standard—Tea packets and containers— Specification, Second Edition notified in, G/TBT/N/KEN/2007was adopted and published by Kenya as KS 1927:2026 Kenya Standard—Tea packets and containers— Specification, Second Edition on 7th August 2026 via Kenya Gazette, No. 12185 dated 7th August 2026A copy of the document can be obtained via the following link at a basic fee: https://webstore.kebs.go.ke</t>
  </si>
  <si>
    <t>Consumer information, labelling (TBT); Protection of human health or safety (TBT); Quality requirements (TBT); Reducing trade barriers and facilitating trade (TBT)</t>
  </si>
  <si>
    <t>A draft revision for supplier’s declaration of conformity criteria of children’s scooter</t>
  </si>
  <si>
    <t>- Driving durability testing, drop impact testing and other related safety criterias for Children’s scooter (With reference to EN 14619)</t>
  </si>
  <si>
    <t>Children’s scooter</t>
  </si>
  <si>
    <t>Protection of human health or safety (TBT); Other (TBT)</t>
  </si>
  <si>
    <r>
      <rPr>
        <sz val="11"/>
        <rFont val="Calibri"/>
      </rPr>
      <t>https://members.wto.org/crnattachments/2026/TBT/KOR/26_04551_00_x.pdf
https://members.wto.org/crnattachments/2026/TBT/KOR/26_04551_01_x.pdf
https://members.wto.org/crnattachments/2026/TBT/KOR/26_04551_02_x.pdf</t>
    </r>
  </si>
  <si>
    <t>Draft Notification of the Ministry of Public Health Re: Refurbished Medical Device B.E. .… </t>
  </si>
  <si>
    <t>The Minister of Public Health hereby issues the draft notification on refurbished medical devices as follows:• Definitions of ‘Refurbished medical device’, ‘Product owner’ and ‘Authorized representative’• Refurbished medical devices shall be refurbished by the product owner or its authorized representative.• Refurbished medical devices specified in the annex to the notification shall comply with IEC 63077, applicable quality management system requirements, including ISO 13485 (within the scope of refurbishment), and labeling requirements. </t>
  </si>
  <si>
    <t>Medical Devices</t>
  </si>
  <si>
    <t>Prevention of deceptive practices and consumer protection (TBT); Quality requirements (TBT); Other (TBT)</t>
  </si>
  <si>
    <t>To regulate refurbished medical devices appropriately and effectively to ensure quality and consumer protection.</t>
  </si>
  <si>
    <t>From the date of its publication in the Government Gazette</t>
  </si>
  <si>
    <r>
      <rPr>
        <sz val="11"/>
        <rFont val="Calibri"/>
      </rPr>
      <t>https://members.wto.org/crnattachments/2026/TBT/THA/26_04553_00_x.pdf</t>
    </r>
  </si>
  <si>
    <t>Amendment to the Specifications and Standards for Foods, Food Additives, Etc. Under the Food Sanitation Act</t>
  </si>
  <si>
    <t>As notified in G/SPS/N/JPN/1414 (dated 29 May 2026), establishment of and amendment to the standards for solutions used for the activity tests for Fructosyl Transferase and Glutaminase, and amendment to the standards for these additives came into force on 28 August 2026.</t>
  </si>
  <si>
    <t>Food additives (Fructosyl Transferase and Glutaminase)</t>
  </si>
  <si>
    <t>Adoption/publication/entry into force of reg.; Food safety; Human health; Food safety; Human health</t>
  </si>
  <si>
    <r>
      <rPr>
        <sz val="11"/>
        <rFont val="Calibri"/>
      </rPr>
      <t>https://members.wto.org/crnattachments/2026/SPS/JPN/26_04512_00_e.pdf</t>
    </r>
  </si>
  <si>
    <t>DKS 1564:2025, Handling, processing, storage and distribution of molluscan shellfish ― Code of practice</t>
  </si>
  <si>
    <t>Kenya would like to inform WTO Members that the draft Kenya Standard DKS 1564:2025, Handling, processing, storage and distribution of molluscan shellfish ― Code of practice, notified in G/SPS/N/KEN/352, was adopted and published by Kenya as KS 1564:2026, Kenya Standard — Handling, processing, storage and distribution of molluscan shellfish ― Code of practice, Second Edition on 7 August 2026 via Kenya Gazette, No. 12185 dated 7 August 2026.A copy of the document can be obtained via the following link at a basic fee: https://webstore.kebs.go.ke</t>
  </si>
  <si>
    <t>0307 - Molluscs, fit for human consumption, even smoked, whether in shell or not, live, fresh, chilled, frozen, dried, salted or in brine; 0307 - Molluscs, fit for human consumption, even smoked, whether in shell or not, live, fresh, chilled, frozen, dried, salted or in brine</t>
  </si>
  <si>
    <t>Kenya would like to inform WTO Members that the draft Kenya Standard KS 2744:2025 Orthodox tea – Specification, notified in G/SPS/N/KEN/365,was adopted and published by Kenya as KS 2744:2026 Orthodox tea – Specification on 7 August 2026 via Kenya Gazette, No. 12185 dated 7 August 2026.A copy of the document can be obtained via the following link at a basic fee: https://webstore.kebs.go.ke</t>
  </si>
  <si>
    <t>0902 - Tea, whether or not flavoured; 0902 - Tea, whether or not flavoured</t>
  </si>
  <si>
    <t>Paraguay</t>
  </si>
  <si>
    <t>Proyecto de Resolución "POR LA CUAL SE IMPLEMENTA EL CERTIFICADO DE PRODUCTO PROCESADO (CPP) DIGITAL, SE APRUEBA SU FORMATO Y SE ESTABLECEN LOS LINEAMIENTOS PARA SU EMISIÓN Y VALIDACIÓN" (Draft Resolution implementing the digital processed product certificate (CPP), approving its format and establishing the guidelines for its issuance and validation)</t>
  </si>
  <si>
    <t>The purpose of the notified draft Resolution is to implement the processed product certificate (CPP) in digital format, approve its format and establish the procedures and guidelines applicable to its issuance, validation and use in the certification of processed plant products intended for international trade. The proposal is a trade facilitation measure aimed at optimizing and streamlining certification procedures. The proposed measure does not establish or amend the phytosanitary requirements applicable to the products, but rather establishes the digital modality for the issuance, validation and use of the certificate.</t>
  </si>
  <si>
    <t>Processed plant products in phytosanitary risk category 1</t>
  </si>
  <si>
    <t>Territory protection</t>
  </si>
  <si>
    <t>Immediately following adoption of the Resolution.</t>
  </si>
  <si>
    <r>
      <rPr>
        <sz val="11"/>
        <rFont val="Calibri"/>
      </rPr>
      <t>https://members.wto.org/crnattachments/2026/SPS/PRY/26_04491_00_s.pdf
https://documentos.senave.gov.py/back/assets/publico-doc4254-ver4258.pdf</t>
    </r>
  </si>
  <si>
    <t>Draft amendment of the “Quarantine Requirements for the Importation of Plants or Plant Products”</t>
  </si>
  <si>
    <t>This announcement updates the phytosanitary regulations by:Adding hosts and affected countries or areas in accordance with recent scientific literature;Revising country name ordering and categorization for regulated pests;Removing 37 species from the quarantine pest list to align with WTO SPS principles.</t>
  </si>
  <si>
    <t>Plants or plant products</t>
  </si>
  <si>
    <r>
      <rPr>
        <sz val="11"/>
        <rFont val="Calibri"/>
      </rPr>
      <t>https://members.wto.org/crnattachments/2026/SPS/TPKM/26_04497_00_e.pdf</t>
    </r>
  </si>
  <si>
    <t>DEAS 1135: 2023, Firefighting hose-reel for fixed installations — Specification, First Edition</t>
  </si>
  <si>
    <t>Kenya would like to inform WTO Members that the draft East African Standard; DEAS 1135: 2023, Firefighting hose-reel for fixed installations — Specification, First Edition notified in, G/TBT/N/BDI/385, G/TBT/N/KEN/1465, G/TBT/N/RWA/897, G/TBT/N/TZA/999, G/TBT/N/UGA/1803was adopted and published by Kenya as KS EAS 1135:2026 Kenya Standard—Firefighting hose-reel assembly for fixed installations —Specification, First Edition on 7th August 2026 via Kenya Gazette, No. 12185 dated 7th August 2026.A copy of the document can be obtained via the following link at a basic fee: https://webstore.kebs.go.ke</t>
  </si>
  <si>
    <t>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 (HS code(s): 8424); Fire-fighting (ICS code(s): 13.220.10)</t>
  </si>
  <si>
    <t>8424 - 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 8424 - 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t>
  </si>
  <si>
    <t>13.220.10 - Fire-fighting; 13.220.10 - Fire-fighting</t>
  </si>
  <si>
    <t>DEAS 1134: 2023, Firefighting equipment — Components of underground and above ground hydrant systems — Specification, First Edition</t>
  </si>
  <si>
    <t>Kenya would like to inform WTO Members that the draft East African Standard; DEAS 1134: 2023, Firefighting equipment — Components of underground and above ground hydrant systems — Specification, First Edition notified in, G/TBT/N/BDI/386, G/TBT/N/KEN/1466, G/TBT/N/RWA/898, G/TBT/N/TZA/1000, G/TBT/N/UGA/1804was adopted and published by Kenya as KS EAS 1134:2026 Kenya Standard—Firefighting equipment— Components of underground and above-ground hydrant systems—Specification, First Edition on 7th August 2026 via Kenya Gazette, No. 12185 dated 7th August 2026.A copy of the document can be obtained via the following link at a basic fee: https://webstore.kebs.go.ke</t>
  </si>
  <si>
    <t>DEAS 1248: 2025 Plastics rainwater piping systems for above ground external use - Unplasticized Polyvinyl Chloride (PVC-U) - Specification for Pipes, fittings, and the system</t>
  </si>
  <si>
    <t>Kenya would like to inform WTO Members that the draft East African Standard; DEAS 1248: 2025 Plastics rainwater piping systems for above ground external use - Unplasticized Polyvinyl Chloride (PVC-U) - Specification for Pipes, fittings, and the system notified in, G/TBT/N/BDI/573, G/TBT/N/KEN/1765, G/TBT/N/RWA/1165, G/TBT/N/TZA/1281, G/TBT/N/UGA/2114was adopted and published by Kenya as KS EAS 1248:2026 Kenya Standard—Plastics rainwater piping systems for above ground external use— Unplasticized polyvinyl chloride (PVC-U)— Specification for pipes, fittings and the system, First Edition via Kenya Gazette, No. 12185 dated 7th August 2026.A copy of the document can be obtained via the following link at a basic fee: https://webstore.kebs.go.ke</t>
  </si>
  <si>
    <t>PLASTICS AND ARTICLES THEREOF (HS code(s): 39); Plastics pipes and fittings for non fluid use (ICS code(s): 83.140.30)</t>
  </si>
  <si>
    <t>39 - PLASTICS AND ARTICLES THEREOF; 39 - PLASTICS AND ARTICLES THEREOF</t>
  </si>
  <si>
    <t>83.140.30 - Plastics pipes and fittings for non fluid use; 83.140.30 - Plastics pipes and fittings for non fluid use</t>
  </si>
  <si>
    <t>DEAS 1251: 2025 Plastic piping systems for water supply — Unplasticized poly (vinyl chloride) (PVC-U) — Guidance for the assessment of conformity</t>
  </si>
  <si>
    <t>Kenya would like to inform WTO Members that the draft East African Standard; DEAS 1251: 2025 Plastic piping systems for water supply — Unplasticized poly (vinyl chloride) (PVC-U) — Guidance for the assessment of conformity notified in, G/TBT/N/BDI/576, G/TBT/N/KEN/1768, G/TBT/N/RWA/1168, G/TBT/N/TZA/1284, G/TBT/N/UGA/2117was adopted and published by Kenya as KS EAS 1251:2026 Kenya Standard—Plastic piping systems for water supply—Unplasticized poly (vinyl chloride) (PVC-U)—Guidance for the assessment of conformity, First Edition on 7th August 2026 via Kenya Gazette, No. 12185 dated 7th August 2026.A copy of the document can be obtained via the following link at a basic fee: https://webstore.kebs.go.ke</t>
  </si>
  <si>
    <t>- Tubes, pipes and hoses, rigid: (HS code(s): 39172); Plastics pipes and fittings for non fluid use (ICS code(s): 83.140.30)</t>
  </si>
  <si>
    <t>39172 - - Tubes, pipes and hoses, rigid:; 39172 - - Tubes, pipes and hoses, rigid:</t>
  </si>
  <si>
    <t>Approval of the user guide on the series control of pharmaceutical products for human use and related procedures, and repeal of the Resolution indicated</t>
  </si>
  <si>
    <t>-__________1 This information can be provided by including a website address, a PDF attachment, or other information on where the text of the final/modified measure and/or interpretative guidance can be obtained.</t>
  </si>
  <si>
    <t>Productos farmacéuticos de uso humano</t>
  </si>
  <si>
    <r>
      <rPr>
        <sz val="11"/>
        <rFont val="Calibri"/>
      </rPr>
      <t>https://members.wto.org/crnattachments/2026/TBT/CHL/final_measure/26_04482_00_s.pdf
https://www.bcn.cl/leychile/navegar?idNorma=1227205</t>
    </r>
  </si>
  <si>
    <t>SI 431 - Mayonnaise</t>
  </si>
  <si>
    <t>The revision process for the Israel Mandatory Standard SI 431, which deals with mayonnaise, was revoked following the entry into force on 1 August of the declaration that the standard is voluntary.</t>
  </si>
  <si>
    <t>Mayonnaise</t>
  </si>
  <si>
    <t>210390 - Preparations for sauces and prepared sauces; mixed condiments and seasonings (excl. soya sauce, tomato ketchup and other tomato sauces, mustard, and mustard flour and meal); 210390 - Preparations for sauces and prepared sauces; mixed condiments and seasonings (excl. soya sauce, tomato ketchup and other tomato sauces, mustard, and mustard flour and meal)</t>
  </si>
  <si>
    <t>67.200.10 - Animal and vegetable fats and oils; 67.200.10 - Animal and vegetable fats and oils; 67.230 - Prepackaged and prepared foods; 67.230 - Prepackaged and prepared foods</t>
  </si>
  <si>
    <t>SI 1254 - Salads made from vegetable matter, preserved by cold storage</t>
  </si>
  <si>
    <t>The revision process for the Israel Mandatory Standard SI 1254, which deals with salads made from vegetable matter and preserved by cold storage, was revoked following the entry into force on 1 August of the declaration that the standard is voluntary.</t>
  </si>
  <si>
    <t>Salads made from vegetable matter, preserved by cold storage</t>
  </si>
  <si>
    <t>07 - EDIBLE VEGETABLES AND CERTAIN ROOTS AND TUBERS; 07 - EDIBLE VEGETABLES AND CERTAIN ROOTS AND TUBERS</t>
  </si>
  <si>
    <t>67.060 - Cereals, pulses and derived products; 67.060 - Cereals, pulses and derived products; 67.080.01 - Fruits, vegetables and derived products in general; 67.080.01 - Fruits, vegetables and derived products in general</t>
  </si>
  <si>
    <t>SI 877 Part 1 - Frozen vegetables and fruits: General</t>
  </si>
  <si>
    <t>The revision process for the Israel Mandatory Standard SI 877 part 1, which deals with frozen vegetables and fruits, was revoked following the entry into force on 1 August of the declaration that the standard is voluntary.</t>
  </si>
  <si>
    <t>Frozen vegetables and fruits</t>
  </si>
  <si>
    <t>0710 - Vegetables, uncooked or cooked by steaming or boiling in water, frozen; 0811 - Fruit and nuts, uncooked or cooked by steaming or boiling in water, frozen, whether or not containing added sugar or other sweetening matter; 2001 - Vegetables, fruit, nuts and other edible parts of plants, prepared or preserved by vinegar or acetic acid; 2002 - Tomatoes, prepared or preserved otherwise than by vinegar or acetic acid; 2003 - Mushrooms and truffles, prepared or preserved otherwise than by vinegar or acetic acid; 2004 - Vegetables prepared or preserved otherwise than by vinegar or acetic acid, frozen (excl. preserved by sugar, and tomatoes, mushrooms and truffles); 2008 - 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 2003 - Mushrooms and truffles, prepared or preserved otherwise than by vinegar or acetic acid; 2004 - Vegetables prepared or preserved otherwise than by vinegar or acetic acid, frozen (excl. preserved by sugar, and tomatoes, mushrooms and truffles); 2008 - 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 2001 - Vegetables, fruit, nuts and other edible parts of plants, prepared or preserved by vinegar or acetic acid; 2002 - Tomatoes, prepared or preserved otherwise than by vinegar or acetic acid; 0710 - Vegetables, uncooked or cooked by steaming or boiling in water, frozen; 0811 - Fruit and nuts, uncooked or cooked by steaming or boiling in water, frozen, whether or not containing added sugar or other sweetening matter</t>
  </si>
  <si>
    <t>67.080.01 - Fruits, vegetables and derived products in general; 67.080.01 - Fruits, vegetables and derived products in general</t>
  </si>
  <si>
    <t>SI 1006 – Marzipan</t>
  </si>
  <si>
    <t>The revision process for the Israel Mandatory Standard SI 1006, which deals with marzipan, was revoked following the entry into force on 1 August of the declaration that the standard is voluntary.</t>
  </si>
  <si>
    <t>Marzipan</t>
  </si>
  <si>
    <t>DKS 829: 2023 Specification for precast concrete channels, edgings and quadrants</t>
  </si>
  <si>
    <t>Kenya would like to inform WTO Members that the draft Kenya Standard; DKS 829: 2023 Specification for precast concrete channels, edgings and quadrants notified in, G/TBT/N/KEN/1378was adopted and published by Kenya as KS 829:2026 Kenya Standard—Precast concrete channels, edgings and quadrants ― Specification, Fourth Edition on 7th August 2026 via Kenya Gazette, No. 12185 dated 7th August 2026A copy of the document can be obtained via the following link at a basic fee: https://webstore.kebs.go.ke</t>
  </si>
  <si>
    <t>Articles of cement, concrete or artificial stone, whether or not reinforced (HS code(s): 6810); Concrete and concrete products (ICS code(s): 91.100.30)</t>
  </si>
  <si>
    <t>6810 - Articles of cement, concrete or artificial stone, whether or not reinforced; 6810 - Articles of cement, concrete or artificial stone, whether or not reinforced</t>
  </si>
  <si>
    <t>91.100.30 - Concrete and concrete products; 91.100.30 - Concrete and concrete products</t>
  </si>
  <si>
    <t>DKS 452: 2024 Stainless steel sinks for domestic purposes — Specification</t>
  </si>
  <si>
    <t>Kenya would like to inform WTO Members that the draft Kenya Standard; DKS 452: 2024 Stainless steel sinks for domestic purposes — Specification notified in, G/TBT/N/KEN/1644was adopted and published by Kenya as KS 452:2026 Kenya Standard—Stainless steel sinks for domestic purposes—Specification, Third Edition on 7th August 2026 via Kenya Gazette, No. 12185 dated 7th August 2026A copy of the document can be obtained via the following link at a basic fee: https://webstore.kebs.go.ke</t>
  </si>
  <si>
    <t>Sinks and washbasins, of stainless steel (HS code(s): 732410); Sanitary installations (ICS code(s): 91.140.70)</t>
  </si>
  <si>
    <t>732410 - Sinks and washbasins, of stainless steel; 732410 - Sinks and washbasins, of stainless steel</t>
  </si>
  <si>
    <t>91.140.70 - Sanitary installations; 91.140.70 - Sanitary installations</t>
  </si>
  <si>
    <t>Consumer information, labelling (TBT); Prevention of deceptive practices and consumer protection (TBT); Quality requirements (TBT); Reducing trade barriers and facilitating trade (TBT)</t>
  </si>
  <si>
    <t>DKS 1564:2025 Handling, processing, storage and distribution of molluscan shellfish ― Code of practice</t>
  </si>
  <si>
    <t>Kenya would like to inform WTO Members that the draft Kenya Standard; DKS 1564:2025 Handling, processing, storage and distribution of molluscan shellfish ― Code of practice notified in, G/TBT/N/KEN/1937was adopted and published by KS 1564:2026 Kenya Standard—Handling, processing, storage and distribution of molluscan shellfish ― Code of practice, Second Edition on 7th August 2026 via Kenya Gazette, No. 12185 dated 7th August 2026A copy of the document can be obtained via the following link at a basic fee: https://webstore.kebs.go.ke</t>
  </si>
  <si>
    <t>KS EN 1997-1: 2004/DNA:2025 Draft Kenya National Annex to Eurocode 7 — Geotechnical design ― Part 1: General rules</t>
  </si>
  <si>
    <t>Kenya would like to inform WTO Members that the draft Kenya Standard; KS EN 1997-1: 2004/DNA:2025 Draft Kenya National Annex to Eurocode 7 — Geotechnical design ― Part 1: General rules notified in, G/TBT/N/KEN/1971was adopted and published by Kenya as KS EN 1997-1:2004/NA:2026 Kenya National Annex to Eurocode 7—Geotechnical design—Part 1: General rules, First Edition on 7th August 2026 via Kenya Gazette, No. 12185 dated 7th August 2026A copy of the document can be obtained via the following link at a basic fee: https://webstore.kebs.go.ke</t>
  </si>
  <si>
    <t>Technical aspects (ICS code(s): 91.010.30); Earthworks. Excavations. Foundation construction. Underground works (ICS code(s): 93.020)</t>
  </si>
  <si>
    <t>91.010.30 - Technical aspects; 93.020 - Earthworks. Excavations. Foundation construction. Underground works; 91.010.30 - Technical aspects; 93.020 - Earthworks. Excavations. Foundation construction. Underground works</t>
  </si>
  <si>
    <t>KS EN 1991-1-1:2002/DNA:2025 Draft Kenya National Annex to Eurocode 1 — Actions on structures ― Part 1-1: General actions – Densities, self-weight, imposed loads for buildings</t>
  </si>
  <si>
    <t>Kenya would like to inform WTO Members that the draft Kenya Standard; KS EN 1991-1-1:2002/DNA:2025 Draft Kenya National Annex to Eurocode 1 — Actions on structures ― Part 1-1: General actions – Densities, self-weight, imposed loads for buildings notified in, G/TBT/N/KEN/1972was adopted and published by Kenya as KS EN 1991-1-1:2002/NA:2026 Kenya National Annex to Eurocode 1— Actions on structures—Part 1-1: General actions—Densities, self-weight, imposed loads for buildings, First Edition on 7th August 2026 via Kenya Gazette, No. 12185 dated 7th August 2026A copy of the document can be obtained via the following link at a basic fee: https://webstore.kebs.go.ke</t>
  </si>
  <si>
    <t>Technical aspects (ICS code(s): 91.010.30)</t>
  </si>
  <si>
    <t>91.010.30 - Technical aspects; 91.010.30 - Technical aspects</t>
  </si>
  <si>
    <t>KS EN 1991-1-3: 2003+A1: 2015/DNA:2025 Draft Kenya National Annex to Eurocode 1— Actions on structures ― Part 1-3: General actions – Snow loads</t>
  </si>
  <si>
    <t>Kenya would like to inform WTO Members that the draft Kenya Standard; KS EN 1991-1-3: 2003+A1: 2015/DNA:2025 Draft Kenya National Annex to Eurocode 1— Actions on structures ― Part 1-3: General actions – Snow loads notified in, G/TBT/N/KEN/1973was adopted and published by Kenya as KS EN 1991-1-3:2003+A1:2015/NA:2026 Kenya National Annex to Eurocode 1—Actions on structures—Part 1-3: General actions—Snow loads, First Edition on 7th August 2026 via Kenya Gazette, No. 12185 dated 7th August 2026A copy of the document can be obtained via the following link at a basic fee: https://webstore.kebs.go.ke</t>
  </si>
  <si>
    <t>KS EN 1991-1-2: 2002/DNA:2025 Draft Kenya National Annex to Eurocode 1— Actions on structures ― Part 1-2: General actions – Actions on structures exposed to fire</t>
  </si>
  <si>
    <t>Kenya would like to inform WTO Members that the draft Kenya Standard; KS EN 1991-1-2: 2002/DNA:2025 Draft Kenya National Annex to Eurocode 1— Actions on structures ― Part 1-2: General actions – Actions on structures exposed to fire notified in, G/TBT/N/KEN/1974was adopted and published by Kenya as KS EN 1991-1-2: 2002/NA:2026 Kenya National Annex to Eurocode 1—Actions on structures—Part 1-2: General actions—Actions on structures exposed to fire, First Edition on 7th August 2026 via Kenya Gazette, No. 12185 dated 7th August 2026A copy of the document can be obtained via the following link at a basic fee: https://webstore.kebs.go.ke</t>
  </si>
  <si>
    <t>Fire-resistance of building materials and elements (ICS code(s): 13.220.50)</t>
  </si>
  <si>
    <t>13.220.50 - Fire-resistance of building materials and elements; 13.220.50 - Fire-resistance of building materials and elements</t>
  </si>
  <si>
    <t>THE TECHNICAL REGULATION CONCERNING THE MANDATORY PRODUCT CERTIFICATION OF PLASTIC PIPE PRODUCTS</t>
  </si>
  <si>
    <t>This DAO aims to strictly ensure that plastic pipe products to be manufactured, imported, distributed, sold, or used in the Philippines meet the specified quality requirements prescribed by this Technical Regulation.</t>
  </si>
  <si>
    <t>Plastics pipes (ICS code(s): 23.040.20)</t>
  </si>
  <si>
    <r>
      <rPr>
        <sz val="11"/>
        <rFont val="Calibri"/>
      </rPr>
      <t>https://members.wto.org/crnattachments/2026/TBT/PHL/26_04508_00_e.pdf</t>
    </r>
  </si>
  <si>
    <t>Temporary Exemption From Motor Vehicle Safety and Bumper Standards</t>
  </si>
  <si>
    <t>In response to a request from the Alliance for Automotive Innovation (Auto Innovators), the National Highway Traffic Safety Administration (NHTSA) is announcing a 30-day extension of the public comment period for the interim final rule (IFR) published on 31 July 2026 (notified as G/TBT/N/USA/1436/Add.1) amending NHTSA's general exemption regulations to remove language limiting the application of temporary exemptions from the Federal Motor Vehicle Safety Standards (FMVSS) and the bumper standard to motor vehicles manufactured on and after the effective date of an exemption, and to align the regulations with the Administrator's statutory discretion to determine the vehicle population covered by a temporary exemption. The notice also removed the requirement that applications for exemption be submitted in three copies and specified an electronic means for submission. The comment period for the notice was originally scheduled to end on 31 August 2026. It will now end on 30 September 2026.The comment period for the IFR published on 31 July 2026 at 91 FR 48307, is extended. Comments should be received on or before 30 September 2026.91 Federal Register (FR) 55793, 31 August 2026; Title 49 Code of Federal Regulations (CFR) Part 555_x000D_
https://www.govinfo.gov/content/pkg/FR-2026-08-31/html/2026-17742.htm_x000D_
https://www.govinfo.gov/content/pkg/FR-2026-08-31/pdf/2026-17742.pdfThis extension of comment period and the interim final rule notified as G/TBT/N/USA/1436/Add.1 are identified by Docket Number NHTSA-2026-1585. The Docket Folder is available on Regulations.gov at https://www.regulations.gov/docket/NHTSA-2026-1585/document and provides access to primary documents as well as comments received. Documents are also accessible from Regulations.gov by searching the Docket Number. WTO Members and their stakeholders are asked to submit comments to the USA TBT Enquiry Point by or before 4pmEastern Time on 30 September 2026. Comments received by the USA TBT Enquiry Point from WTO Members and their stakeholders will be shared with NHTSA and will also be submitted to the Docket on Regulations.gov if received within the comment period.</t>
  </si>
  <si>
    <t>Motor vehicle bumper standards</t>
  </si>
  <si>
    <t>43.020 - Road vehicles in general; 43.020 - Road vehicles in general</t>
  </si>
  <si>
    <t>Resetting NHTSA's Fuel Economy Program: Commercial Medium- and 
Heavy-Duty On-Highway Vehicles and Work Trucks</t>
  </si>
  <si>
    <t>Interpretive rule - The National Highway Traffic Safety Administration (NHTSA) is issuing 
this interpretive rule regarding the scope of its authority to set fuel 
economy standards for commercial medium- and heavy-duty on-highway 
vehicles and work trucks. This rule describes NHTSA's authority to set 
vehicle standards, which does not include the authority to set separate 
standards for engines. NHTSA will review its existing standards 
applicable to commercial medium- and heavy-duty on-highway vehicles and 
work trucks for consistency with this interpretation in a separate 
rulemaking. Pending the rulemaking process, NHTSA will exercise its 
enforcement authority with regard to affected standards in accordance 
with the interpretation set forth in this rule.</t>
  </si>
  <si>
    <t>Commercial medium- and heavy-duty (MDHD) on-highway vehicles, work trucks, heavy-duty pickup trucks and vans, vocational vehicles, semi-trailers/tractors, and heavy-duty engines; Spark-ignition reciprocating piston engine, of a kind used for vehicles of chapter 87, of a cylinder capacity &gt; 1.000 cm³ (HS code(s): 840734); Compression-ignition internal combustion piston engine "diesel or semi-diesel engine", for the propulsion of vehicles of chapter 87 (HS code(s): 840820); - Road tractors for semi-trailers : (HS code(s): 87012); Motor vehicles for the transport of &gt;= 10 persons, incl. driver (HS code(s): 8702); Motor vehicles for the transport of goods, incl. chassis with engine and cab (HS code(s): 8704); Special purpose motor vehicles (other than those principally designed for the transport of persons or goods), e.g. breakdown lorries, crane lorries, fire fighting vehicles, concrete-mixer lorries, road sweeper lorries, spraying lorries, mobile workshops and mobile radiological units (HS code(s): 8705); Internal combustion engines for road vehicles in general (ICS code(s): 43.060.01); Commercial vehicles in general (ICS code(s): 43.080.01); Trucks and trailers (ICS code(s): 43.080.10); Electric road vehicles (ICS code(s): 43.120)</t>
  </si>
  <si>
    <t>87012 - - Road tractors for semi-trailers :; 8702 - Motor vehicles for the transport of &gt;= 10 persons, incl. driver; 8704 - Motor vehicles for the transport of goods, incl. chassis with engine and cab; 8705 - Special purpose motor vehicles (other than those principally designed for the transport of persons or goods), e.g. breakdown lorries, crane lorries, fire fighting vehicles, concrete-mixer lorries, road sweeper lorries, spraying lorries, mobile workshops and mobile radiological units; 840734 - Spark-ignition reciprocating piston engine, of a kind used for vehicles of chapter 87, of a cylinder capacity &gt; 1.000 cm³; 840820 - Compression-ignition internal combustion piston engine "diesel or semi-diesel engine", for the propulsion of vehicles of chapter 87</t>
  </si>
  <si>
    <t>43.060.01 - Internal combustion engines for road vehicles in general; 43.080.01 - Commercial vehicles in general; 43.080.10 - Trucks and trailers; 43.120 - Electric road vehicles</t>
  </si>
  <si>
    <r>
      <rPr>
        <sz val="11"/>
        <rFont val="Calibri"/>
      </rPr>
      <t>https://members.wto.org/crnattachments/2026/TBT/USA/26_04496_00_e.pdf</t>
    </r>
  </si>
  <si>
    <t xml:space="preserve">91 Federal Register (FR) 55788, 31 August 2026; Title 49 Code of Federal Regulations (CFR) Parts 523534, and 535_x000D_
https://www.govinfo.gov/content/pkg/FR-2026-08-31/html/2026-17756.htm_x000D_
https://www.govinfo.gov/content/pkg/FR-2026-08-31/pdf/2026-17756.pdfThis interpretive rule is identified by Docket Number NHTSA-2026-1948. The Docket Folder is available on Regulations.gov at https://www.regulations.gov/docket/NHTSA-2026-1948/document and provides access to primary documents as well as comments received. Documents are also accessible from Regulations.gov by searching the Docket Number. _x000D_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</si>
</sst>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name val="Calibri"/>
    </font>
    <font>
      <b/>
      <sz val="11"/>
      <name val="Calibri"/>
    </font>
    <font>
      <u/>
      <sz val="11"/>
      <color rgb="FF0000FF"/>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164" fontId="0" fillId="0" borderId="0" xfId="0" applyNumberFormat="1"/>
    <xf numFmtId="164" fontId="0" fillId="0" borderId="0" xfId="0" applyNumberFormat="1" applyAlignment="1">
      <alignment horizont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xf>
    <xf numFmtId="164" fontId="0" fillId="0" borderId="1" xfId="0" applyNumberFormat="1" applyBorder="1" applyAlignment="1">
      <alignment horizontal="center" vertical="top"/>
    </xf>
    <xf numFmtId="0" fontId="2" fillId="0" borderId="1" xfId="0" applyFont="1" applyBorder="1" applyAlignment="1">
      <alignment vertical="top"/>
    </xf>
    <xf numFmtId="0" fontId="0" fillId="0" borderId="1" xfId="0" applyBorder="1" applyAlignment="1">
      <alignment vertical="top" wrapText="1"/>
    </xf>
    <xf numFmtId="164" fontId="0" fillId="0" borderId="1" xfId="0" applyNumberFormat="1" applyBorder="1" applyAlignment="1">
      <alignment vertical="top"/>
    </xf>
    <xf numFmtId="0" fontId="0" fillId="0" borderId="1" xfId="0" applyBorder="1"/>
    <xf numFmtId="0" fontId="0" fillId="0" borderId="1" xfId="0" applyBorder="1" applyAlignment="1">
      <alignment wrapText="1"/>
    </xf>
    <xf numFmtId="164" fontId="1" fillId="0" borderId="1" xfId="0" applyNumberFormat="1" applyFont="1" applyBorder="1" applyAlignment="1">
      <alignment horizontal="left" vertical="center"/>
    </xf>
    <xf numFmtId="0" fontId="1"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83"/>
  <sheetViews>
    <sheetView tabSelected="1" workbookViewId="0">
      <selection activeCell="D1" sqref="D1"/>
    </sheetView>
  </sheetViews>
  <sheetFormatPr defaultRowHeight="14.4" x14ac:dyDescent="0.3"/>
  <cols>
    <col min="1" max="1" width="30" customWidth="1"/>
    <col min="2" max="2" width="20" style="3" customWidth="1"/>
    <col min="3" max="3" width="50" customWidth="1"/>
    <col min="4" max="4" width="66.77734375" style="1" customWidth="1"/>
    <col min="5" max="5" width="63.109375" style="1" customWidth="1"/>
    <col min="6" max="6" width="58.77734375" style="1" customWidth="1"/>
    <col min="7" max="7" width="59.6640625" style="1" customWidth="1"/>
    <col min="8" max="8" width="43.77734375" style="1" customWidth="1"/>
    <col min="9" max="9" width="64.44140625" style="1" customWidth="1"/>
    <col min="10" max="10" width="31.109375" style="1" customWidth="1"/>
    <col min="11" max="11" width="60.21875" style="1" customWidth="1"/>
    <col min="12" max="12" width="51.109375" customWidth="1"/>
    <col min="13" max="13" width="16.33203125" style="3" customWidth="1"/>
    <col min="14" max="14" width="18.109375" style="2" customWidth="1"/>
    <col min="15" max="15" width="30" style="2" customWidth="1"/>
    <col min="16" max="16" width="32.88671875" customWidth="1"/>
    <col min="17" max="17" width="66.33203125" customWidth="1"/>
    <col min="18" max="18" width="73" customWidth="1"/>
    <col min="19" max="19" width="75" customWidth="1"/>
    <col min="20" max="20" width="73.77734375" customWidth="1"/>
    <col min="21" max="21" width="48" customWidth="1"/>
    <col min="22" max="22" width="23.21875" customWidth="1"/>
    <col min="23" max="23" width="30.44140625" customWidth="1"/>
    <col min="24" max="24" width="28.109375" customWidth="1"/>
    <col min="25" max="25" width="37.88671875" customWidth="1"/>
    <col min="26" max="26" width="58.33203125" customWidth="1"/>
    <col min="27" max="27" width="18.33203125" customWidth="1"/>
    <col min="28" max="28" width="35.33203125" style="1" customWidth="1"/>
    <col min="29" max="29" width="34.88671875" customWidth="1"/>
    <col min="30" max="30" width="46.44140625" customWidth="1"/>
    <col min="31" max="31" width="50.5546875" customWidth="1"/>
    <col min="32" max="32" width="32.88671875" customWidth="1"/>
    <col min="33" max="33" width="43.88671875" customWidth="1"/>
    <col min="34" max="34" width="42.109375" style="1" customWidth="1"/>
  </cols>
  <sheetData>
    <row r="1" spans="1:34" ht="40.049999999999997" customHeight="1" x14ac:dyDescent="0.3">
      <c r="A1" s="4" t="s">
        <v>0</v>
      </c>
      <c r="B1" s="5" t="s">
        <v>1</v>
      </c>
      <c r="C1" s="4" t="s">
        <v>2</v>
      </c>
      <c r="D1" s="6" t="s">
        <v>3</v>
      </c>
      <c r="E1" s="6" t="s">
        <v>4</v>
      </c>
      <c r="F1" s="6" t="s">
        <v>5</v>
      </c>
      <c r="G1" s="6" t="s">
        <v>6</v>
      </c>
      <c r="H1" s="6" t="s">
        <v>7</v>
      </c>
      <c r="I1" s="6" t="s">
        <v>8</v>
      </c>
      <c r="J1" s="6" t="s">
        <v>9</v>
      </c>
      <c r="K1" s="6" t="s">
        <v>10</v>
      </c>
      <c r="L1" s="4" t="s">
        <v>11</v>
      </c>
      <c r="M1" s="14" t="s">
        <v>12</v>
      </c>
      <c r="N1" s="5" t="s">
        <v>13</v>
      </c>
      <c r="O1" s="5" t="s">
        <v>14</v>
      </c>
      <c r="P1" s="4" t="s">
        <v>15</v>
      </c>
      <c r="Q1" s="4" t="s">
        <v>16</v>
      </c>
      <c r="R1" s="4" t="s">
        <v>17</v>
      </c>
      <c r="S1" s="4" t="s">
        <v>18</v>
      </c>
      <c r="T1" s="4" t="s">
        <v>19</v>
      </c>
      <c r="U1" s="4" t="s">
        <v>20</v>
      </c>
      <c r="V1" s="15" t="s">
        <v>21</v>
      </c>
      <c r="W1" s="15" t="s">
        <v>22</v>
      </c>
      <c r="X1" s="15" t="s">
        <v>23</v>
      </c>
      <c r="Y1" s="15" t="s">
        <v>24</v>
      </c>
      <c r="Z1" s="15" t="s">
        <v>25</v>
      </c>
      <c r="AA1" s="4" t="s">
        <v>26</v>
      </c>
      <c r="AB1" s="6" t="s">
        <v>27</v>
      </c>
      <c r="AC1" s="4" t="s">
        <v>28</v>
      </c>
      <c r="AD1" s="4" t="s">
        <v>29</v>
      </c>
      <c r="AE1" s="4" t="s">
        <v>30</v>
      </c>
      <c r="AF1" s="4" t="s">
        <v>31</v>
      </c>
      <c r="AG1" s="15" t="s">
        <v>32</v>
      </c>
      <c r="AH1" s="6" t="s">
        <v>33</v>
      </c>
    </row>
    <row r="2" spans="1:34" ht="40.049999999999997" customHeight="1" x14ac:dyDescent="0.3">
      <c r="A2" s="7" t="s">
        <v>88</v>
      </c>
      <c r="B2" s="8">
        <v>46266</v>
      </c>
      <c r="C2" s="9" t="str">
        <f>HYPERLINK("https://epingalert.org/en/Search?viewData= G/SPS/N/JPN/1414/Add.1"," G/SPS/N/JPN/1414/Add.1")</f>
        <v xml:space="preserve"> G/SPS/N/JPN/1414/Add.1</v>
      </c>
      <c r="D2" s="10" t="s">
        <v>2208</v>
      </c>
      <c r="E2" s="10" t="s">
        <v>2209</v>
      </c>
      <c r="F2" s="10" t="s">
        <v>2210</v>
      </c>
      <c r="G2" s="10" t="s">
        <v>41</v>
      </c>
      <c r="H2" s="10" t="s">
        <v>41</v>
      </c>
      <c r="I2" s="10" t="s">
        <v>120</v>
      </c>
      <c r="J2" s="10" t="s">
        <v>41</v>
      </c>
      <c r="K2" s="10" t="s">
        <v>2211</v>
      </c>
      <c r="L2" s="7"/>
      <c r="M2" s="8" t="s">
        <v>41</v>
      </c>
      <c r="N2" s="11"/>
      <c r="O2" s="11"/>
      <c r="P2" s="7" t="s">
        <v>43</v>
      </c>
      <c r="Q2" s="10" t="s">
        <v>2212</v>
      </c>
      <c r="R2" s="12" t="str">
        <f>HYPERLINK("https://docs.wto.org/imrd/directdoc.asp?DDFDocuments/t/G/SPS/NJPN1414A1.docx", "https://docs.wto.org/imrd/directdoc.asp?DDFDocuments/t/G/SPS/NJPN1414A1.docx")</f>
        <v>https://docs.wto.org/imrd/directdoc.asp?DDFDocuments/t/G/SPS/NJPN1414A1.docx</v>
      </c>
      <c r="S2" s="12" t="str">
        <f>HYPERLINK("https://docs.wto.org/imrd/directdoc.asp?DDFDocuments/u/G/SPS/NJPN1414A1.docx", "https://docs.wto.org/imrd/directdoc.asp?DDFDocuments/u/G/SPS/NJPN1414A1.docx")</f>
        <v>https://docs.wto.org/imrd/directdoc.asp?DDFDocuments/u/G/SPS/NJPN1414A1.docx</v>
      </c>
      <c r="T2" s="12" t="str">
        <f>HYPERLINK("https://docs.wto.org/imrd/directdoc.asp?DDFDocuments/v/G/SPS/NJPN1414A1.docx", "https://docs.wto.org/imrd/directdoc.asp?DDFDocuments/v/G/SPS/NJPN1414A1.docx")</f>
        <v>https://docs.wto.org/imrd/directdoc.asp?DDFDocuments/v/G/SPS/NJPN1414A1.docx</v>
      </c>
      <c r="U2" s="12" t="s">
        <v>41</v>
      </c>
      <c r="V2" s="12" t="s">
        <v>41</v>
      </c>
      <c r="W2" s="12" t="s">
        <v>41</v>
      </c>
      <c r="X2" s="12" t="s">
        <v>41</v>
      </c>
      <c r="Y2" s="12" t="s">
        <v>41</v>
      </c>
      <c r="Z2" s="12" t="s">
        <v>41</v>
      </c>
      <c r="AA2" s="12" t="s">
        <v>41</v>
      </c>
      <c r="AB2" s="13" t="s">
        <v>41</v>
      </c>
      <c r="AC2" s="12" t="s">
        <v>41</v>
      </c>
      <c r="AD2" s="12" t="s">
        <v>41</v>
      </c>
      <c r="AE2" s="12" t="s">
        <v>41</v>
      </c>
      <c r="AF2" s="12" t="s">
        <v>41</v>
      </c>
      <c r="AG2" s="12" t="s">
        <v>41</v>
      </c>
      <c r="AH2" s="13" t="s">
        <v>41</v>
      </c>
    </row>
    <row r="3" spans="1:34" ht="40.049999999999997" customHeight="1" x14ac:dyDescent="0.3">
      <c r="A3" s="7" t="s">
        <v>45</v>
      </c>
      <c r="B3" s="8">
        <v>46266</v>
      </c>
      <c r="C3" s="9" t="str">
        <f>HYPERLINK("https://epingalert.org/en/Search?viewData= G/SPS/N/KEN/352/Add.1"," G/SPS/N/KEN/352/Add.1")</f>
        <v xml:space="preserve"> G/SPS/N/KEN/352/Add.1</v>
      </c>
      <c r="D3" s="10" t="s">
        <v>2213</v>
      </c>
      <c r="E3" s="10" t="s">
        <v>2214</v>
      </c>
      <c r="F3" s="10" t="s">
        <v>2178</v>
      </c>
      <c r="G3" s="10" t="s">
        <v>2215</v>
      </c>
      <c r="H3" s="10" t="s">
        <v>949</v>
      </c>
      <c r="I3" s="10" t="s">
        <v>120</v>
      </c>
      <c r="J3" s="10" t="s">
        <v>41</v>
      </c>
      <c r="K3" s="10" t="s">
        <v>42</v>
      </c>
      <c r="L3" s="7"/>
      <c r="M3" s="8" t="s">
        <v>41</v>
      </c>
      <c r="N3" s="11"/>
      <c r="O3" s="11"/>
      <c r="P3" s="7" t="s">
        <v>43</v>
      </c>
      <c r="Q3" s="7"/>
      <c r="R3" s="12" t="str">
        <f>HYPERLINK("https://docs.wto.org/imrd/directdoc.asp?DDFDocuments/t/G/SPS/NKEN352A1.docx", "https://docs.wto.org/imrd/directdoc.asp?DDFDocuments/t/G/SPS/NKEN352A1.docx")</f>
        <v>https://docs.wto.org/imrd/directdoc.asp?DDFDocuments/t/G/SPS/NKEN352A1.docx</v>
      </c>
      <c r="S3" s="12" t="str">
        <f>HYPERLINK("https://docs.wto.org/imrd/directdoc.asp?DDFDocuments/u/G/SPS/NKEN352A1.docx", "https://docs.wto.org/imrd/directdoc.asp?DDFDocuments/u/G/SPS/NKEN352A1.docx")</f>
        <v>https://docs.wto.org/imrd/directdoc.asp?DDFDocuments/u/G/SPS/NKEN352A1.docx</v>
      </c>
      <c r="T3" s="12" t="str">
        <f>HYPERLINK("https://docs.wto.org/imrd/directdoc.asp?DDFDocuments/v/G/SPS/NKEN352A1.docx", "https://docs.wto.org/imrd/directdoc.asp?DDFDocuments/v/G/SPS/NKEN352A1.docx")</f>
        <v>https://docs.wto.org/imrd/directdoc.asp?DDFDocuments/v/G/SPS/NKEN352A1.docx</v>
      </c>
      <c r="U3" s="12" t="s">
        <v>41</v>
      </c>
      <c r="V3" s="12" t="s">
        <v>41</v>
      </c>
      <c r="W3" s="12" t="s">
        <v>41</v>
      </c>
      <c r="X3" s="12" t="s">
        <v>41</v>
      </c>
      <c r="Y3" s="12" t="s">
        <v>41</v>
      </c>
      <c r="Z3" s="12" t="s">
        <v>41</v>
      </c>
      <c r="AA3" s="12" t="s">
        <v>41</v>
      </c>
      <c r="AB3" s="13" t="s">
        <v>41</v>
      </c>
      <c r="AC3" s="12" t="s">
        <v>41</v>
      </c>
      <c r="AD3" s="12" t="s">
        <v>41</v>
      </c>
      <c r="AE3" s="12" t="s">
        <v>41</v>
      </c>
      <c r="AF3" s="12" t="s">
        <v>41</v>
      </c>
      <c r="AG3" s="12" t="s">
        <v>41</v>
      </c>
      <c r="AH3" s="13" t="s">
        <v>41</v>
      </c>
    </row>
    <row r="4" spans="1:34" ht="40.049999999999997" customHeight="1" x14ac:dyDescent="0.3">
      <c r="A4" s="7" t="s">
        <v>45</v>
      </c>
      <c r="B4" s="8">
        <v>46266</v>
      </c>
      <c r="C4" s="9" t="str">
        <f>HYPERLINK("https://epingalert.org/en/Search?viewData= G/SPS/N/KEN/365/Add.1"," G/SPS/N/KEN/365/Add.1")</f>
        <v xml:space="preserve"> G/SPS/N/KEN/365/Add.1</v>
      </c>
      <c r="D4" s="10" t="s">
        <v>2185</v>
      </c>
      <c r="E4" s="10" t="s">
        <v>2216</v>
      </c>
      <c r="F4" s="10" t="s">
        <v>756</v>
      </c>
      <c r="G4" s="10" t="s">
        <v>2217</v>
      </c>
      <c r="H4" s="10" t="s">
        <v>2187</v>
      </c>
      <c r="I4" s="10" t="s">
        <v>120</v>
      </c>
      <c r="J4" s="10" t="s">
        <v>41</v>
      </c>
      <c r="K4" s="10" t="s">
        <v>2211</v>
      </c>
      <c r="L4" s="7"/>
      <c r="M4" s="8" t="s">
        <v>41</v>
      </c>
      <c r="N4" s="11"/>
      <c r="O4" s="11"/>
      <c r="P4" s="7" t="s">
        <v>43</v>
      </c>
      <c r="Q4" s="7"/>
      <c r="R4" s="12" t="str">
        <f>HYPERLINK("https://docs.wto.org/imrd/directdoc.asp?DDFDocuments/t/G/SPS/NKEN365A1.docx", "https://docs.wto.org/imrd/directdoc.asp?DDFDocuments/t/G/SPS/NKEN365A1.docx")</f>
        <v>https://docs.wto.org/imrd/directdoc.asp?DDFDocuments/t/G/SPS/NKEN365A1.docx</v>
      </c>
      <c r="S4" s="12" t="str">
        <f>HYPERLINK("https://docs.wto.org/imrd/directdoc.asp?DDFDocuments/u/G/SPS/NKEN365A1.docx", "https://docs.wto.org/imrd/directdoc.asp?DDFDocuments/u/G/SPS/NKEN365A1.docx")</f>
        <v>https://docs.wto.org/imrd/directdoc.asp?DDFDocuments/u/G/SPS/NKEN365A1.docx</v>
      </c>
      <c r="T4" s="12" t="str">
        <f>HYPERLINK("https://docs.wto.org/imrd/directdoc.asp?DDFDocuments/v/G/SPS/NKEN365A1.docx", "https://docs.wto.org/imrd/directdoc.asp?DDFDocuments/v/G/SPS/NKEN365A1.docx")</f>
        <v>https://docs.wto.org/imrd/directdoc.asp?DDFDocuments/v/G/SPS/NKEN365A1.docx</v>
      </c>
      <c r="U4" s="12" t="s">
        <v>41</v>
      </c>
      <c r="V4" s="12" t="s">
        <v>41</v>
      </c>
      <c r="W4" s="12" t="s">
        <v>41</v>
      </c>
      <c r="X4" s="12" t="s">
        <v>41</v>
      </c>
      <c r="Y4" s="12" t="s">
        <v>41</v>
      </c>
      <c r="Z4" s="12" t="s">
        <v>41</v>
      </c>
      <c r="AA4" s="12" t="s">
        <v>41</v>
      </c>
      <c r="AB4" s="13" t="s">
        <v>41</v>
      </c>
      <c r="AC4" s="12" t="s">
        <v>41</v>
      </c>
      <c r="AD4" s="12" t="s">
        <v>41</v>
      </c>
      <c r="AE4" s="12" t="s">
        <v>41</v>
      </c>
      <c r="AF4" s="12" t="s">
        <v>41</v>
      </c>
      <c r="AG4" s="12" t="s">
        <v>41</v>
      </c>
      <c r="AH4" s="13" t="s">
        <v>41</v>
      </c>
    </row>
    <row r="5" spans="1:34" ht="43.8" customHeight="1" x14ac:dyDescent="0.3">
      <c r="A5" s="7" t="s">
        <v>2218</v>
      </c>
      <c r="B5" s="8">
        <v>46266</v>
      </c>
      <c r="C5" s="9" t="str">
        <f>HYPERLINK("https://epingalert.org/en/Search?viewData= G/SPS/N/PRY/38"," G/SPS/N/PRY/38")</f>
        <v xml:space="preserve"> G/SPS/N/PRY/38</v>
      </c>
      <c r="D5" s="10" t="s">
        <v>2219</v>
      </c>
      <c r="E5" s="10" t="s">
        <v>2220</v>
      </c>
      <c r="F5" s="10" t="s">
        <v>2221</v>
      </c>
      <c r="G5" s="10" t="s">
        <v>41</v>
      </c>
      <c r="H5" s="10" t="s">
        <v>41</v>
      </c>
      <c r="I5" s="10" t="s">
        <v>1403</v>
      </c>
      <c r="J5" s="10" t="s">
        <v>41</v>
      </c>
      <c r="K5" s="10" t="s">
        <v>2222</v>
      </c>
      <c r="L5" s="7" t="s">
        <v>41</v>
      </c>
      <c r="M5" s="8">
        <v>46326</v>
      </c>
      <c r="N5" s="11" t="s">
        <v>166</v>
      </c>
      <c r="O5" s="11" t="s">
        <v>2223</v>
      </c>
      <c r="P5" s="7" t="s">
        <v>95</v>
      </c>
      <c r="Q5" s="10" t="s">
        <v>2224</v>
      </c>
      <c r="R5" s="12" t="str">
        <f>HYPERLINK("https://docs.wto.org/imrd/directdoc.asp?DDFDocuments/t/G/SPS/NPRY38.docx", "https://docs.wto.org/imrd/directdoc.asp?DDFDocuments/t/G/SPS/NPRY38.docx")</f>
        <v>https://docs.wto.org/imrd/directdoc.asp?DDFDocuments/t/G/SPS/NPRY38.docx</v>
      </c>
      <c r="S5" s="12" t="str">
        <f>HYPERLINK("https://docs.wto.org/imrd/directdoc.asp?DDFDocuments/u/G/SPS/NPRY38.docx", "https://docs.wto.org/imrd/directdoc.asp?DDFDocuments/u/G/SPS/NPRY38.docx")</f>
        <v>https://docs.wto.org/imrd/directdoc.asp?DDFDocuments/u/G/SPS/NPRY38.docx</v>
      </c>
      <c r="T5" s="12" t="str">
        <f>HYPERLINK("https://docs.wto.org/imrd/directdoc.asp?DDFDocuments/v/G/SPS/NPRY38.docx", "https://docs.wto.org/imrd/directdoc.asp?DDFDocuments/v/G/SPS/NPRY38.docx")</f>
        <v>https://docs.wto.org/imrd/directdoc.asp?DDFDocuments/v/G/SPS/NPRY38.docx</v>
      </c>
      <c r="U5" s="12" t="s">
        <v>41</v>
      </c>
      <c r="V5" s="12" t="s">
        <v>41</v>
      </c>
      <c r="W5" s="12" t="s">
        <v>41</v>
      </c>
      <c r="X5" s="12" t="s">
        <v>41</v>
      </c>
      <c r="Y5" s="12" t="s">
        <v>41</v>
      </c>
      <c r="Z5" s="12" t="s">
        <v>41</v>
      </c>
      <c r="AA5" s="12" t="s">
        <v>41</v>
      </c>
      <c r="AB5" s="13" t="s">
        <v>41</v>
      </c>
      <c r="AC5" s="12" t="s">
        <v>97</v>
      </c>
      <c r="AD5" s="12" t="s">
        <v>97</v>
      </c>
      <c r="AE5" s="12" t="s">
        <v>98</v>
      </c>
      <c r="AF5" s="12" t="s">
        <v>97</v>
      </c>
      <c r="AG5" s="12" t="s">
        <v>98</v>
      </c>
      <c r="AH5" s="13" t="s">
        <v>41</v>
      </c>
    </row>
    <row r="6" spans="1:34" ht="40.049999999999997" customHeight="1" x14ac:dyDescent="0.3">
      <c r="A6" s="7" t="s">
        <v>1304</v>
      </c>
      <c r="B6" s="8">
        <v>46266</v>
      </c>
      <c r="C6" s="9" t="str">
        <f>HYPERLINK("https://epingalert.org/en/Search?viewData= G/SPS/N/TPKM/659"," G/SPS/N/TPKM/659")</f>
        <v xml:space="preserve"> G/SPS/N/TPKM/659</v>
      </c>
      <c r="D6" s="10" t="s">
        <v>2225</v>
      </c>
      <c r="E6" s="10" t="s">
        <v>2226</v>
      </c>
      <c r="F6" s="10" t="s">
        <v>2227</v>
      </c>
      <c r="G6" s="10" t="s">
        <v>41</v>
      </c>
      <c r="H6" s="10" t="s">
        <v>41</v>
      </c>
      <c r="I6" s="10" t="s">
        <v>340</v>
      </c>
      <c r="J6" s="10" t="s">
        <v>41</v>
      </c>
      <c r="K6" s="10" t="s">
        <v>341</v>
      </c>
      <c r="L6" s="7" t="s">
        <v>41</v>
      </c>
      <c r="M6" s="8">
        <v>46326</v>
      </c>
      <c r="N6" s="11" t="s">
        <v>122</v>
      </c>
      <c r="O6" s="11" t="s">
        <v>122</v>
      </c>
      <c r="P6" s="7" t="s">
        <v>95</v>
      </c>
      <c r="Q6" s="10" t="s">
        <v>2228</v>
      </c>
      <c r="R6" s="12" t="str">
        <f>HYPERLINK("https://docs.wto.org/imrd/directdoc.asp?DDFDocuments/t/G/SPS/NTPKM659.docx", "https://docs.wto.org/imrd/directdoc.asp?DDFDocuments/t/G/SPS/NTPKM659.docx")</f>
        <v>https://docs.wto.org/imrd/directdoc.asp?DDFDocuments/t/G/SPS/NTPKM659.docx</v>
      </c>
      <c r="S6" s="12" t="str">
        <f>HYPERLINK("https://docs.wto.org/imrd/directdoc.asp?DDFDocuments/u/G/SPS/NTPKM659.docx", "https://docs.wto.org/imrd/directdoc.asp?DDFDocuments/u/G/SPS/NTPKM659.docx")</f>
        <v>https://docs.wto.org/imrd/directdoc.asp?DDFDocuments/u/G/SPS/NTPKM659.docx</v>
      </c>
      <c r="T6" s="12" t="str">
        <f>HYPERLINK("https://docs.wto.org/imrd/directdoc.asp?DDFDocuments/v/G/SPS/NTPKM659.docx", "https://docs.wto.org/imrd/directdoc.asp?DDFDocuments/v/G/SPS/NTPKM659.docx")</f>
        <v>https://docs.wto.org/imrd/directdoc.asp?DDFDocuments/v/G/SPS/NTPKM659.docx</v>
      </c>
      <c r="U6" s="12" t="s">
        <v>41</v>
      </c>
      <c r="V6" s="12" t="s">
        <v>41</v>
      </c>
      <c r="W6" s="12" t="s">
        <v>41</v>
      </c>
      <c r="X6" s="12" t="s">
        <v>41</v>
      </c>
      <c r="Y6" s="12" t="s">
        <v>41</v>
      </c>
      <c r="Z6" s="12" t="s">
        <v>41</v>
      </c>
      <c r="AA6" s="12" t="s">
        <v>41</v>
      </c>
      <c r="AB6" s="13" t="s">
        <v>41</v>
      </c>
      <c r="AC6" s="12" t="s">
        <v>97</v>
      </c>
      <c r="AD6" s="12" t="s">
        <v>97</v>
      </c>
      <c r="AE6" s="12" t="s">
        <v>98</v>
      </c>
      <c r="AF6" s="12" t="s">
        <v>97</v>
      </c>
      <c r="AG6" s="12" t="s">
        <v>98</v>
      </c>
      <c r="AH6" s="13" t="s">
        <v>41</v>
      </c>
    </row>
    <row r="7" spans="1:34" ht="40.049999999999997" customHeight="1" x14ac:dyDescent="0.3">
      <c r="A7" s="7" t="s">
        <v>34</v>
      </c>
      <c r="B7" s="8">
        <v>46266</v>
      </c>
      <c r="C7" s="9" t="str">
        <f>HYPERLINK("https://epingalert.org/en/Search?viewData= G/TBT/N/BDI/385/Add.2, G/TBT/N/KEN/1465/Add.2, G/TBT/N/RWA/897/Add.2, G/TBT/N/TZA/999/Add.2, G/TBT/N/UGA/1803/Add.2"," G/TBT/N/BDI/385/Add.2, G/TBT/N/KEN/1465/Add.2, G/TBT/N/RWA/897/Add.2, G/TBT/N/TZA/999/Add.2, G/TBT/N/UGA/1803/Add.2")</f>
        <v xml:space="preserve"> G/TBT/N/BDI/385/Add.2, G/TBT/N/KEN/1465/Add.2, G/TBT/N/RWA/897/Add.2, G/TBT/N/TZA/999/Add.2, G/TBT/N/UGA/1803/Add.2</v>
      </c>
      <c r="D7" s="10" t="s">
        <v>2229</v>
      </c>
      <c r="E7" s="10" t="s">
        <v>2230</v>
      </c>
      <c r="F7" s="10" t="s">
        <v>2231</v>
      </c>
      <c r="G7" s="10" t="s">
        <v>2232</v>
      </c>
      <c r="H7" s="10" t="s">
        <v>2233</v>
      </c>
      <c r="I7" s="10" t="s">
        <v>896</v>
      </c>
      <c r="J7" s="10" t="s">
        <v>41</v>
      </c>
      <c r="K7" s="10" t="s">
        <v>41</v>
      </c>
      <c r="L7" s="7"/>
      <c r="M7" s="8" t="s">
        <v>41</v>
      </c>
      <c r="N7" s="11"/>
      <c r="O7" s="11"/>
      <c r="P7" s="7" t="s">
        <v>43</v>
      </c>
      <c r="Q7" s="10" t="s">
        <v>2132</v>
      </c>
      <c r="R7" s="12" t="str">
        <f>HYPERLINK("https://docs.wto.org/imrd/directdoc.asp?DDFDocuments/t/G/TBTN23/BDI385A2.docx", "https://docs.wto.org/imrd/directdoc.asp?DDFDocuments/t/G/TBTN23/BDI385A2.docx")</f>
        <v>https://docs.wto.org/imrd/directdoc.asp?DDFDocuments/t/G/TBTN23/BDI385A2.docx</v>
      </c>
      <c r="S7" s="12" t="str">
        <f>HYPERLINK("https://docs.wto.org/imrd/directdoc.asp?DDFDocuments/u/G/TBTN23/BDI385A2.docx", "https://docs.wto.org/imrd/directdoc.asp?DDFDocuments/u/G/TBTN23/BDI385A2.docx")</f>
        <v>https://docs.wto.org/imrd/directdoc.asp?DDFDocuments/u/G/TBTN23/BDI385A2.docx</v>
      </c>
      <c r="T7" s="12" t="str">
        <f>HYPERLINK("https://docs.wto.org/imrd/directdoc.asp?DDFDocuments/v/G/TBTN23/BDI385A2.docx", "https://docs.wto.org/imrd/directdoc.asp?DDFDocuments/v/G/TBTN23/BDI385A2.docx")</f>
        <v>https://docs.wto.org/imrd/directdoc.asp?DDFDocuments/v/G/TBTN23/BDI385A2.docx</v>
      </c>
      <c r="U7" s="12" t="s">
        <v>98</v>
      </c>
      <c r="V7" s="12" t="s">
        <v>97</v>
      </c>
      <c r="W7" s="12" t="s">
        <v>98</v>
      </c>
      <c r="X7" s="12" t="s">
        <v>97</v>
      </c>
      <c r="Y7" s="12" t="s">
        <v>97</v>
      </c>
      <c r="Z7" s="12" t="s">
        <v>97</v>
      </c>
      <c r="AA7" s="12" t="s">
        <v>97</v>
      </c>
      <c r="AB7" s="13" t="s">
        <v>41</v>
      </c>
      <c r="AC7" s="12" t="s">
        <v>41</v>
      </c>
      <c r="AD7" s="12" t="s">
        <v>41</v>
      </c>
      <c r="AE7" s="12" t="s">
        <v>41</v>
      </c>
      <c r="AF7" s="12" t="s">
        <v>41</v>
      </c>
      <c r="AG7" s="12" t="s">
        <v>41</v>
      </c>
      <c r="AH7" s="13" t="s">
        <v>41</v>
      </c>
    </row>
    <row r="8" spans="1:34" ht="40.049999999999997" customHeight="1" x14ac:dyDescent="0.3">
      <c r="A8" s="7" t="s">
        <v>45</v>
      </c>
      <c r="B8" s="8">
        <v>46266</v>
      </c>
      <c r="C8" s="9" t="str">
        <f>HYPERLINK("https://epingalert.org/en/Search?viewData= G/TBT/N/BDI/385/Add.2, G/TBT/N/KEN/1465/Add.2, G/TBT/N/RWA/897/Add.2, G/TBT/N/TZA/999/Add.2, G/TBT/N/UGA/1803/Add.2"," G/TBT/N/BDI/385/Add.2, G/TBT/N/KEN/1465/Add.2, G/TBT/N/RWA/897/Add.2, G/TBT/N/TZA/999/Add.2, G/TBT/N/UGA/1803/Add.2")</f>
        <v xml:space="preserve"> G/TBT/N/BDI/385/Add.2, G/TBT/N/KEN/1465/Add.2, G/TBT/N/RWA/897/Add.2, G/TBT/N/TZA/999/Add.2, G/TBT/N/UGA/1803/Add.2</v>
      </c>
      <c r="D8" s="10" t="s">
        <v>2229</v>
      </c>
      <c r="E8" s="10" t="s">
        <v>2230</v>
      </c>
      <c r="F8" s="10" t="s">
        <v>2231</v>
      </c>
      <c r="G8" s="10" t="s">
        <v>2232</v>
      </c>
      <c r="H8" s="10" t="s">
        <v>2233</v>
      </c>
      <c r="I8" s="10" t="s">
        <v>897</v>
      </c>
      <c r="J8" s="10" t="s">
        <v>41</v>
      </c>
      <c r="K8" s="10" t="s">
        <v>41</v>
      </c>
      <c r="L8" s="7"/>
      <c r="M8" s="8" t="s">
        <v>41</v>
      </c>
      <c r="N8" s="11"/>
      <c r="O8" s="11"/>
      <c r="P8" s="7" t="s">
        <v>43</v>
      </c>
      <c r="Q8" s="10" t="s">
        <v>2132</v>
      </c>
      <c r="R8" s="12" t="str">
        <f>HYPERLINK("https://docs.wto.org/imrd/directdoc.asp?DDFDocuments/t/G/TBTN23/BDI385A2.docx", "https://docs.wto.org/imrd/directdoc.asp?DDFDocuments/t/G/TBTN23/BDI385A2.docx")</f>
        <v>https://docs.wto.org/imrd/directdoc.asp?DDFDocuments/t/G/TBTN23/BDI385A2.docx</v>
      </c>
      <c r="S8" s="12" t="str">
        <f>HYPERLINK("https://docs.wto.org/imrd/directdoc.asp?DDFDocuments/u/G/TBTN23/BDI385A2.docx", "https://docs.wto.org/imrd/directdoc.asp?DDFDocuments/u/G/TBTN23/BDI385A2.docx")</f>
        <v>https://docs.wto.org/imrd/directdoc.asp?DDFDocuments/u/G/TBTN23/BDI385A2.docx</v>
      </c>
      <c r="T8" s="12" t="str">
        <f>HYPERLINK("https://docs.wto.org/imrd/directdoc.asp?DDFDocuments/v/G/TBTN23/BDI385A2.docx", "https://docs.wto.org/imrd/directdoc.asp?DDFDocuments/v/G/TBTN23/BDI385A2.docx")</f>
        <v>https://docs.wto.org/imrd/directdoc.asp?DDFDocuments/v/G/TBTN23/BDI385A2.docx</v>
      </c>
      <c r="U8" s="12" t="s">
        <v>98</v>
      </c>
      <c r="V8" s="12" t="s">
        <v>97</v>
      </c>
      <c r="W8" s="12" t="s">
        <v>98</v>
      </c>
      <c r="X8" s="12" t="s">
        <v>97</v>
      </c>
      <c r="Y8" s="12" t="s">
        <v>97</v>
      </c>
      <c r="Z8" s="12" t="s">
        <v>97</v>
      </c>
      <c r="AA8" s="12" t="s">
        <v>97</v>
      </c>
      <c r="AB8" s="13" t="s">
        <v>41</v>
      </c>
      <c r="AC8" s="12" t="s">
        <v>41</v>
      </c>
      <c r="AD8" s="12" t="s">
        <v>41</v>
      </c>
      <c r="AE8" s="12" t="s">
        <v>41</v>
      </c>
      <c r="AF8" s="12" t="s">
        <v>41</v>
      </c>
      <c r="AG8" s="12" t="s">
        <v>41</v>
      </c>
      <c r="AH8" s="13" t="s">
        <v>41</v>
      </c>
    </row>
    <row r="9" spans="1:34" ht="40.049999999999997" customHeight="1" x14ac:dyDescent="0.3">
      <c r="A9" s="7" t="s">
        <v>46</v>
      </c>
      <c r="B9" s="8">
        <v>46266</v>
      </c>
      <c r="C9" s="9" t="str">
        <f>HYPERLINK("https://epingalert.org/en/Search?viewData= G/TBT/N/BDI/385/Add.2, G/TBT/N/KEN/1465/Add.2, G/TBT/N/RWA/897/Add.2, G/TBT/N/TZA/999/Add.2, G/TBT/N/UGA/1803/Add.2"," G/TBT/N/BDI/385/Add.2, G/TBT/N/KEN/1465/Add.2, G/TBT/N/RWA/897/Add.2, G/TBT/N/TZA/999/Add.2, G/TBT/N/UGA/1803/Add.2")</f>
        <v xml:space="preserve"> G/TBT/N/BDI/385/Add.2, G/TBT/N/KEN/1465/Add.2, G/TBT/N/RWA/897/Add.2, G/TBT/N/TZA/999/Add.2, G/TBT/N/UGA/1803/Add.2</v>
      </c>
      <c r="D9" s="10" t="s">
        <v>2229</v>
      </c>
      <c r="E9" s="10" t="s">
        <v>2230</v>
      </c>
      <c r="F9" s="10" t="s">
        <v>2231</v>
      </c>
      <c r="G9" s="10" t="s">
        <v>2232</v>
      </c>
      <c r="H9" s="10" t="s">
        <v>2233</v>
      </c>
      <c r="I9" s="10" t="s">
        <v>896</v>
      </c>
      <c r="J9" s="10" t="s">
        <v>41</v>
      </c>
      <c r="K9" s="10" t="s">
        <v>41</v>
      </c>
      <c r="L9" s="7"/>
      <c r="M9" s="8" t="s">
        <v>41</v>
      </c>
      <c r="N9" s="11"/>
      <c r="O9" s="11"/>
      <c r="P9" s="7" t="s">
        <v>43</v>
      </c>
      <c r="Q9" s="10" t="s">
        <v>2132</v>
      </c>
      <c r="R9" s="12" t="str">
        <f>HYPERLINK("https://docs.wto.org/imrd/directdoc.asp?DDFDocuments/t/G/TBTN23/BDI385A2.docx", "https://docs.wto.org/imrd/directdoc.asp?DDFDocuments/t/G/TBTN23/BDI385A2.docx")</f>
        <v>https://docs.wto.org/imrd/directdoc.asp?DDFDocuments/t/G/TBTN23/BDI385A2.docx</v>
      </c>
      <c r="S9" s="12" t="str">
        <f>HYPERLINK("https://docs.wto.org/imrd/directdoc.asp?DDFDocuments/u/G/TBTN23/BDI385A2.docx", "https://docs.wto.org/imrd/directdoc.asp?DDFDocuments/u/G/TBTN23/BDI385A2.docx")</f>
        <v>https://docs.wto.org/imrd/directdoc.asp?DDFDocuments/u/G/TBTN23/BDI385A2.docx</v>
      </c>
      <c r="T9" s="12" t="str">
        <f>HYPERLINK("https://docs.wto.org/imrd/directdoc.asp?DDFDocuments/v/G/TBTN23/BDI385A2.docx", "https://docs.wto.org/imrd/directdoc.asp?DDFDocuments/v/G/TBTN23/BDI385A2.docx")</f>
        <v>https://docs.wto.org/imrd/directdoc.asp?DDFDocuments/v/G/TBTN23/BDI385A2.docx</v>
      </c>
      <c r="U9" s="12" t="s">
        <v>98</v>
      </c>
      <c r="V9" s="12" t="s">
        <v>97</v>
      </c>
      <c r="W9" s="12" t="s">
        <v>98</v>
      </c>
      <c r="X9" s="12" t="s">
        <v>97</v>
      </c>
      <c r="Y9" s="12" t="s">
        <v>97</v>
      </c>
      <c r="Z9" s="12" t="s">
        <v>97</v>
      </c>
      <c r="AA9" s="12" t="s">
        <v>97</v>
      </c>
      <c r="AB9" s="13" t="s">
        <v>41</v>
      </c>
      <c r="AC9" s="12" t="s">
        <v>41</v>
      </c>
      <c r="AD9" s="12" t="s">
        <v>41</v>
      </c>
      <c r="AE9" s="12" t="s">
        <v>41</v>
      </c>
      <c r="AF9" s="12" t="s">
        <v>41</v>
      </c>
      <c r="AG9" s="12" t="s">
        <v>41</v>
      </c>
      <c r="AH9" s="13" t="s">
        <v>41</v>
      </c>
    </row>
    <row r="10" spans="1:34" ht="40.049999999999997" customHeight="1" x14ac:dyDescent="0.3">
      <c r="A10" s="7" t="s">
        <v>47</v>
      </c>
      <c r="B10" s="8">
        <v>46266</v>
      </c>
      <c r="C10" s="9" t="str">
        <f>HYPERLINK("https://epingalert.org/en/Search?viewData= G/TBT/N/BDI/385/Add.2, G/TBT/N/KEN/1465/Add.2, G/TBT/N/RWA/897/Add.2, G/TBT/N/TZA/999/Add.2, G/TBT/N/UGA/1803/Add.2"," G/TBT/N/BDI/385/Add.2, G/TBT/N/KEN/1465/Add.2, G/TBT/N/RWA/897/Add.2, G/TBT/N/TZA/999/Add.2, G/TBT/N/UGA/1803/Add.2")</f>
        <v xml:space="preserve"> G/TBT/N/BDI/385/Add.2, G/TBT/N/KEN/1465/Add.2, G/TBT/N/RWA/897/Add.2, G/TBT/N/TZA/999/Add.2, G/TBT/N/UGA/1803/Add.2</v>
      </c>
      <c r="D10" s="10" t="s">
        <v>2229</v>
      </c>
      <c r="E10" s="10" t="s">
        <v>2230</v>
      </c>
      <c r="F10" s="10" t="s">
        <v>2231</v>
      </c>
      <c r="G10" s="10" t="s">
        <v>2232</v>
      </c>
      <c r="H10" s="10" t="s">
        <v>2233</v>
      </c>
      <c r="I10" s="10" t="s">
        <v>896</v>
      </c>
      <c r="J10" s="10" t="s">
        <v>41</v>
      </c>
      <c r="K10" s="10" t="s">
        <v>41</v>
      </c>
      <c r="L10" s="7"/>
      <c r="M10" s="8" t="s">
        <v>41</v>
      </c>
      <c r="N10" s="11"/>
      <c r="O10" s="11"/>
      <c r="P10" s="7" t="s">
        <v>43</v>
      </c>
      <c r="Q10" s="10" t="s">
        <v>2132</v>
      </c>
      <c r="R10" s="12" t="str">
        <f>HYPERLINK("https://docs.wto.org/imrd/directdoc.asp?DDFDocuments/t/G/TBTN23/BDI385A2.docx", "https://docs.wto.org/imrd/directdoc.asp?DDFDocuments/t/G/TBTN23/BDI385A2.docx")</f>
        <v>https://docs.wto.org/imrd/directdoc.asp?DDFDocuments/t/G/TBTN23/BDI385A2.docx</v>
      </c>
      <c r="S10" s="12" t="str">
        <f>HYPERLINK("https://docs.wto.org/imrd/directdoc.asp?DDFDocuments/u/G/TBTN23/BDI385A2.docx", "https://docs.wto.org/imrd/directdoc.asp?DDFDocuments/u/G/TBTN23/BDI385A2.docx")</f>
        <v>https://docs.wto.org/imrd/directdoc.asp?DDFDocuments/u/G/TBTN23/BDI385A2.docx</v>
      </c>
      <c r="T10" s="12" t="str">
        <f>HYPERLINK("https://docs.wto.org/imrd/directdoc.asp?DDFDocuments/v/G/TBTN23/BDI385A2.docx", "https://docs.wto.org/imrd/directdoc.asp?DDFDocuments/v/G/TBTN23/BDI385A2.docx")</f>
        <v>https://docs.wto.org/imrd/directdoc.asp?DDFDocuments/v/G/TBTN23/BDI385A2.docx</v>
      </c>
      <c r="U10" s="12" t="s">
        <v>98</v>
      </c>
      <c r="V10" s="12" t="s">
        <v>97</v>
      </c>
      <c r="W10" s="12" t="s">
        <v>98</v>
      </c>
      <c r="X10" s="12" t="s">
        <v>97</v>
      </c>
      <c r="Y10" s="12" t="s">
        <v>97</v>
      </c>
      <c r="Z10" s="12" t="s">
        <v>97</v>
      </c>
      <c r="AA10" s="12" t="s">
        <v>97</v>
      </c>
      <c r="AB10" s="13" t="s">
        <v>41</v>
      </c>
      <c r="AC10" s="12" t="s">
        <v>41</v>
      </c>
      <c r="AD10" s="12" t="s">
        <v>41</v>
      </c>
      <c r="AE10" s="12" t="s">
        <v>41</v>
      </c>
      <c r="AF10" s="12" t="s">
        <v>41</v>
      </c>
      <c r="AG10" s="12" t="s">
        <v>41</v>
      </c>
      <c r="AH10" s="13" t="s">
        <v>41</v>
      </c>
    </row>
    <row r="11" spans="1:34" ht="40.049999999999997" customHeight="1" x14ac:dyDescent="0.3">
      <c r="A11" s="7" t="s">
        <v>48</v>
      </c>
      <c r="B11" s="8">
        <v>46266</v>
      </c>
      <c r="C11" s="9" t="str">
        <f>HYPERLINK("https://epingalert.org/en/Search?viewData= G/TBT/N/BDI/385/Add.2, G/TBT/N/KEN/1465/Add.2, G/TBT/N/RWA/897/Add.2, G/TBT/N/TZA/999/Add.2, G/TBT/N/UGA/1803/Add.2"," G/TBT/N/BDI/385/Add.2, G/TBT/N/KEN/1465/Add.2, G/TBT/N/RWA/897/Add.2, G/TBT/N/TZA/999/Add.2, G/TBT/N/UGA/1803/Add.2")</f>
        <v xml:space="preserve"> G/TBT/N/BDI/385/Add.2, G/TBT/N/KEN/1465/Add.2, G/TBT/N/RWA/897/Add.2, G/TBT/N/TZA/999/Add.2, G/TBT/N/UGA/1803/Add.2</v>
      </c>
      <c r="D11" s="10" t="s">
        <v>2229</v>
      </c>
      <c r="E11" s="10" t="s">
        <v>2230</v>
      </c>
      <c r="F11" s="10" t="s">
        <v>2231</v>
      </c>
      <c r="G11" s="10" t="s">
        <v>2232</v>
      </c>
      <c r="H11" s="10" t="s">
        <v>2233</v>
      </c>
      <c r="I11" s="10" t="s">
        <v>896</v>
      </c>
      <c r="J11" s="10" t="s">
        <v>41</v>
      </c>
      <c r="K11" s="10" t="s">
        <v>41</v>
      </c>
      <c r="L11" s="7"/>
      <c r="M11" s="8" t="s">
        <v>41</v>
      </c>
      <c r="N11" s="11"/>
      <c r="O11" s="11"/>
      <c r="P11" s="7" t="s">
        <v>43</v>
      </c>
      <c r="Q11" s="10" t="s">
        <v>2132</v>
      </c>
      <c r="R11" s="12" t="str">
        <f>HYPERLINK("https://docs.wto.org/imrd/directdoc.asp?DDFDocuments/t/G/TBTN23/BDI385A2.docx", "https://docs.wto.org/imrd/directdoc.asp?DDFDocuments/t/G/TBTN23/BDI385A2.docx")</f>
        <v>https://docs.wto.org/imrd/directdoc.asp?DDFDocuments/t/G/TBTN23/BDI385A2.docx</v>
      </c>
      <c r="S11" s="12" t="str">
        <f>HYPERLINK("https://docs.wto.org/imrd/directdoc.asp?DDFDocuments/u/G/TBTN23/BDI385A2.docx", "https://docs.wto.org/imrd/directdoc.asp?DDFDocuments/u/G/TBTN23/BDI385A2.docx")</f>
        <v>https://docs.wto.org/imrd/directdoc.asp?DDFDocuments/u/G/TBTN23/BDI385A2.docx</v>
      </c>
      <c r="T11" s="12" t="str">
        <f>HYPERLINK("https://docs.wto.org/imrd/directdoc.asp?DDFDocuments/v/G/TBTN23/BDI385A2.docx", "https://docs.wto.org/imrd/directdoc.asp?DDFDocuments/v/G/TBTN23/BDI385A2.docx")</f>
        <v>https://docs.wto.org/imrd/directdoc.asp?DDFDocuments/v/G/TBTN23/BDI385A2.docx</v>
      </c>
      <c r="U11" s="12" t="s">
        <v>98</v>
      </c>
      <c r="V11" s="12" t="s">
        <v>97</v>
      </c>
      <c r="W11" s="12" t="s">
        <v>98</v>
      </c>
      <c r="X11" s="12" t="s">
        <v>97</v>
      </c>
      <c r="Y11" s="12" t="s">
        <v>97</v>
      </c>
      <c r="Z11" s="12" t="s">
        <v>97</v>
      </c>
      <c r="AA11" s="12" t="s">
        <v>97</v>
      </c>
      <c r="AB11" s="13" t="s">
        <v>41</v>
      </c>
      <c r="AC11" s="12" t="s">
        <v>41</v>
      </c>
      <c r="AD11" s="12" t="s">
        <v>41</v>
      </c>
      <c r="AE11" s="12" t="s">
        <v>41</v>
      </c>
      <c r="AF11" s="12" t="s">
        <v>41</v>
      </c>
      <c r="AG11" s="12" t="s">
        <v>41</v>
      </c>
      <c r="AH11" s="13" t="s">
        <v>41</v>
      </c>
    </row>
    <row r="12" spans="1:34" ht="40.049999999999997" customHeight="1" x14ac:dyDescent="0.3">
      <c r="A12" s="7" t="s">
        <v>34</v>
      </c>
      <c r="B12" s="8">
        <v>46266</v>
      </c>
      <c r="C12" s="9" t="str">
        <f>HYPERLINK("https://epingalert.org/en/Search?viewData= G/TBT/N/BDI/386/Add.2, G/TBT/N/KEN/1466/Add.2, G/TBT/N/RWA/898/Add.2, G/TBT/N/TZA/1000/Add.2, G/TBT/N/UGA/1804/Add.2"," G/TBT/N/BDI/386/Add.2, G/TBT/N/KEN/1466/Add.2, G/TBT/N/RWA/898/Add.2, G/TBT/N/TZA/1000/Add.2, G/TBT/N/UGA/1804/Add.2")</f>
        <v xml:space="preserve"> G/TBT/N/BDI/386/Add.2, G/TBT/N/KEN/1466/Add.2, G/TBT/N/RWA/898/Add.2, G/TBT/N/TZA/1000/Add.2, G/TBT/N/UGA/1804/Add.2</v>
      </c>
      <c r="D12" s="10" t="s">
        <v>2234</v>
      </c>
      <c r="E12" s="10" t="s">
        <v>2235</v>
      </c>
      <c r="F12" s="10" t="s">
        <v>2231</v>
      </c>
      <c r="G12" s="10" t="s">
        <v>2232</v>
      </c>
      <c r="H12" s="10" t="s">
        <v>2233</v>
      </c>
      <c r="I12" s="10" t="s">
        <v>896</v>
      </c>
      <c r="J12" s="10" t="s">
        <v>41</v>
      </c>
      <c r="K12" s="10" t="s">
        <v>41</v>
      </c>
      <c r="L12" s="7"/>
      <c r="M12" s="8" t="s">
        <v>41</v>
      </c>
      <c r="N12" s="11"/>
      <c r="O12" s="11"/>
      <c r="P12" s="7" t="s">
        <v>43</v>
      </c>
      <c r="Q12" s="10" t="s">
        <v>2132</v>
      </c>
      <c r="R12" s="12" t="str">
        <f>HYPERLINK("https://docs.wto.org/imrd/directdoc.asp?DDFDocuments/t/G/TBTN23/BDI386A2.docx", "https://docs.wto.org/imrd/directdoc.asp?DDFDocuments/t/G/TBTN23/BDI386A2.docx")</f>
        <v>https://docs.wto.org/imrd/directdoc.asp?DDFDocuments/t/G/TBTN23/BDI386A2.docx</v>
      </c>
      <c r="S12" s="12" t="str">
        <f>HYPERLINK("https://docs.wto.org/imrd/directdoc.asp?DDFDocuments/u/G/TBTN23/BDI386A2.docx", "https://docs.wto.org/imrd/directdoc.asp?DDFDocuments/u/G/TBTN23/BDI386A2.docx")</f>
        <v>https://docs.wto.org/imrd/directdoc.asp?DDFDocuments/u/G/TBTN23/BDI386A2.docx</v>
      </c>
      <c r="T12" s="12" t="str">
        <f>HYPERLINK("https://docs.wto.org/imrd/directdoc.asp?DDFDocuments/v/G/TBTN23/BDI386A2.docx", "https://docs.wto.org/imrd/directdoc.asp?DDFDocuments/v/G/TBTN23/BDI386A2.docx")</f>
        <v>https://docs.wto.org/imrd/directdoc.asp?DDFDocuments/v/G/TBTN23/BDI386A2.docx</v>
      </c>
      <c r="U12" s="12" t="s">
        <v>98</v>
      </c>
      <c r="V12" s="12" t="s">
        <v>97</v>
      </c>
      <c r="W12" s="12" t="s">
        <v>98</v>
      </c>
      <c r="X12" s="12" t="s">
        <v>97</v>
      </c>
      <c r="Y12" s="12" t="s">
        <v>97</v>
      </c>
      <c r="Z12" s="12" t="s">
        <v>97</v>
      </c>
      <c r="AA12" s="12" t="s">
        <v>97</v>
      </c>
      <c r="AB12" s="13" t="s">
        <v>41</v>
      </c>
      <c r="AC12" s="12" t="s">
        <v>41</v>
      </c>
      <c r="AD12" s="12" t="s">
        <v>41</v>
      </c>
      <c r="AE12" s="12" t="s">
        <v>41</v>
      </c>
      <c r="AF12" s="12" t="s">
        <v>41</v>
      </c>
      <c r="AG12" s="12" t="s">
        <v>41</v>
      </c>
      <c r="AH12" s="13" t="s">
        <v>41</v>
      </c>
    </row>
    <row r="13" spans="1:34" ht="40.049999999999997" customHeight="1" x14ac:dyDescent="0.3">
      <c r="A13" s="7" t="s">
        <v>45</v>
      </c>
      <c r="B13" s="8">
        <v>46266</v>
      </c>
      <c r="C13" s="9" t="str">
        <f>HYPERLINK("https://epingalert.org/en/Search?viewData= G/TBT/N/BDI/386/Add.2, G/TBT/N/KEN/1466/Add.2, G/TBT/N/RWA/898/Add.2, G/TBT/N/TZA/1000/Add.2, G/TBT/N/UGA/1804/Add.2"," G/TBT/N/BDI/386/Add.2, G/TBT/N/KEN/1466/Add.2, G/TBT/N/RWA/898/Add.2, G/TBT/N/TZA/1000/Add.2, G/TBT/N/UGA/1804/Add.2")</f>
        <v xml:space="preserve"> G/TBT/N/BDI/386/Add.2, G/TBT/N/KEN/1466/Add.2, G/TBT/N/RWA/898/Add.2, G/TBT/N/TZA/1000/Add.2, G/TBT/N/UGA/1804/Add.2</v>
      </c>
      <c r="D13" s="10" t="s">
        <v>2234</v>
      </c>
      <c r="E13" s="10" t="s">
        <v>2235</v>
      </c>
      <c r="F13" s="10" t="s">
        <v>2231</v>
      </c>
      <c r="G13" s="10" t="s">
        <v>2232</v>
      </c>
      <c r="H13" s="10" t="s">
        <v>2233</v>
      </c>
      <c r="I13" s="10" t="s">
        <v>897</v>
      </c>
      <c r="J13" s="10" t="s">
        <v>41</v>
      </c>
      <c r="K13" s="10" t="s">
        <v>41</v>
      </c>
      <c r="L13" s="7"/>
      <c r="M13" s="8" t="s">
        <v>41</v>
      </c>
      <c r="N13" s="11"/>
      <c r="O13" s="11"/>
      <c r="P13" s="7" t="s">
        <v>43</v>
      </c>
      <c r="Q13" s="10" t="s">
        <v>2132</v>
      </c>
      <c r="R13" s="12" t="str">
        <f>HYPERLINK("https://docs.wto.org/imrd/directdoc.asp?DDFDocuments/t/G/TBTN23/BDI386A2.docx", "https://docs.wto.org/imrd/directdoc.asp?DDFDocuments/t/G/TBTN23/BDI386A2.docx")</f>
        <v>https://docs.wto.org/imrd/directdoc.asp?DDFDocuments/t/G/TBTN23/BDI386A2.docx</v>
      </c>
      <c r="S13" s="12" t="str">
        <f>HYPERLINK("https://docs.wto.org/imrd/directdoc.asp?DDFDocuments/u/G/TBTN23/BDI386A2.docx", "https://docs.wto.org/imrd/directdoc.asp?DDFDocuments/u/G/TBTN23/BDI386A2.docx")</f>
        <v>https://docs.wto.org/imrd/directdoc.asp?DDFDocuments/u/G/TBTN23/BDI386A2.docx</v>
      </c>
      <c r="T13" s="12" t="str">
        <f>HYPERLINK("https://docs.wto.org/imrd/directdoc.asp?DDFDocuments/v/G/TBTN23/BDI386A2.docx", "https://docs.wto.org/imrd/directdoc.asp?DDFDocuments/v/G/TBTN23/BDI386A2.docx")</f>
        <v>https://docs.wto.org/imrd/directdoc.asp?DDFDocuments/v/G/TBTN23/BDI386A2.docx</v>
      </c>
      <c r="U13" s="12" t="s">
        <v>98</v>
      </c>
      <c r="V13" s="12" t="s">
        <v>97</v>
      </c>
      <c r="W13" s="12" t="s">
        <v>98</v>
      </c>
      <c r="X13" s="12" t="s">
        <v>97</v>
      </c>
      <c r="Y13" s="12" t="s">
        <v>97</v>
      </c>
      <c r="Z13" s="12" t="s">
        <v>97</v>
      </c>
      <c r="AA13" s="12" t="s">
        <v>97</v>
      </c>
      <c r="AB13" s="13" t="s">
        <v>41</v>
      </c>
      <c r="AC13" s="12" t="s">
        <v>41</v>
      </c>
      <c r="AD13" s="12" t="s">
        <v>41</v>
      </c>
      <c r="AE13" s="12" t="s">
        <v>41</v>
      </c>
      <c r="AF13" s="12" t="s">
        <v>41</v>
      </c>
      <c r="AG13" s="12" t="s">
        <v>41</v>
      </c>
      <c r="AH13" s="13" t="s">
        <v>41</v>
      </c>
    </row>
    <row r="14" spans="1:34" ht="40.049999999999997" customHeight="1" x14ac:dyDescent="0.3">
      <c r="A14" s="7" t="s">
        <v>46</v>
      </c>
      <c r="B14" s="8">
        <v>46266</v>
      </c>
      <c r="C14" s="9" t="str">
        <f>HYPERLINK("https://epingalert.org/en/Search?viewData= G/TBT/N/BDI/386/Add.2, G/TBT/N/KEN/1466/Add.2, G/TBT/N/RWA/898/Add.2, G/TBT/N/TZA/1000/Add.2, G/TBT/N/UGA/1804/Add.2"," G/TBT/N/BDI/386/Add.2, G/TBT/N/KEN/1466/Add.2, G/TBT/N/RWA/898/Add.2, G/TBT/N/TZA/1000/Add.2, G/TBT/N/UGA/1804/Add.2")</f>
        <v xml:space="preserve"> G/TBT/N/BDI/386/Add.2, G/TBT/N/KEN/1466/Add.2, G/TBT/N/RWA/898/Add.2, G/TBT/N/TZA/1000/Add.2, G/TBT/N/UGA/1804/Add.2</v>
      </c>
      <c r="D14" s="10" t="s">
        <v>2234</v>
      </c>
      <c r="E14" s="10" t="s">
        <v>2235</v>
      </c>
      <c r="F14" s="10" t="s">
        <v>2231</v>
      </c>
      <c r="G14" s="10" t="s">
        <v>2232</v>
      </c>
      <c r="H14" s="10" t="s">
        <v>2233</v>
      </c>
      <c r="I14" s="10" t="s">
        <v>896</v>
      </c>
      <c r="J14" s="10" t="s">
        <v>41</v>
      </c>
      <c r="K14" s="10" t="s">
        <v>41</v>
      </c>
      <c r="L14" s="7"/>
      <c r="M14" s="8" t="s">
        <v>41</v>
      </c>
      <c r="N14" s="11"/>
      <c r="O14" s="11"/>
      <c r="P14" s="7" t="s">
        <v>43</v>
      </c>
      <c r="Q14" s="10" t="s">
        <v>2132</v>
      </c>
      <c r="R14" s="12" t="str">
        <f>HYPERLINK("https://docs.wto.org/imrd/directdoc.asp?DDFDocuments/t/G/TBTN23/BDI386A2.docx", "https://docs.wto.org/imrd/directdoc.asp?DDFDocuments/t/G/TBTN23/BDI386A2.docx")</f>
        <v>https://docs.wto.org/imrd/directdoc.asp?DDFDocuments/t/G/TBTN23/BDI386A2.docx</v>
      </c>
      <c r="S14" s="12" t="str">
        <f>HYPERLINK("https://docs.wto.org/imrd/directdoc.asp?DDFDocuments/u/G/TBTN23/BDI386A2.docx", "https://docs.wto.org/imrd/directdoc.asp?DDFDocuments/u/G/TBTN23/BDI386A2.docx")</f>
        <v>https://docs.wto.org/imrd/directdoc.asp?DDFDocuments/u/G/TBTN23/BDI386A2.docx</v>
      </c>
      <c r="T14" s="12" t="str">
        <f>HYPERLINK("https://docs.wto.org/imrd/directdoc.asp?DDFDocuments/v/G/TBTN23/BDI386A2.docx", "https://docs.wto.org/imrd/directdoc.asp?DDFDocuments/v/G/TBTN23/BDI386A2.docx")</f>
        <v>https://docs.wto.org/imrd/directdoc.asp?DDFDocuments/v/G/TBTN23/BDI386A2.docx</v>
      </c>
      <c r="U14" s="12" t="s">
        <v>98</v>
      </c>
      <c r="V14" s="12" t="s">
        <v>97</v>
      </c>
      <c r="W14" s="12" t="s">
        <v>98</v>
      </c>
      <c r="X14" s="12" t="s">
        <v>97</v>
      </c>
      <c r="Y14" s="12" t="s">
        <v>97</v>
      </c>
      <c r="Z14" s="12" t="s">
        <v>97</v>
      </c>
      <c r="AA14" s="12" t="s">
        <v>97</v>
      </c>
      <c r="AB14" s="13" t="s">
        <v>41</v>
      </c>
      <c r="AC14" s="12" t="s">
        <v>41</v>
      </c>
      <c r="AD14" s="12" t="s">
        <v>41</v>
      </c>
      <c r="AE14" s="12" t="s">
        <v>41</v>
      </c>
      <c r="AF14" s="12" t="s">
        <v>41</v>
      </c>
      <c r="AG14" s="12" t="s">
        <v>41</v>
      </c>
      <c r="AH14" s="13" t="s">
        <v>41</v>
      </c>
    </row>
    <row r="15" spans="1:34" ht="40.049999999999997" customHeight="1" x14ac:dyDescent="0.3">
      <c r="A15" s="7" t="s">
        <v>47</v>
      </c>
      <c r="B15" s="8">
        <v>46266</v>
      </c>
      <c r="C15" s="9" t="str">
        <f>HYPERLINK("https://epingalert.org/en/Search?viewData= G/TBT/N/BDI/386/Add.2, G/TBT/N/KEN/1466/Add.2, G/TBT/N/RWA/898/Add.2, G/TBT/N/TZA/1000/Add.2, G/TBT/N/UGA/1804/Add.2"," G/TBT/N/BDI/386/Add.2, G/TBT/N/KEN/1466/Add.2, G/TBT/N/RWA/898/Add.2, G/TBT/N/TZA/1000/Add.2, G/TBT/N/UGA/1804/Add.2")</f>
        <v xml:space="preserve"> G/TBT/N/BDI/386/Add.2, G/TBT/N/KEN/1466/Add.2, G/TBT/N/RWA/898/Add.2, G/TBT/N/TZA/1000/Add.2, G/TBT/N/UGA/1804/Add.2</v>
      </c>
      <c r="D15" s="10" t="s">
        <v>2234</v>
      </c>
      <c r="E15" s="10" t="s">
        <v>2235</v>
      </c>
      <c r="F15" s="10" t="s">
        <v>2231</v>
      </c>
      <c r="G15" s="10" t="s">
        <v>2232</v>
      </c>
      <c r="H15" s="10" t="s">
        <v>2233</v>
      </c>
      <c r="I15" s="10" t="s">
        <v>896</v>
      </c>
      <c r="J15" s="10" t="s">
        <v>41</v>
      </c>
      <c r="K15" s="10" t="s">
        <v>41</v>
      </c>
      <c r="L15" s="7"/>
      <c r="M15" s="8" t="s">
        <v>41</v>
      </c>
      <c r="N15" s="11"/>
      <c r="O15" s="11"/>
      <c r="P15" s="7" t="s">
        <v>43</v>
      </c>
      <c r="Q15" s="10" t="s">
        <v>2132</v>
      </c>
      <c r="R15" s="12" t="str">
        <f>HYPERLINK("https://docs.wto.org/imrd/directdoc.asp?DDFDocuments/t/G/TBTN23/BDI386A2.docx", "https://docs.wto.org/imrd/directdoc.asp?DDFDocuments/t/G/TBTN23/BDI386A2.docx")</f>
        <v>https://docs.wto.org/imrd/directdoc.asp?DDFDocuments/t/G/TBTN23/BDI386A2.docx</v>
      </c>
      <c r="S15" s="12" t="str">
        <f>HYPERLINK("https://docs.wto.org/imrd/directdoc.asp?DDFDocuments/u/G/TBTN23/BDI386A2.docx", "https://docs.wto.org/imrd/directdoc.asp?DDFDocuments/u/G/TBTN23/BDI386A2.docx")</f>
        <v>https://docs.wto.org/imrd/directdoc.asp?DDFDocuments/u/G/TBTN23/BDI386A2.docx</v>
      </c>
      <c r="T15" s="12" t="str">
        <f>HYPERLINK("https://docs.wto.org/imrd/directdoc.asp?DDFDocuments/v/G/TBTN23/BDI386A2.docx", "https://docs.wto.org/imrd/directdoc.asp?DDFDocuments/v/G/TBTN23/BDI386A2.docx")</f>
        <v>https://docs.wto.org/imrd/directdoc.asp?DDFDocuments/v/G/TBTN23/BDI386A2.docx</v>
      </c>
      <c r="U15" s="12" t="s">
        <v>98</v>
      </c>
      <c r="V15" s="12" t="s">
        <v>97</v>
      </c>
      <c r="W15" s="12" t="s">
        <v>98</v>
      </c>
      <c r="X15" s="12" t="s">
        <v>97</v>
      </c>
      <c r="Y15" s="12" t="s">
        <v>97</v>
      </c>
      <c r="Z15" s="12" t="s">
        <v>97</v>
      </c>
      <c r="AA15" s="12" t="s">
        <v>97</v>
      </c>
      <c r="AB15" s="13" t="s">
        <v>41</v>
      </c>
      <c r="AC15" s="12" t="s">
        <v>41</v>
      </c>
      <c r="AD15" s="12" t="s">
        <v>41</v>
      </c>
      <c r="AE15" s="12" t="s">
        <v>41</v>
      </c>
      <c r="AF15" s="12" t="s">
        <v>41</v>
      </c>
      <c r="AG15" s="12" t="s">
        <v>41</v>
      </c>
      <c r="AH15" s="13" t="s">
        <v>41</v>
      </c>
    </row>
    <row r="16" spans="1:34" ht="40.049999999999997" customHeight="1" x14ac:dyDescent="0.3">
      <c r="A16" s="7" t="s">
        <v>48</v>
      </c>
      <c r="B16" s="8">
        <v>46266</v>
      </c>
      <c r="C16" s="9" t="str">
        <f>HYPERLINK("https://epingalert.org/en/Search?viewData= G/TBT/N/BDI/386/Add.2, G/TBT/N/KEN/1466/Add.2, G/TBT/N/RWA/898/Add.2, G/TBT/N/TZA/1000/Add.2, G/TBT/N/UGA/1804/Add.2"," G/TBT/N/BDI/386/Add.2, G/TBT/N/KEN/1466/Add.2, G/TBT/N/RWA/898/Add.2, G/TBT/N/TZA/1000/Add.2, G/TBT/N/UGA/1804/Add.2")</f>
        <v xml:space="preserve"> G/TBT/N/BDI/386/Add.2, G/TBT/N/KEN/1466/Add.2, G/TBT/N/RWA/898/Add.2, G/TBT/N/TZA/1000/Add.2, G/TBT/N/UGA/1804/Add.2</v>
      </c>
      <c r="D16" s="10" t="s">
        <v>2234</v>
      </c>
      <c r="E16" s="10" t="s">
        <v>2235</v>
      </c>
      <c r="F16" s="10" t="s">
        <v>2231</v>
      </c>
      <c r="G16" s="10" t="s">
        <v>2232</v>
      </c>
      <c r="H16" s="10" t="s">
        <v>2233</v>
      </c>
      <c r="I16" s="10" t="s">
        <v>896</v>
      </c>
      <c r="J16" s="10" t="s">
        <v>41</v>
      </c>
      <c r="K16" s="10" t="s">
        <v>41</v>
      </c>
      <c r="L16" s="7"/>
      <c r="M16" s="8" t="s">
        <v>41</v>
      </c>
      <c r="N16" s="11"/>
      <c r="O16" s="11"/>
      <c r="P16" s="7" t="s">
        <v>43</v>
      </c>
      <c r="Q16" s="10" t="s">
        <v>2132</v>
      </c>
      <c r="R16" s="12" t="str">
        <f>HYPERLINK("https://docs.wto.org/imrd/directdoc.asp?DDFDocuments/t/G/TBTN23/BDI386A2.docx", "https://docs.wto.org/imrd/directdoc.asp?DDFDocuments/t/G/TBTN23/BDI386A2.docx")</f>
        <v>https://docs.wto.org/imrd/directdoc.asp?DDFDocuments/t/G/TBTN23/BDI386A2.docx</v>
      </c>
      <c r="S16" s="12" t="str">
        <f>HYPERLINK("https://docs.wto.org/imrd/directdoc.asp?DDFDocuments/u/G/TBTN23/BDI386A2.docx", "https://docs.wto.org/imrd/directdoc.asp?DDFDocuments/u/G/TBTN23/BDI386A2.docx")</f>
        <v>https://docs.wto.org/imrd/directdoc.asp?DDFDocuments/u/G/TBTN23/BDI386A2.docx</v>
      </c>
      <c r="T16" s="12" t="str">
        <f>HYPERLINK("https://docs.wto.org/imrd/directdoc.asp?DDFDocuments/v/G/TBTN23/BDI386A2.docx", "https://docs.wto.org/imrd/directdoc.asp?DDFDocuments/v/G/TBTN23/BDI386A2.docx")</f>
        <v>https://docs.wto.org/imrd/directdoc.asp?DDFDocuments/v/G/TBTN23/BDI386A2.docx</v>
      </c>
      <c r="U16" s="12" t="s">
        <v>98</v>
      </c>
      <c r="V16" s="12" t="s">
        <v>97</v>
      </c>
      <c r="W16" s="12" t="s">
        <v>98</v>
      </c>
      <c r="X16" s="12" t="s">
        <v>97</v>
      </c>
      <c r="Y16" s="12" t="s">
        <v>97</v>
      </c>
      <c r="Z16" s="12" t="s">
        <v>97</v>
      </c>
      <c r="AA16" s="12" t="s">
        <v>97</v>
      </c>
      <c r="AB16" s="13" t="s">
        <v>41</v>
      </c>
      <c r="AC16" s="12" t="s">
        <v>41</v>
      </c>
      <c r="AD16" s="12" t="s">
        <v>41</v>
      </c>
      <c r="AE16" s="12" t="s">
        <v>41</v>
      </c>
      <c r="AF16" s="12" t="s">
        <v>41</v>
      </c>
      <c r="AG16" s="12" t="s">
        <v>41</v>
      </c>
      <c r="AH16" s="13" t="s">
        <v>41</v>
      </c>
    </row>
    <row r="17" spans="1:34" ht="40.049999999999997" customHeight="1" x14ac:dyDescent="0.3">
      <c r="A17" s="7" t="s">
        <v>34</v>
      </c>
      <c r="B17" s="8">
        <v>46266</v>
      </c>
      <c r="C17" s="9" t="str">
        <f>HYPERLINK("https://epingalert.org/en/Search?viewData= G/TBT/N/BDI/573/Add.2, G/TBT/N/KEN/1765/Add.2, G/TBT/N/RWA/1165/Add.2, G/TBT/N/TZA/1281/Add.2, G/TBT/N/UGA/2114/Add.2"," G/TBT/N/BDI/573/Add.2, G/TBT/N/KEN/1765/Add.2, G/TBT/N/RWA/1165/Add.2, G/TBT/N/TZA/1281/Add.2, G/TBT/N/UGA/2114/Add.2")</f>
        <v xml:space="preserve"> G/TBT/N/BDI/573/Add.2, G/TBT/N/KEN/1765/Add.2, G/TBT/N/RWA/1165/Add.2, G/TBT/N/TZA/1281/Add.2, G/TBT/N/UGA/2114/Add.2</v>
      </c>
      <c r="D17" s="10" t="s">
        <v>2236</v>
      </c>
      <c r="E17" s="10" t="s">
        <v>2237</v>
      </c>
      <c r="F17" s="10" t="s">
        <v>2238</v>
      </c>
      <c r="G17" s="10" t="s">
        <v>2239</v>
      </c>
      <c r="H17" s="10" t="s">
        <v>2240</v>
      </c>
      <c r="I17" s="10" t="s">
        <v>2172</v>
      </c>
      <c r="J17" s="10" t="s">
        <v>41</v>
      </c>
      <c r="K17" s="10" t="s">
        <v>41</v>
      </c>
      <c r="L17" s="7"/>
      <c r="M17" s="8" t="s">
        <v>41</v>
      </c>
      <c r="N17" s="11"/>
      <c r="O17" s="11"/>
      <c r="P17" s="7" t="s">
        <v>43</v>
      </c>
      <c r="Q17" s="10" t="s">
        <v>2132</v>
      </c>
      <c r="R17" s="12" t="str">
        <f>HYPERLINK("https://docs.wto.org/imrd/directdoc.asp?DDFDocuments/t/G/TBTN25/BDI573A2.docx", "https://docs.wto.org/imrd/directdoc.asp?DDFDocuments/t/G/TBTN25/BDI573A2.docx")</f>
        <v>https://docs.wto.org/imrd/directdoc.asp?DDFDocuments/t/G/TBTN25/BDI573A2.docx</v>
      </c>
      <c r="S17" s="12" t="str">
        <f>HYPERLINK("https://docs.wto.org/imrd/directdoc.asp?DDFDocuments/u/G/TBTN25/BDI573A2.docx", "https://docs.wto.org/imrd/directdoc.asp?DDFDocuments/u/G/TBTN25/BDI573A2.docx")</f>
        <v>https://docs.wto.org/imrd/directdoc.asp?DDFDocuments/u/G/TBTN25/BDI573A2.docx</v>
      </c>
      <c r="T17" s="12" t="str">
        <f>HYPERLINK("https://docs.wto.org/imrd/directdoc.asp?DDFDocuments/v/G/TBTN25/BDI573A2.docx", "https://docs.wto.org/imrd/directdoc.asp?DDFDocuments/v/G/TBTN25/BDI573A2.docx")</f>
        <v>https://docs.wto.org/imrd/directdoc.asp?DDFDocuments/v/G/TBTN25/BDI573A2.docx</v>
      </c>
      <c r="U17" s="12" t="s">
        <v>98</v>
      </c>
      <c r="V17" s="12" t="s">
        <v>97</v>
      </c>
      <c r="W17" s="12" t="s">
        <v>97</v>
      </c>
      <c r="X17" s="12" t="s">
        <v>97</v>
      </c>
      <c r="Y17" s="12" t="s">
        <v>97</v>
      </c>
      <c r="Z17" s="12" t="s">
        <v>97</v>
      </c>
      <c r="AA17" s="12" t="s">
        <v>97</v>
      </c>
      <c r="AB17" s="13" t="s">
        <v>41</v>
      </c>
      <c r="AC17" s="12" t="s">
        <v>41</v>
      </c>
      <c r="AD17" s="12" t="s">
        <v>41</v>
      </c>
      <c r="AE17" s="12" t="s">
        <v>41</v>
      </c>
      <c r="AF17" s="12" t="s">
        <v>41</v>
      </c>
      <c r="AG17" s="12" t="s">
        <v>41</v>
      </c>
      <c r="AH17" s="13" t="s">
        <v>41</v>
      </c>
    </row>
    <row r="18" spans="1:34" ht="40.049999999999997" customHeight="1" x14ac:dyDescent="0.3">
      <c r="A18" s="7" t="s">
        <v>45</v>
      </c>
      <c r="B18" s="8">
        <v>46266</v>
      </c>
      <c r="C18" s="9" t="str">
        <f>HYPERLINK("https://epingalert.org/en/Search?viewData= G/TBT/N/BDI/573/Add.2, G/TBT/N/KEN/1765/Add.2, G/TBT/N/RWA/1165/Add.2, G/TBT/N/TZA/1281/Add.2, G/TBT/N/UGA/2114/Add.2"," G/TBT/N/BDI/573/Add.2, G/TBT/N/KEN/1765/Add.2, G/TBT/N/RWA/1165/Add.2, G/TBT/N/TZA/1281/Add.2, G/TBT/N/UGA/2114/Add.2")</f>
        <v xml:space="preserve"> G/TBT/N/BDI/573/Add.2, G/TBT/N/KEN/1765/Add.2, G/TBT/N/RWA/1165/Add.2, G/TBT/N/TZA/1281/Add.2, G/TBT/N/UGA/2114/Add.2</v>
      </c>
      <c r="D18" s="10" t="s">
        <v>2236</v>
      </c>
      <c r="E18" s="10" t="s">
        <v>2237</v>
      </c>
      <c r="F18" s="10" t="s">
        <v>2238</v>
      </c>
      <c r="G18" s="10" t="s">
        <v>2239</v>
      </c>
      <c r="H18" s="10" t="s">
        <v>2240</v>
      </c>
      <c r="I18" s="10" t="s">
        <v>1674</v>
      </c>
      <c r="J18" s="10" t="s">
        <v>41</v>
      </c>
      <c r="K18" s="10" t="s">
        <v>41</v>
      </c>
      <c r="L18" s="7"/>
      <c r="M18" s="8" t="s">
        <v>41</v>
      </c>
      <c r="N18" s="11"/>
      <c r="O18" s="11"/>
      <c r="P18" s="7" t="s">
        <v>43</v>
      </c>
      <c r="Q18" s="10" t="s">
        <v>2132</v>
      </c>
      <c r="R18" s="12" t="str">
        <f>HYPERLINK("https://docs.wto.org/imrd/directdoc.asp?DDFDocuments/t/G/TBTN25/BDI573A2.docx", "https://docs.wto.org/imrd/directdoc.asp?DDFDocuments/t/G/TBTN25/BDI573A2.docx")</f>
        <v>https://docs.wto.org/imrd/directdoc.asp?DDFDocuments/t/G/TBTN25/BDI573A2.docx</v>
      </c>
      <c r="S18" s="12" t="str">
        <f>HYPERLINK("https://docs.wto.org/imrd/directdoc.asp?DDFDocuments/u/G/TBTN25/BDI573A2.docx", "https://docs.wto.org/imrd/directdoc.asp?DDFDocuments/u/G/TBTN25/BDI573A2.docx")</f>
        <v>https://docs.wto.org/imrd/directdoc.asp?DDFDocuments/u/G/TBTN25/BDI573A2.docx</v>
      </c>
      <c r="T18" s="12" t="str">
        <f>HYPERLINK("https://docs.wto.org/imrd/directdoc.asp?DDFDocuments/v/G/TBTN25/BDI573A2.docx", "https://docs.wto.org/imrd/directdoc.asp?DDFDocuments/v/G/TBTN25/BDI573A2.docx")</f>
        <v>https://docs.wto.org/imrd/directdoc.asp?DDFDocuments/v/G/TBTN25/BDI573A2.docx</v>
      </c>
      <c r="U18" s="12" t="s">
        <v>98</v>
      </c>
      <c r="V18" s="12" t="s">
        <v>97</v>
      </c>
      <c r="W18" s="12" t="s">
        <v>97</v>
      </c>
      <c r="X18" s="12" t="s">
        <v>97</v>
      </c>
      <c r="Y18" s="12" t="s">
        <v>97</v>
      </c>
      <c r="Z18" s="12" t="s">
        <v>97</v>
      </c>
      <c r="AA18" s="12" t="s">
        <v>97</v>
      </c>
      <c r="AB18" s="13" t="s">
        <v>41</v>
      </c>
      <c r="AC18" s="12" t="s">
        <v>41</v>
      </c>
      <c r="AD18" s="12" t="s">
        <v>41</v>
      </c>
      <c r="AE18" s="12" t="s">
        <v>41</v>
      </c>
      <c r="AF18" s="12" t="s">
        <v>41</v>
      </c>
      <c r="AG18" s="12" t="s">
        <v>41</v>
      </c>
      <c r="AH18" s="13" t="s">
        <v>41</v>
      </c>
    </row>
    <row r="19" spans="1:34" ht="48" customHeight="1" x14ac:dyDescent="0.3">
      <c r="A19" s="7" t="s">
        <v>46</v>
      </c>
      <c r="B19" s="8">
        <v>46266</v>
      </c>
      <c r="C19" s="9" t="str">
        <f>HYPERLINK("https://epingalert.org/en/Search?viewData= G/TBT/N/BDI/573/Add.2, G/TBT/N/KEN/1765/Add.2, G/TBT/N/RWA/1165/Add.2, G/TBT/N/TZA/1281/Add.2, G/TBT/N/UGA/2114/Add.2"," G/TBT/N/BDI/573/Add.2, G/TBT/N/KEN/1765/Add.2, G/TBT/N/RWA/1165/Add.2, G/TBT/N/TZA/1281/Add.2, G/TBT/N/UGA/2114/Add.2")</f>
        <v xml:space="preserve"> G/TBT/N/BDI/573/Add.2, G/TBT/N/KEN/1765/Add.2, G/TBT/N/RWA/1165/Add.2, G/TBT/N/TZA/1281/Add.2, G/TBT/N/UGA/2114/Add.2</v>
      </c>
      <c r="D19" s="10" t="s">
        <v>2236</v>
      </c>
      <c r="E19" s="10" t="s">
        <v>2237</v>
      </c>
      <c r="F19" s="10" t="s">
        <v>2238</v>
      </c>
      <c r="G19" s="10" t="s">
        <v>2239</v>
      </c>
      <c r="H19" s="10" t="s">
        <v>2240</v>
      </c>
      <c r="I19" s="10" t="s">
        <v>2172</v>
      </c>
      <c r="J19" s="10" t="s">
        <v>41</v>
      </c>
      <c r="K19" s="10" t="s">
        <v>41</v>
      </c>
      <c r="L19" s="7"/>
      <c r="M19" s="8" t="s">
        <v>41</v>
      </c>
      <c r="N19" s="11"/>
      <c r="O19" s="11"/>
      <c r="P19" s="7" t="s">
        <v>43</v>
      </c>
      <c r="Q19" s="10" t="s">
        <v>2132</v>
      </c>
      <c r="R19" s="12" t="str">
        <f>HYPERLINK("https://docs.wto.org/imrd/directdoc.asp?DDFDocuments/t/G/TBTN25/BDI573A2.docx", "https://docs.wto.org/imrd/directdoc.asp?DDFDocuments/t/G/TBTN25/BDI573A2.docx")</f>
        <v>https://docs.wto.org/imrd/directdoc.asp?DDFDocuments/t/G/TBTN25/BDI573A2.docx</v>
      </c>
      <c r="S19" s="12" t="str">
        <f>HYPERLINK("https://docs.wto.org/imrd/directdoc.asp?DDFDocuments/u/G/TBTN25/BDI573A2.docx", "https://docs.wto.org/imrd/directdoc.asp?DDFDocuments/u/G/TBTN25/BDI573A2.docx")</f>
        <v>https://docs.wto.org/imrd/directdoc.asp?DDFDocuments/u/G/TBTN25/BDI573A2.docx</v>
      </c>
      <c r="T19" s="12" t="str">
        <f>HYPERLINK("https://docs.wto.org/imrd/directdoc.asp?DDFDocuments/v/G/TBTN25/BDI573A2.docx", "https://docs.wto.org/imrd/directdoc.asp?DDFDocuments/v/G/TBTN25/BDI573A2.docx")</f>
        <v>https://docs.wto.org/imrd/directdoc.asp?DDFDocuments/v/G/TBTN25/BDI573A2.docx</v>
      </c>
      <c r="U19" s="12" t="s">
        <v>98</v>
      </c>
      <c r="V19" s="12" t="s">
        <v>97</v>
      </c>
      <c r="W19" s="12" t="s">
        <v>97</v>
      </c>
      <c r="X19" s="12" t="s">
        <v>97</v>
      </c>
      <c r="Y19" s="12" t="s">
        <v>97</v>
      </c>
      <c r="Z19" s="12" t="s">
        <v>97</v>
      </c>
      <c r="AA19" s="12" t="s">
        <v>97</v>
      </c>
      <c r="AB19" s="13" t="s">
        <v>41</v>
      </c>
      <c r="AC19" s="12" t="s">
        <v>41</v>
      </c>
      <c r="AD19" s="12" t="s">
        <v>41</v>
      </c>
      <c r="AE19" s="12" t="s">
        <v>41</v>
      </c>
      <c r="AF19" s="12" t="s">
        <v>41</v>
      </c>
      <c r="AG19" s="12" t="s">
        <v>41</v>
      </c>
      <c r="AH19" s="13" t="s">
        <v>41</v>
      </c>
    </row>
    <row r="20" spans="1:34" ht="40.049999999999997" customHeight="1" x14ac:dyDescent="0.3">
      <c r="A20" s="7" t="s">
        <v>47</v>
      </c>
      <c r="B20" s="8">
        <v>46266</v>
      </c>
      <c r="C20" s="9" t="str">
        <f>HYPERLINK("https://epingalert.org/en/Search?viewData= G/TBT/N/BDI/573/Add.2, G/TBT/N/KEN/1765/Add.2, G/TBT/N/RWA/1165/Add.2, G/TBT/N/TZA/1281/Add.2, G/TBT/N/UGA/2114/Add.2"," G/TBT/N/BDI/573/Add.2, G/TBT/N/KEN/1765/Add.2, G/TBT/N/RWA/1165/Add.2, G/TBT/N/TZA/1281/Add.2, G/TBT/N/UGA/2114/Add.2")</f>
        <v xml:space="preserve"> G/TBT/N/BDI/573/Add.2, G/TBT/N/KEN/1765/Add.2, G/TBT/N/RWA/1165/Add.2, G/TBT/N/TZA/1281/Add.2, G/TBT/N/UGA/2114/Add.2</v>
      </c>
      <c r="D20" s="10" t="s">
        <v>2236</v>
      </c>
      <c r="E20" s="10" t="s">
        <v>2237</v>
      </c>
      <c r="F20" s="10" t="s">
        <v>2238</v>
      </c>
      <c r="G20" s="10" t="s">
        <v>2239</v>
      </c>
      <c r="H20" s="10" t="s">
        <v>2240</v>
      </c>
      <c r="I20" s="10" t="s">
        <v>2172</v>
      </c>
      <c r="J20" s="10" t="s">
        <v>41</v>
      </c>
      <c r="K20" s="10" t="s">
        <v>41</v>
      </c>
      <c r="L20" s="7"/>
      <c r="M20" s="8" t="s">
        <v>41</v>
      </c>
      <c r="N20" s="11"/>
      <c r="O20" s="11"/>
      <c r="P20" s="7" t="s">
        <v>43</v>
      </c>
      <c r="Q20" s="10" t="s">
        <v>2132</v>
      </c>
      <c r="R20" s="12" t="str">
        <f>HYPERLINK("https://docs.wto.org/imrd/directdoc.asp?DDFDocuments/t/G/TBTN25/BDI573A2.docx", "https://docs.wto.org/imrd/directdoc.asp?DDFDocuments/t/G/TBTN25/BDI573A2.docx")</f>
        <v>https://docs.wto.org/imrd/directdoc.asp?DDFDocuments/t/G/TBTN25/BDI573A2.docx</v>
      </c>
      <c r="S20" s="12" t="str">
        <f>HYPERLINK("https://docs.wto.org/imrd/directdoc.asp?DDFDocuments/u/G/TBTN25/BDI573A2.docx", "https://docs.wto.org/imrd/directdoc.asp?DDFDocuments/u/G/TBTN25/BDI573A2.docx")</f>
        <v>https://docs.wto.org/imrd/directdoc.asp?DDFDocuments/u/G/TBTN25/BDI573A2.docx</v>
      </c>
      <c r="T20" s="12" t="str">
        <f>HYPERLINK("https://docs.wto.org/imrd/directdoc.asp?DDFDocuments/v/G/TBTN25/BDI573A2.docx", "https://docs.wto.org/imrd/directdoc.asp?DDFDocuments/v/G/TBTN25/BDI573A2.docx")</f>
        <v>https://docs.wto.org/imrd/directdoc.asp?DDFDocuments/v/G/TBTN25/BDI573A2.docx</v>
      </c>
      <c r="U20" s="12" t="s">
        <v>98</v>
      </c>
      <c r="V20" s="12" t="s">
        <v>97</v>
      </c>
      <c r="W20" s="12" t="s">
        <v>97</v>
      </c>
      <c r="X20" s="12" t="s">
        <v>97</v>
      </c>
      <c r="Y20" s="12" t="s">
        <v>97</v>
      </c>
      <c r="Z20" s="12" t="s">
        <v>97</v>
      </c>
      <c r="AA20" s="12" t="s">
        <v>97</v>
      </c>
      <c r="AB20" s="13" t="s">
        <v>41</v>
      </c>
      <c r="AC20" s="12" t="s">
        <v>41</v>
      </c>
      <c r="AD20" s="12" t="s">
        <v>41</v>
      </c>
      <c r="AE20" s="12" t="s">
        <v>41</v>
      </c>
      <c r="AF20" s="12" t="s">
        <v>41</v>
      </c>
      <c r="AG20" s="12" t="s">
        <v>41</v>
      </c>
      <c r="AH20" s="13" t="s">
        <v>41</v>
      </c>
    </row>
    <row r="21" spans="1:34" ht="51.6" customHeight="1" x14ac:dyDescent="0.3">
      <c r="A21" s="7" t="s">
        <v>48</v>
      </c>
      <c r="B21" s="8">
        <v>46266</v>
      </c>
      <c r="C21" s="9" t="str">
        <f>HYPERLINK("https://epingalert.org/en/Search?viewData= G/TBT/N/BDI/573/Add.2, G/TBT/N/KEN/1765/Add.2, G/TBT/N/RWA/1165/Add.2, G/TBT/N/TZA/1281/Add.2, G/TBT/N/UGA/2114/Add.2"," G/TBT/N/BDI/573/Add.2, G/TBT/N/KEN/1765/Add.2, G/TBT/N/RWA/1165/Add.2, G/TBT/N/TZA/1281/Add.2, G/TBT/N/UGA/2114/Add.2")</f>
        <v xml:space="preserve"> G/TBT/N/BDI/573/Add.2, G/TBT/N/KEN/1765/Add.2, G/TBT/N/RWA/1165/Add.2, G/TBT/N/TZA/1281/Add.2, G/TBT/N/UGA/2114/Add.2</v>
      </c>
      <c r="D21" s="10" t="s">
        <v>2236</v>
      </c>
      <c r="E21" s="10" t="s">
        <v>2237</v>
      </c>
      <c r="F21" s="10" t="s">
        <v>2238</v>
      </c>
      <c r="G21" s="10" t="s">
        <v>2239</v>
      </c>
      <c r="H21" s="10" t="s">
        <v>2240</v>
      </c>
      <c r="I21" s="10" t="s">
        <v>2172</v>
      </c>
      <c r="J21" s="10" t="s">
        <v>41</v>
      </c>
      <c r="K21" s="10" t="s">
        <v>41</v>
      </c>
      <c r="L21" s="7"/>
      <c r="M21" s="8" t="s">
        <v>41</v>
      </c>
      <c r="N21" s="11"/>
      <c r="O21" s="11"/>
      <c r="P21" s="7" t="s">
        <v>43</v>
      </c>
      <c r="Q21" s="10" t="s">
        <v>2132</v>
      </c>
      <c r="R21" s="12" t="str">
        <f>HYPERLINK("https://docs.wto.org/imrd/directdoc.asp?DDFDocuments/t/G/TBTN25/BDI573A2.docx", "https://docs.wto.org/imrd/directdoc.asp?DDFDocuments/t/G/TBTN25/BDI573A2.docx")</f>
        <v>https://docs.wto.org/imrd/directdoc.asp?DDFDocuments/t/G/TBTN25/BDI573A2.docx</v>
      </c>
      <c r="S21" s="12" t="str">
        <f>HYPERLINK("https://docs.wto.org/imrd/directdoc.asp?DDFDocuments/u/G/TBTN25/BDI573A2.docx", "https://docs.wto.org/imrd/directdoc.asp?DDFDocuments/u/G/TBTN25/BDI573A2.docx")</f>
        <v>https://docs.wto.org/imrd/directdoc.asp?DDFDocuments/u/G/TBTN25/BDI573A2.docx</v>
      </c>
      <c r="T21" s="12" t="str">
        <f>HYPERLINK("https://docs.wto.org/imrd/directdoc.asp?DDFDocuments/v/G/TBTN25/BDI573A2.docx", "https://docs.wto.org/imrd/directdoc.asp?DDFDocuments/v/G/TBTN25/BDI573A2.docx")</f>
        <v>https://docs.wto.org/imrd/directdoc.asp?DDFDocuments/v/G/TBTN25/BDI573A2.docx</v>
      </c>
      <c r="U21" s="12" t="s">
        <v>98</v>
      </c>
      <c r="V21" s="12" t="s">
        <v>97</v>
      </c>
      <c r="W21" s="12" t="s">
        <v>97</v>
      </c>
      <c r="X21" s="12" t="s">
        <v>97</v>
      </c>
      <c r="Y21" s="12" t="s">
        <v>97</v>
      </c>
      <c r="Z21" s="12" t="s">
        <v>97</v>
      </c>
      <c r="AA21" s="12" t="s">
        <v>97</v>
      </c>
      <c r="AB21" s="13" t="s">
        <v>41</v>
      </c>
      <c r="AC21" s="12" t="s">
        <v>41</v>
      </c>
      <c r="AD21" s="12" t="s">
        <v>41</v>
      </c>
      <c r="AE21" s="12" t="s">
        <v>41</v>
      </c>
      <c r="AF21" s="12" t="s">
        <v>41</v>
      </c>
      <c r="AG21" s="12" t="s">
        <v>41</v>
      </c>
      <c r="AH21" s="13" t="s">
        <v>41</v>
      </c>
    </row>
    <row r="22" spans="1:34" ht="40.049999999999997" customHeight="1" x14ac:dyDescent="0.3">
      <c r="A22" s="7" t="s">
        <v>34</v>
      </c>
      <c r="B22" s="8">
        <v>46266</v>
      </c>
      <c r="C22" s="9" t="str">
        <f>HYPERLINK("https://epingalert.org/en/Search?viewData= G/TBT/N/BDI/576/Add.2, G/TBT/N/KEN/1768/Add.2, G/TBT/N/RWA/1168/Add.2, G/TBT/N/TZA/1284/Add.2, G/TBT/N/UGA/2117/Add.2"," G/TBT/N/BDI/576/Add.2, G/TBT/N/KEN/1768/Add.2, G/TBT/N/RWA/1168/Add.2, G/TBT/N/TZA/1284/Add.2, G/TBT/N/UGA/2117/Add.2")</f>
        <v xml:space="preserve"> G/TBT/N/BDI/576/Add.2, G/TBT/N/KEN/1768/Add.2, G/TBT/N/RWA/1168/Add.2, G/TBT/N/TZA/1284/Add.2, G/TBT/N/UGA/2117/Add.2</v>
      </c>
      <c r="D22" s="10" t="s">
        <v>2241</v>
      </c>
      <c r="E22" s="10" t="s">
        <v>2242</v>
      </c>
      <c r="F22" s="10" t="s">
        <v>2243</v>
      </c>
      <c r="G22" s="10" t="s">
        <v>2244</v>
      </c>
      <c r="H22" s="10" t="s">
        <v>2240</v>
      </c>
      <c r="I22" s="10" t="s">
        <v>2172</v>
      </c>
      <c r="J22" s="10" t="s">
        <v>41</v>
      </c>
      <c r="K22" s="10" t="s">
        <v>41</v>
      </c>
      <c r="L22" s="7"/>
      <c r="M22" s="8" t="s">
        <v>41</v>
      </c>
      <c r="N22" s="11"/>
      <c r="O22" s="11"/>
      <c r="P22" s="7" t="s">
        <v>43</v>
      </c>
      <c r="Q22" s="10" t="s">
        <v>2132</v>
      </c>
      <c r="R22" s="12" t="str">
        <f>HYPERLINK("https://docs.wto.org/imrd/directdoc.asp?DDFDocuments/t/G/TBTN25/BDI576A2.docx", "https://docs.wto.org/imrd/directdoc.asp?DDFDocuments/t/G/TBTN25/BDI576A2.docx")</f>
        <v>https://docs.wto.org/imrd/directdoc.asp?DDFDocuments/t/G/TBTN25/BDI576A2.docx</v>
      </c>
      <c r="S22" s="12" t="str">
        <f>HYPERLINK("https://docs.wto.org/imrd/directdoc.asp?DDFDocuments/u/G/TBTN25/BDI576A2.docx", "https://docs.wto.org/imrd/directdoc.asp?DDFDocuments/u/G/TBTN25/BDI576A2.docx")</f>
        <v>https://docs.wto.org/imrd/directdoc.asp?DDFDocuments/u/G/TBTN25/BDI576A2.docx</v>
      </c>
      <c r="T22" s="12" t="str">
        <f>HYPERLINK("https://docs.wto.org/imrd/directdoc.asp?DDFDocuments/v/G/TBTN25/BDI576A2.docx", "https://docs.wto.org/imrd/directdoc.asp?DDFDocuments/v/G/TBTN25/BDI576A2.docx")</f>
        <v>https://docs.wto.org/imrd/directdoc.asp?DDFDocuments/v/G/TBTN25/BDI576A2.docx</v>
      </c>
      <c r="U22" s="12" t="s">
        <v>98</v>
      </c>
      <c r="V22" s="12" t="s">
        <v>97</v>
      </c>
      <c r="W22" s="12" t="s">
        <v>98</v>
      </c>
      <c r="X22" s="12" t="s">
        <v>97</v>
      </c>
      <c r="Y22" s="12" t="s">
        <v>97</v>
      </c>
      <c r="Z22" s="12" t="s">
        <v>97</v>
      </c>
      <c r="AA22" s="12" t="s">
        <v>97</v>
      </c>
      <c r="AB22" s="13" t="s">
        <v>41</v>
      </c>
      <c r="AC22" s="12" t="s">
        <v>41</v>
      </c>
      <c r="AD22" s="12" t="s">
        <v>41</v>
      </c>
      <c r="AE22" s="12" t="s">
        <v>41</v>
      </c>
      <c r="AF22" s="12" t="s">
        <v>41</v>
      </c>
      <c r="AG22" s="12" t="s">
        <v>41</v>
      </c>
      <c r="AH22" s="13" t="s">
        <v>41</v>
      </c>
    </row>
    <row r="23" spans="1:34" ht="40.049999999999997" customHeight="1" x14ac:dyDescent="0.3">
      <c r="A23" s="7" t="s">
        <v>45</v>
      </c>
      <c r="B23" s="8">
        <v>46266</v>
      </c>
      <c r="C23" s="9" t="str">
        <f>HYPERLINK("https://epingalert.org/en/Search?viewData= G/TBT/N/BDI/576/Add.2, G/TBT/N/KEN/1768/Add.2, G/TBT/N/RWA/1168/Add.2, G/TBT/N/TZA/1284/Add.2, G/TBT/N/UGA/2117/Add.2"," G/TBT/N/BDI/576/Add.2, G/TBT/N/KEN/1768/Add.2, G/TBT/N/RWA/1168/Add.2, G/TBT/N/TZA/1284/Add.2, G/TBT/N/UGA/2117/Add.2")</f>
        <v xml:space="preserve"> G/TBT/N/BDI/576/Add.2, G/TBT/N/KEN/1768/Add.2, G/TBT/N/RWA/1168/Add.2, G/TBT/N/TZA/1284/Add.2, G/TBT/N/UGA/2117/Add.2</v>
      </c>
      <c r="D23" s="10" t="s">
        <v>2241</v>
      </c>
      <c r="E23" s="10" t="s">
        <v>2242</v>
      </c>
      <c r="F23" s="10" t="s">
        <v>2243</v>
      </c>
      <c r="G23" s="10" t="s">
        <v>2244</v>
      </c>
      <c r="H23" s="10" t="s">
        <v>2240</v>
      </c>
      <c r="I23" s="10" t="s">
        <v>1674</v>
      </c>
      <c r="J23" s="10" t="s">
        <v>41</v>
      </c>
      <c r="K23" s="10" t="s">
        <v>41</v>
      </c>
      <c r="L23" s="7"/>
      <c r="M23" s="8" t="s">
        <v>41</v>
      </c>
      <c r="N23" s="11"/>
      <c r="O23" s="11"/>
      <c r="P23" s="7" t="s">
        <v>43</v>
      </c>
      <c r="Q23" s="10" t="s">
        <v>2132</v>
      </c>
      <c r="R23" s="12" t="str">
        <f>HYPERLINK("https://docs.wto.org/imrd/directdoc.asp?DDFDocuments/t/G/TBTN25/BDI576A2.docx", "https://docs.wto.org/imrd/directdoc.asp?DDFDocuments/t/G/TBTN25/BDI576A2.docx")</f>
        <v>https://docs.wto.org/imrd/directdoc.asp?DDFDocuments/t/G/TBTN25/BDI576A2.docx</v>
      </c>
      <c r="S23" s="12" t="str">
        <f>HYPERLINK("https://docs.wto.org/imrd/directdoc.asp?DDFDocuments/u/G/TBTN25/BDI576A2.docx", "https://docs.wto.org/imrd/directdoc.asp?DDFDocuments/u/G/TBTN25/BDI576A2.docx")</f>
        <v>https://docs.wto.org/imrd/directdoc.asp?DDFDocuments/u/G/TBTN25/BDI576A2.docx</v>
      </c>
      <c r="T23" s="12" t="str">
        <f>HYPERLINK("https://docs.wto.org/imrd/directdoc.asp?DDFDocuments/v/G/TBTN25/BDI576A2.docx", "https://docs.wto.org/imrd/directdoc.asp?DDFDocuments/v/G/TBTN25/BDI576A2.docx")</f>
        <v>https://docs.wto.org/imrd/directdoc.asp?DDFDocuments/v/G/TBTN25/BDI576A2.docx</v>
      </c>
      <c r="U23" s="12" t="s">
        <v>98</v>
      </c>
      <c r="V23" s="12" t="s">
        <v>97</v>
      </c>
      <c r="W23" s="12" t="s">
        <v>98</v>
      </c>
      <c r="X23" s="12" t="s">
        <v>97</v>
      </c>
      <c r="Y23" s="12" t="s">
        <v>97</v>
      </c>
      <c r="Z23" s="12" t="s">
        <v>97</v>
      </c>
      <c r="AA23" s="12" t="s">
        <v>97</v>
      </c>
      <c r="AB23" s="13" t="s">
        <v>41</v>
      </c>
      <c r="AC23" s="12" t="s">
        <v>41</v>
      </c>
      <c r="AD23" s="12" t="s">
        <v>41</v>
      </c>
      <c r="AE23" s="12" t="s">
        <v>41</v>
      </c>
      <c r="AF23" s="12" t="s">
        <v>41</v>
      </c>
      <c r="AG23" s="12" t="s">
        <v>41</v>
      </c>
      <c r="AH23" s="13" t="s">
        <v>41</v>
      </c>
    </row>
    <row r="24" spans="1:34" ht="40.049999999999997" customHeight="1" x14ac:dyDescent="0.3">
      <c r="A24" s="7" t="s">
        <v>46</v>
      </c>
      <c r="B24" s="8">
        <v>46266</v>
      </c>
      <c r="C24" s="9" t="str">
        <f>HYPERLINK("https://epingalert.org/en/Search?viewData= G/TBT/N/BDI/576/Add.2, G/TBT/N/KEN/1768/Add.2, G/TBT/N/RWA/1168/Add.2, G/TBT/N/TZA/1284/Add.2, G/TBT/N/UGA/2117/Add.2"," G/TBT/N/BDI/576/Add.2, G/TBT/N/KEN/1768/Add.2, G/TBT/N/RWA/1168/Add.2, G/TBT/N/TZA/1284/Add.2, G/TBT/N/UGA/2117/Add.2")</f>
        <v xml:space="preserve"> G/TBT/N/BDI/576/Add.2, G/TBT/N/KEN/1768/Add.2, G/TBT/N/RWA/1168/Add.2, G/TBT/N/TZA/1284/Add.2, G/TBT/N/UGA/2117/Add.2</v>
      </c>
      <c r="D24" s="10" t="s">
        <v>2241</v>
      </c>
      <c r="E24" s="10" t="s">
        <v>2242</v>
      </c>
      <c r="F24" s="10" t="s">
        <v>2243</v>
      </c>
      <c r="G24" s="10" t="s">
        <v>2244</v>
      </c>
      <c r="H24" s="10" t="s">
        <v>2240</v>
      </c>
      <c r="I24" s="10" t="s">
        <v>2172</v>
      </c>
      <c r="J24" s="10" t="s">
        <v>41</v>
      </c>
      <c r="K24" s="10" t="s">
        <v>41</v>
      </c>
      <c r="L24" s="7"/>
      <c r="M24" s="8" t="s">
        <v>41</v>
      </c>
      <c r="N24" s="11"/>
      <c r="O24" s="11"/>
      <c r="P24" s="7" t="s">
        <v>43</v>
      </c>
      <c r="Q24" s="10" t="s">
        <v>2132</v>
      </c>
      <c r="R24" s="12" t="str">
        <f>HYPERLINK("https://docs.wto.org/imrd/directdoc.asp?DDFDocuments/t/G/TBTN25/BDI576A2.docx", "https://docs.wto.org/imrd/directdoc.asp?DDFDocuments/t/G/TBTN25/BDI576A2.docx")</f>
        <v>https://docs.wto.org/imrd/directdoc.asp?DDFDocuments/t/G/TBTN25/BDI576A2.docx</v>
      </c>
      <c r="S24" s="12" t="str">
        <f>HYPERLINK("https://docs.wto.org/imrd/directdoc.asp?DDFDocuments/u/G/TBTN25/BDI576A2.docx", "https://docs.wto.org/imrd/directdoc.asp?DDFDocuments/u/G/TBTN25/BDI576A2.docx")</f>
        <v>https://docs.wto.org/imrd/directdoc.asp?DDFDocuments/u/G/TBTN25/BDI576A2.docx</v>
      </c>
      <c r="T24" s="12" t="str">
        <f>HYPERLINK("https://docs.wto.org/imrd/directdoc.asp?DDFDocuments/v/G/TBTN25/BDI576A2.docx", "https://docs.wto.org/imrd/directdoc.asp?DDFDocuments/v/G/TBTN25/BDI576A2.docx")</f>
        <v>https://docs.wto.org/imrd/directdoc.asp?DDFDocuments/v/G/TBTN25/BDI576A2.docx</v>
      </c>
      <c r="U24" s="12" t="s">
        <v>98</v>
      </c>
      <c r="V24" s="12" t="s">
        <v>97</v>
      </c>
      <c r="W24" s="12" t="s">
        <v>98</v>
      </c>
      <c r="X24" s="12" t="s">
        <v>97</v>
      </c>
      <c r="Y24" s="12" t="s">
        <v>97</v>
      </c>
      <c r="Z24" s="12" t="s">
        <v>97</v>
      </c>
      <c r="AA24" s="12" t="s">
        <v>97</v>
      </c>
      <c r="AB24" s="13" t="s">
        <v>41</v>
      </c>
      <c r="AC24" s="12" t="s">
        <v>41</v>
      </c>
      <c r="AD24" s="12" t="s">
        <v>41</v>
      </c>
      <c r="AE24" s="12" t="s">
        <v>41</v>
      </c>
      <c r="AF24" s="12" t="s">
        <v>41</v>
      </c>
      <c r="AG24" s="12" t="s">
        <v>41</v>
      </c>
      <c r="AH24" s="13" t="s">
        <v>41</v>
      </c>
    </row>
    <row r="25" spans="1:34" ht="40.049999999999997" customHeight="1" x14ac:dyDescent="0.3">
      <c r="A25" s="7" t="s">
        <v>47</v>
      </c>
      <c r="B25" s="8">
        <v>46266</v>
      </c>
      <c r="C25" s="9" t="str">
        <f>HYPERLINK("https://epingalert.org/en/Search?viewData= G/TBT/N/BDI/576/Add.2, G/TBT/N/KEN/1768/Add.2, G/TBT/N/RWA/1168/Add.2, G/TBT/N/TZA/1284/Add.2, G/TBT/N/UGA/2117/Add.2"," G/TBT/N/BDI/576/Add.2, G/TBT/N/KEN/1768/Add.2, G/TBT/N/RWA/1168/Add.2, G/TBT/N/TZA/1284/Add.2, G/TBT/N/UGA/2117/Add.2")</f>
        <v xml:space="preserve"> G/TBT/N/BDI/576/Add.2, G/TBT/N/KEN/1768/Add.2, G/TBT/N/RWA/1168/Add.2, G/TBT/N/TZA/1284/Add.2, G/TBT/N/UGA/2117/Add.2</v>
      </c>
      <c r="D25" s="10" t="s">
        <v>2241</v>
      </c>
      <c r="E25" s="10" t="s">
        <v>2242</v>
      </c>
      <c r="F25" s="10" t="s">
        <v>2243</v>
      </c>
      <c r="G25" s="10" t="s">
        <v>2244</v>
      </c>
      <c r="H25" s="10" t="s">
        <v>2240</v>
      </c>
      <c r="I25" s="10" t="s">
        <v>2172</v>
      </c>
      <c r="J25" s="10" t="s">
        <v>41</v>
      </c>
      <c r="K25" s="10" t="s">
        <v>41</v>
      </c>
      <c r="L25" s="7"/>
      <c r="M25" s="8" t="s">
        <v>41</v>
      </c>
      <c r="N25" s="11"/>
      <c r="O25" s="11"/>
      <c r="P25" s="7" t="s">
        <v>43</v>
      </c>
      <c r="Q25" s="10" t="s">
        <v>2132</v>
      </c>
      <c r="R25" s="12" t="str">
        <f>HYPERLINK("https://docs.wto.org/imrd/directdoc.asp?DDFDocuments/t/G/TBTN25/BDI576A2.docx", "https://docs.wto.org/imrd/directdoc.asp?DDFDocuments/t/G/TBTN25/BDI576A2.docx")</f>
        <v>https://docs.wto.org/imrd/directdoc.asp?DDFDocuments/t/G/TBTN25/BDI576A2.docx</v>
      </c>
      <c r="S25" s="12" t="str">
        <f>HYPERLINK("https://docs.wto.org/imrd/directdoc.asp?DDFDocuments/u/G/TBTN25/BDI576A2.docx", "https://docs.wto.org/imrd/directdoc.asp?DDFDocuments/u/G/TBTN25/BDI576A2.docx")</f>
        <v>https://docs.wto.org/imrd/directdoc.asp?DDFDocuments/u/G/TBTN25/BDI576A2.docx</v>
      </c>
      <c r="T25" s="12" t="str">
        <f>HYPERLINK("https://docs.wto.org/imrd/directdoc.asp?DDFDocuments/v/G/TBTN25/BDI576A2.docx", "https://docs.wto.org/imrd/directdoc.asp?DDFDocuments/v/G/TBTN25/BDI576A2.docx")</f>
        <v>https://docs.wto.org/imrd/directdoc.asp?DDFDocuments/v/G/TBTN25/BDI576A2.docx</v>
      </c>
      <c r="U25" s="12" t="s">
        <v>98</v>
      </c>
      <c r="V25" s="12" t="s">
        <v>97</v>
      </c>
      <c r="W25" s="12" t="s">
        <v>98</v>
      </c>
      <c r="X25" s="12" t="s">
        <v>97</v>
      </c>
      <c r="Y25" s="12" t="s">
        <v>97</v>
      </c>
      <c r="Z25" s="12" t="s">
        <v>97</v>
      </c>
      <c r="AA25" s="12" t="s">
        <v>97</v>
      </c>
      <c r="AB25" s="13" t="s">
        <v>41</v>
      </c>
      <c r="AC25" s="12" t="s">
        <v>41</v>
      </c>
      <c r="AD25" s="12" t="s">
        <v>41</v>
      </c>
      <c r="AE25" s="12" t="s">
        <v>41</v>
      </c>
      <c r="AF25" s="12" t="s">
        <v>41</v>
      </c>
      <c r="AG25" s="12" t="s">
        <v>41</v>
      </c>
      <c r="AH25" s="13" t="s">
        <v>41</v>
      </c>
    </row>
    <row r="26" spans="1:34" ht="40.049999999999997" customHeight="1" x14ac:dyDescent="0.3">
      <c r="A26" s="7" t="s">
        <v>48</v>
      </c>
      <c r="B26" s="8">
        <v>46266</v>
      </c>
      <c r="C26" s="9" t="str">
        <f>HYPERLINK("https://epingalert.org/en/Search?viewData= G/TBT/N/BDI/576/Add.2, G/TBT/N/KEN/1768/Add.2, G/TBT/N/RWA/1168/Add.2, G/TBT/N/TZA/1284/Add.2, G/TBT/N/UGA/2117/Add.2"," G/TBT/N/BDI/576/Add.2, G/TBT/N/KEN/1768/Add.2, G/TBT/N/RWA/1168/Add.2, G/TBT/N/TZA/1284/Add.2, G/TBT/N/UGA/2117/Add.2")</f>
        <v xml:space="preserve"> G/TBT/N/BDI/576/Add.2, G/TBT/N/KEN/1768/Add.2, G/TBT/N/RWA/1168/Add.2, G/TBT/N/TZA/1284/Add.2, G/TBT/N/UGA/2117/Add.2</v>
      </c>
      <c r="D26" s="10" t="s">
        <v>2241</v>
      </c>
      <c r="E26" s="10" t="s">
        <v>2242</v>
      </c>
      <c r="F26" s="10" t="s">
        <v>2243</v>
      </c>
      <c r="G26" s="10" t="s">
        <v>2244</v>
      </c>
      <c r="H26" s="10" t="s">
        <v>2240</v>
      </c>
      <c r="I26" s="10" t="s">
        <v>2172</v>
      </c>
      <c r="J26" s="10" t="s">
        <v>41</v>
      </c>
      <c r="K26" s="10" t="s">
        <v>41</v>
      </c>
      <c r="L26" s="7"/>
      <c r="M26" s="8" t="s">
        <v>41</v>
      </c>
      <c r="N26" s="11"/>
      <c r="O26" s="11"/>
      <c r="P26" s="7" t="s">
        <v>43</v>
      </c>
      <c r="Q26" s="10" t="s">
        <v>2132</v>
      </c>
      <c r="R26" s="12" t="str">
        <f>HYPERLINK("https://docs.wto.org/imrd/directdoc.asp?DDFDocuments/t/G/TBTN25/BDI576A2.docx", "https://docs.wto.org/imrd/directdoc.asp?DDFDocuments/t/G/TBTN25/BDI576A2.docx")</f>
        <v>https://docs.wto.org/imrd/directdoc.asp?DDFDocuments/t/G/TBTN25/BDI576A2.docx</v>
      </c>
      <c r="S26" s="12" t="str">
        <f>HYPERLINK("https://docs.wto.org/imrd/directdoc.asp?DDFDocuments/u/G/TBTN25/BDI576A2.docx", "https://docs.wto.org/imrd/directdoc.asp?DDFDocuments/u/G/TBTN25/BDI576A2.docx")</f>
        <v>https://docs.wto.org/imrd/directdoc.asp?DDFDocuments/u/G/TBTN25/BDI576A2.docx</v>
      </c>
      <c r="T26" s="12" t="str">
        <f>HYPERLINK("https://docs.wto.org/imrd/directdoc.asp?DDFDocuments/v/G/TBTN25/BDI576A2.docx", "https://docs.wto.org/imrd/directdoc.asp?DDFDocuments/v/G/TBTN25/BDI576A2.docx")</f>
        <v>https://docs.wto.org/imrd/directdoc.asp?DDFDocuments/v/G/TBTN25/BDI576A2.docx</v>
      </c>
      <c r="U26" s="12" t="s">
        <v>98</v>
      </c>
      <c r="V26" s="12" t="s">
        <v>97</v>
      </c>
      <c r="W26" s="12" t="s">
        <v>98</v>
      </c>
      <c r="X26" s="12" t="s">
        <v>97</v>
      </c>
      <c r="Y26" s="12" t="s">
        <v>97</v>
      </c>
      <c r="Z26" s="12" t="s">
        <v>97</v>
      </c>
      <c r="AA26" s="12" t="s">
        <v>97</v>
      </c>
      <c r="AB26" s="13" t="s">
        <v>41</v>
      </c>
      <c r="AC26" s="12" t="s">
        <v>41</v>
      </c>
      <c r="AD26" s="12" t="s">
        <v>41</v>
      </c>
      <c r="AE26" s="12" t="s">
        <v>41</v>
      </c>
      <c r="AF26" s="12" t="s">
        <v>41</v>
      </c>
      <c r="AG26" s="12" t="s">
        <v>41</v>
      </c>
      <c r="AH26" s="13" t="s">
        <v>41</v>
      </c>
    </row>
    <row r="27" spans="1:34" ht="40.049999999999997" customHeight="1" x14ac:dyDescent="0.3">
      <c r="A27" s="7" t="s">
        <v>378</v>
      </c>
      <c r="B27" s="8">
        <v>46266</v>
      </c>
      <c r="C27" s="9" t="str">
        <f>HYPERLINK("https://epingalert.org/en/Search?viewData= G/TBT/N/CHL/800/Add.1"," G/TBT/N/CHL/800/Add.1")</f>
        <v xml:space="preserve"> G/TBT/N/CHL/800/Add.1</v>
      </c>
      <c r="D27" s="10" t="s">
        <v>2245</v>
      </c>
      <c r="E27" s="10" t="s">
        <v>2246</v>
      </c>
      <c r="F27" s="10" t="s">
        <v>2247</v>
      </c>
      <c r="G27" s="10" t="s">
        <v>41</v>
      </c>
      <c r="H27" s="10" t="s">
        <v>180</v>
      </c>
      <c r="I27" s="10" t="s">
        <v>218</v>
      </c>
      <c r="J27" s="10" t="s">
        <v>41</v>
      </c>
      <c r="K27" s="10" t="s">
        <v>182</v>
      </c>
      <c r="L27" s="7"/>
      <c r="M27" s="8" t="s">
        <v>41</v>
      </c>
      <c r="N27" s="11"/>
      <c r="O27" s="11"/>
      <c r="P27" s="7" t="s">
        <v>43</v>
      </c>
      <c r="Q27" s="10" t="s">
        <v>2248</v>
      </c>
      <c r="R27" s="12" t="str">
        <f>HYPERLINK("https://docs.wto.org/imrd/directdoc.asp?DDFDocuments/t/G/TBTN26/CHL800A1.docx", "https://docs.wto.org/imrd/directdoc.asp?DDFDocuments/t/G/TBTN26/CHL800A1.docx")</f>
        <v>https://docs.wto.org/imrd/directdoc.asp?DDFDocuments/t/G/TBTN26/CHL800A1.docx</v>
      </c>
      <c r="S27" s="12" t="str">
        <f>HYPERLINK("https://docs.wto.org/imrd/directdoc.asp?DDFDocuments/u/G/TBTN26/CHL800A1.docx", "https://docs.wto.org/imrd/directdoc.asp?DDFDocuments/u/G/TBTN26/CHL800A1.docx")</f>
        <v>https://docs.wto.org/imrd/directdoc.asp?DDFDocuments/u/G/TBTN26/CHL800A1.docx</v>
      </c>
      <c r="T27" s="12" t="str">
        <f>HYPERLINK("https://docs.wto.org/imrd/directdoc.asp?DDFDocuments/v/G/TBTN26/CHL800A1.docx", "https://docs.wto.org/imrd/directdoc.asp?DDFDocuments/v/G/TBTN26/CHL800A1.docx")</f>
        <v>https://docs.wto.org/imrd/directdoc.asp?DDFDocuments/v/G/TBTN26/CHL800A1.docx</v>
      </c>
      <c r="U27" s="12" t="s">
        <v>97</v>
      </c>
      <c r="V27" s="12" t="s">
        <v>97</v>
      </c>
      <c r="W27" s="12" t="s">
        <v>97</v>
      </c>
      <c r="X27" s="12" t="s">
        <v>97</v>
      </c>
      <c r="Y27" s="12" t="s">
        <v>97</v>
      </c>
      <c r="Z27" s="12" t="s">
        <v>97</v>
      </c>
      <c r="AA27" s="12" t="s">
        <v>97</v>
      </c>
      <c r="AB27" s="13" t="s">
        <v>41</v>
      </c>
      <c r="AC27" s="12" t="s">
        <v>41</v>
      </c>
      <c r="AD27" s="12" t="s">
        <v>41</v>
      </c>
      <c r="AE27" s="12" t="s">
        <v>41</v>
      </c>
      <c r="AF27" s="12" t="s">
        <v>41</v>
      </c>
      <c r="AG27" s="12" t="s">
        <v>41</v>
      </c>
      <c r="AH27" s="13" t="s">
        <v>41</v>
      </c>
    </row>
    <row r="28" spans="1:34" ht="40.049999999999997" customHeight="1" x14ac:dyDescent="0.3">
      <c r="A28" s="7" t="s">
        <v>221</v>
      </c>
      <c r="B28" s="8">
        <v>46266</v>
      </c>
      <c r="C28" s="9" t="str">
        <f>HYPERLINK("https://epingalert.org/en/Search?viewData= G/TBT/N/ISR/927/Rev.1/Add.1"," G/TBT/N/ISR/927/Rev.1/Add.1")</f>
        <v xml:space="preserve"> G/TBT/N/ISR/927/Rev.1/Add.1</v>
      </c>
      <c r="D28" s="10" t="s">
        <v>2249</v>
      </c>
      <c r="E28" s="10" t="s">
        <v>2250</v>
      </c>
      <c r="F28" s="10" t="s">
        <v>2251</v>
      </c>
      <c r="G28" s="10" t="s">
        <v>2252</v>
      </c>
      <c r="H28" s="10" t="s">
        <v>2253</v>
      </c>
      <c r="I28" s="10" t="s">
        <v>218</v>
      </c>
      <c r="J28" s="10" t="s">
        <v>41</v>
      </c>
      <c r="K28" s="10" t="s">
        <v>270</v>
      </c>
      <c r="L28" s="7"/>
      <c r="M28" s="8" t="s">
        <v>41</v>
      </c>
      <c r="N28" s="11"/>
      <c r="O28" s="11"/>
      <c r="P28" s="7" t="s">
        <v>43</v>
      </c>
      <c r="Q28" s="7"/>
      <c r="R28" s="12" t="str">
        <f>HYPERLINK("https://docs.wto.org/imrd/directdoc.asp?DDFDocuments/t/G/TBTN16/ISR927R1A1.docx", "https://docs.wto.org/imrd/directdoc.asp?DDFDocuments/t/G/TBTN16/ISR927R1A1.docx")</f>
        <v>https://docs.wto.org/imrd/directdoc.asp?DDFDocuments/t/G/TBTN16/ISR927R1A1.docx</v>
      </c>
      <c r="S28" s="12" t="str">
        <f>HYPERLINK("https://docs.wto.org/imrd/directdoc.asp?DDFDocuments/u/G/TBTN16/ISR927R1A1.docx", "https://docs.wto.org/imrd/directdoc.asp?DDFDocuments/u/G/TBTN16/ISR927R1A1.docx")</f>
        <v>https://docs.wto.org/imrd/directdoc.asp?DDFDocuments/u/G/TBTN16/ISR927R1A1.docx</v>
      </c>
      <c r="T28" s="12" t="str">
        <f>HYPERLINK("https://docs.wto.org/imrd/directdoc.asp?DDFDocuments/v/G/TBTN16/ISR927R1A1.docx", "https://docs.wto.org/imrd/directdoc.asp?DDFDocuments/v/G/TBTN16/ISR927R1A1.docx")</f>
        <v>https://docs.wto.org/imrd/directdoc.asp?DDFDocuments/v/G/TBTN16/ISR927R1A1.docx</v>
      </c>
      <c r="U28" s="12" t="s">
        <v>98</v>
      </c>
      <c r="V28" s="12" t="s">
        <v>97</v>
      </c>
      <c r="W28" s="12" t="s">
        <v>97</v>
      </c>
      <c r="X28" s="12" t="s">
        <v>97</v>
      </c>
      <c r="Y28" s="12" t="s">
        <v>97</v>
      </c>
      <c r="Z28" s="12" t="s">
        <v>97</v>
      </c>
      <c r="AA28" s="12" t="s">
        <v>97</v>
      </c>
      <c r="AB28" s="13" t="s">
        <v>41</v>
      </c>
      <c r="AC28" s="12" t="s">
        <v>41</v>
      </c>
      <c r="AD28" s="12" t="s">
        <v>41</v>
      </c>
      <c r="AE28" s="12" t="s">
        <v>41</v>
      </c>
      <c r="AF28" s="12" t="s">
        <v>41</v>
      </c>
      <c r="AG28" s="12" t="s">
        <v>41</v>
      </c>
      <c r="AH28" s="13" t="s">
        <v>41</v>
      </c>
    </row>
    <row r="29" spans="1:34" ht="40.049999999999997" customHeight="1" x14ac:dyDescent="0.3">
      <c r="A29" s="7" t="s">
        <v>221</v>
      </c>
      <c r="B29" s="8">
        <v>46266</v>
      </c>
      <c r="C29" s="9" t="str">
        <f>HYPERLINK("https://epingalert.org/en/Search?viewData= G/TBT/N/ISR/1148/Add.1"," G/TBT/N/ISR/1148/Add.1")</f>
        <v xml:space="preserve"> G/TBT/N/ISR/1148/Add.1</v>
      </c>
      <c r="D29" s="10" t="s">
        <v>2254</v>
      </c>
      <c r="E29" s="10" t="s">
        <v>2255</v>
      </c>
      <c r="F29" s="10" t="s">
        <v>2256</v>
      </c>
      <c r="G29" s="10" t="s">
        <v>2257</v>
      </c>
      <c r="H29" s="10" t="s">
        <v>2258</v>
      </c>
      <c r="I29" s="10" t="s">
        <v>218</v>
      </c>
      <c r="J29" s="10" t="s">
        <v>41</v>
      </c>
      <c r="K29" s="10" t="s">
        <v>270</v>
      </c>
      <c r="L29" s="7"/>
      <c r="M29" s="8" t="s">
        <v>41</v>
      </c>
      <c r="N29" s="11"/>
      <c r="O29" s="11"/>
      <c r="P29" s="7" t="s">
        <v>43</v>
      </c>
      <c r="Q29" s="7"/>
      <c r="R29" s="12" t="str">
        <f>HYPERLINK("https://docs.wto.org/imrd/directdoc.asp?DDFDocuments/t/G/TBTN20/ISR1148A1.docx", "https://docs.wto.org/imrd/directdoc.asp?DDFDocuments/t/G/TBTN20/ISR1148A1.docx")</f>
        <v>https://docs.wto.org/imrd/directdoc.asp?DDFDocuments/t/G/TBTN20/ISR1148A1.docx</v>
      </c>
      <c r="S29" s="12" t="str">
        <f>HYPERLINK("https://docs.wto.org/imrd/directdoc.asp?DDFDocuments/u/G/TBTN20/ISR1148A1.docx", "https://docs.wto.org/imrd/directdoc.asp?DDFDocuments/u/G/TBTN20/ISR1148A1.docx")</f>
        <v>https://docs.wto.org/imrd/directdoc.asp?DDFDocuments/u/G/TBTN20/ISR1148A1.docx</v>
      </c>
      <c r="T29" s="12" t="str">
        <f>HYPERLINK("https://docs.wto.org/imrd/directdoc.asp?DDFDocuments/v/G/TBTN20/ISR1148A1.docx", "https://docs.wto.org/imrd/directdoc.asp?DDFDocuments/v/G/TBTN20/ISR1148A1.docx")</f>
        <v>https://docs.wto.org/imrd/directdoc.asp?DDFDocuments/v/G/TBTN20/ISR1148A1.docx</v>
      </c>
      <c r="U29" s="12" t="s">
        <v>98</v>
      </c>
      <c r="V29" s="12" t="s">
        <v>97</v>
      </c>
      <c r="W29" s="12" t="s">
        <v>97</v>
      </c>
      <c r="X29" s="12" t="s">
        <v>97</v>
      </c>
      <c r="Y29" s="12" t="s">
        <v>97</v>
      </c>
      <c r="Z29" s="12" t="s">
        <v>97</v>
      </c>
      <c r="AA29" s="12" t="s">
        <v>97</v>
      </c>
      <c r="AB29" s="13" t="s">
        <v>41</v>
      </c>
      <c r="AC29" s="12" t="s">
        <v>41</v>
      </c>
      <c r="AD29" s="12" t="s">
        <v>41</v>
      </c>
      <c r="AE29" s="12" t="s">
        <v>41</v>
      </c>
      <c r="AF29" s="12" t="s">
        <v>41</v>
      </c>
      <c r="AG29" s="12" t="s">
        <v>41</v>
      </c>
      <c r="AH29" s="13" t="s">
        <v>41</v>
      </c>
    </row>
    <row r="30" spans="1:34" ht="40.049999999999997" customHeight="1" x14ac:dyDescent="0.3">
      <c r="A30" s="7" t="s">
        <v>221</v>
      </c>
      <c r="B30" s="8">
        <v>46266</v>
      </c>
      <c r="C30" s="9" t="str">
        <f>HYPERLINK("https://epingalert.org/en/Search?viewData= G/TBT/N/ISR/1183/Add.1"," G/TBT/N/ISR/1183/Add.1")</f>
        <v xml:space="preserve"> G/TBT/N/ISR/1183/Add.1</v>
      </c>
      <c r="D30" s="10" t="s">
        <v>2259</v>
      </c>
      <c r="E30" s="10" t="s">
        <v>2260</v>
      </c>
      <c r="F30" s="10" t="s">
        <v>2261</v>
      </c>
      <c r="G30" s="10" t="s">
        <v>2262</v>
      </c>
      <c r="H30" s="10" t="s">
        <v>2263</v>
      </c>
      <c r="I30" s="10" t="s">
        <v>308</v>
      </c>
      <c r="J30" s="10" t="s">
        <v>41</v>
      </c>
      <c r="K30" s="10" t="s">
        <v>270</v>
      </c>
      <c r="L30" s="7"/>
      <c r="M30" s="8" t="s">
        <v>41</v>
      </c>
      <c r="N30" s="11"/>
      <c r="O30" s="11"/>
      <c r="P30" s="7" t="s">
        <v>43</v>
      </c>
      <c r="Q30" s="7"/>
      <c r="R30" s="12" t="str">
        <f>HYPERLINK("https://docs.wto.org/imrd/directdoc.asp?DDFDocuments/t/G/TBTN21/ISR1183A1.docx", "https://docs.wto.org/imrd/directdoc.asp?DDFDocuments/t/G/TBTN21/ISR1183A1.docx")</f>
        <v>https://docs.wto.org/imrd/directdoc.asp?DDFDocuments/t/G/TBTN21/ISR1183A1.docx</v>
      </c>
      <c r="S30" s="12" t="str">
        <f>HYPERLINK("https://docs.wto.org/imrd/directdoc.asp?DDFDocuments/u/G/TBTN21/ISR1183A1.docx", "https://docs.wto.org/imrd/directdoc.asp?DDFDocuments/u/G/TBTN21/ISR1183A1.docx")</f>
        <v>https://docs.wto.org/imrd/directdoc.asp?DDFDocuments/u/G/TBTN21/ISR1183A1.docx</v>
      </c>
      <c r="T30" s="12" t="str">
        <f>HYPERLINK("https://docs.wto.org/imrd/directdoc.asp?DDFDocuments/v/G/TBTN21/ISR1183A1.docx", "https://docs.wto.org/imrd/directdoc.asp?DDFDocuments/v/G/TBTN21/ISR1183A1.docx")</f>
        <v>https://docs.wto.org/imrd/directdoc.asp?DDFDocuments/v/G/TBTN21/ISR1183A1.docx</v>
      </c>
      <c r="U30" s="12" t="s">
        <v>98</v>
      </c>
      <c r="V30" s="12" t="s">
        <v>97</v>
      </c>
      <c r="W30" s="12" t="s">
        <v>98</v>
      </c>
      <c r="X30" s="12" t="s">
        <v>97</v>
      </c>
      <c r="Y30" s="12" t="s">
        <v>97</v>
      </c>
      <c r="Z30" s="12" t="s">
        <v>97</v>
      </c>
      <c r="AA30" s="12" t="s">
        <v>97</v>
      </c>
      <c r="AB30" s="13" t="s">
        <v>41</v>
      </c>
      <c r="AC30" s="12" t="s">
        <v>41</v>
      </c>
      <c r="AD30" s="12" t="s">
        <v>41</v>
      </c>
      <c r="AE30" s="12" t="s">
        <v>41</v>
      </c>
      <c r="AF30" s="12" t="s">
        <v>41</v>
      </c>
      <c r="AG30" s="12" t="s">
        <v>41</v>
      </c>
      <c r="AH30" s="13" t="s">
        <v>41</v>
      </c>
    </row>
    <row r="31" spans="1:34" ht="40.049999999999997" customHeight="1" x14ac:dyDescent="0.3">
      <c r="A31" s="7" t="s">
        <v>221</v>
      </c>
      <c r="B31" s="8">
        <v>46266</v>
      </c>
      <c r="C31" s="9" t="str">
        <f>HYPERLINK("https://epingalert.org/en/Search?viewData= G/TBT/N/ISR/1203/Add.1"," G/TBT/N/ISR/1203/Add.1")</f>
        <v xml:space="preserve"> G/TBT/N/ISR/1203/Add.1</v>
      </c>
      <c r="D31" s="10" t="s">
        <v>2264</v>
      </c>
      <c r="E31" s="10" t="s">
        <v>2265</v>
      </c>
      <c r="F31" s="10" t="s">
        <v>2266</v>
      </c>
      <c r="G31" s="10" t="s">
        <v>2142</v>
      </c>
      <c r="H31" s="10" t="s">
        <v>2143</v>
      </c>
      <c r="I31" s="10" t="s">
        <v>218</v>
      </c>
      <c r="J31" s="10" t="s">
        <v>41</v>
      </c>
      <c r="K31" s="10" t="s">
        <v>270</v>
      </c>
      <c r="L31" s="7"/>
      <c r="M31" s="8" t="s">
        <v>41</v>
      </c>
      <c r="N31" s="11"/>
      <c r="O31" s="11"/>
      <c r="P31" s="7" t="s">
        <v>43</v>
      </c>
      <c r="Q31" s="7"/>
      <c r="R31" s="12" t="str">
        <f>HYPERLINK("https://docs.wto.org/imrd/directdoc.asp?DDFDocuments/t/G/TBTN21/ISR1203A1.docx", "https://docs.wto.org/imrd/directdoc.asp?DDFDocuments/t/G/TBTN21/ISR1203A1.docx")</f>
        <v>https://docs.wto.org/imrd/directdoc.asp?DDFDocuments/t/G/TBTN21/ISR1203A1.docx</v>
      </c>
      <c r="S31" s="12" t="str">
        <f>HYPERLINK("https://docs.wto.org/imrd/directdoc.asp?DDFDocuments/u/G/TBTN21/ISR1203A1.docx", "https://docs.wto.org/imrd/directdoc.asp?DDFDocuments/u/G/TBTN21/ISR1203A1.docx")</f>
        <v>https://docs.wto.org/imrd/directdoc.asp?DDFDocuments/u/G/TBTN21/ISR1203A1.docx</v>
      </c>
      <c r="T31" s="12" t="str">
        <f>HYPERLINK("https://docs.wto.org/imrd/directdoc.asp?DDFDocuments/v/G/TBTN21/ISR1203A1.docx", "https://docs.wto.org/imrd/directdoc.asp?DDFDocuments/v/G/TBTN21/ISR1203A1.docx")</f>
        <v>https://docs.wto.org/imrd/directdoc.asp?DDFDocuments/v/G/TBTN21/ISR1203A1.docx</v>
      </c>
      <c r="U31" s="12" t="s">
        <v>98</v>
      </c>
      <c r="V31" s="12" t="s">
        <v>97</v>
      </c>
      <c r="W31" s="12" t="s">
        <v>97</v>
      </c>
      <c r="X31" s="12" t="s">
        <v>97</v>
      </c>
      <c r="Y31" s="12" t="s">
        <v>97</v>
      </c>
      <c r="Z31" s="12" t="s">
        <v>97</v>
      </c>
      <c r="AA31" s="12" t="s">
        <v>97</v>
      </c>
      <c r="AB31" s="13" t="s">
        <v>41</v>
      </c>
      <c r="AC31" s="12" t="s">
        <v>41</v>
      </c>
      <c r="AD31" s="12" t="s">
        <v>41</v>
      </c>
      <c r="AE31" s="12" t="s">
        <v>41</v>
      </c>
      <c r="AF31" s="12" t="s">
        <v>41</v>
      </c>
      <c r="AG31" s="12" t="s">
        <v>41</v>
      </c>
      <c r="AH31" s="13" t="s">
        <v>41</v>
      </c>
    </row>
    <row r="32" spans="1:34" ht="40.049999999999997" customHeight="1" x14ac:dyDescent="0.3">
      <c r="A32" s="7" t="s">
        <v>45</v>
      </c>
      <c r="B32" s="8">
        <v>46266</v>
      </c>
      <c r="C32" s="9" t="str">
        <f>HYPERLINK("https://epingalert.org/en/Search?viewData= G/TBT/N/KEN/1378/Add.1"," G/TBT/N/KEN/1378/Add.1")</f>
        <v xml:space="preserve"> G/TBT/N/KEN/1378/Add.1</v>
      </c>
      <c r="D32" s="10" t="s">
        <v>2267</v>
      </c>
      <c r="E32" s="10" t="s">
        <v>2268</v>
      </c>
      <c r="F32" s="10" t="s">
        <v>2269</v>
      </c>
      <c r="G32" s="10" t="s">
        <v>2270</v>
      </c>
      <c r="H32" s="10" t="s">
        <v>2271</v>
      </c>
      <c r="I32" s="10" t="s">
        <v>514</v>
      </c>
      <c r="J32" s="10" t="s">
        <v>41</v>
      </c>
      <c r="K32" s="10" t="s">
        <v>41</v>
      </c>
      <c r="L32" s="7"/>
      <c r="M32" s="8" t="s">
        <v>41</v>
      </c>
      <c r="N32" s="11"/>
      <c r="O32" s="11"/>
      <c r="P32" s="7" t="s">
        <v>43</v>
      </c>
      <c r="Q32" s="10" t="s">
        <v>2132</v>
      </c>
      <c r="R32" s="12" t="str">
        <f>HYPERLINK("https://docs.wto.org/imrd/directdoc.asp?DDFDocuments/t/G/TBTN23/KEN1378A1.docx", "https://docs.wto.org/imrd/directdoc.asp?DDFDocuments/t/G/TBTN23/KEN1378A1.docx")</f>
        <v>https://docs.wto.org/imrd/directdoc.asp?DDFDocuments/t/G/TBTN23/KEN1378A1.docx</v>
      </c>
      <c r="S32" s="12" t="str">
        <f>HYPERLINK("https://docs.wto.org/imrd/directdoc.asp?DDFDocuments/u/G/TBTN23/KEN1378A1.docx", "https://docs.wto.org/imrd/directdoc.asp?DDFDocuments/u/G/TBTN23/KEN1378A1.docx")</f>
        <v>https://docs.wto.org/imrd/directdoc.asp?DDFDocuments/u/G/TBTN23/KEN1378A1.docx</v>
      </c>
      <c r="T32" s="12" t="str">
        <f>HYPERLINK("https://docs.wto.org/imrd/directdoc.asp?DDFDocuments/v/G/TBTN23/KEN1378A1.docx", "https://docs.wto.org/imrd/directdoc.asp?DDFDocuments/v/G/TBTN23/KEN1378A1.docx")</f>
        <v>https://docs.wto.org/imrd/directdoc.asp?DDFDocuments/v/G/TBTN23/KEN1378A1.docx</v>
      </c>
      <c r="U32" s="12" t="s">
        <v>98</v>
      </c>
      <c r="V32" s="12" t="s">
        <v>97</v>
      </c>
      <c r="W32" s="12" t="s">
        <v>97</v>
      </c>
      <c r="X32" s="12" t="s">
        <v>97</v>
      </c>
      <c r="Y32" s="12" t="s">
        <v>97</v>
      </c>
      <c r="Z32" s="12" t="s">
        <v>97</v>
      </c>
      <c r="AA32" s="12" t="s">
        <v>97</v>
      </c>
      <c r="AB32" s="13" t="s">
        <v>41</v>
      </c>
      <c r="AC32" s="12" t="s">
        <v>41</v>
      </c>
      <c r="AD32" s="12" t="s">
        <v>41</v>
      </c>
      <c r="AE32" s="12" t="s">
        <v>41</v>
      </c>
      <c r="AF32" s="12" t="s">
        <v>41</v>
      </c>
      <c r="AG32" s="12" t="s">
        <v>41</v>
      </c>
      <c r="AH32" s="13" t="s">
        <v>41</v>
      </c>
    </row>
    <row r="33" spans="1:34" ht="40.049999999999997" customHeight="1" x14ac:dyDescent="0.3">
      <c r="A33" s="7" t="s">
        <v>45</v>
      </c>
      <c r="B33" s="8">
        <v>46266</v>
      </c>
      <c r="C33" s="9" t="str">
        <f>HYPERLINK("https://epingalert.org/en/Search?viewData= G/TBT/N/KEN/1644/Add.1"," G/TBT/N/KEN/1644/Add.1")</f>
        <v xml:space="preserve"> G/TBT/N/KEN/1644/Add.1</v>
      </c>
      <c r="D33" s="10" t="s">
        <v>2272</v>
      </c>
      <c r="E33" s="10" t="s">
        <v>2273</v>
      </c>
      <c r="F33" s="10" t="s">
        <v>2274</v>
      </c>
      <c r="G33" s="10" t="s">
        <v>2275</v>
      </c>
      <c r="H33" s="10" t="s">
        <v>2276</v>
      </c>
      <c r="I33" s="10" t="s">
        <v>2277</v>
      </c>
      <c r="J33" s="10" t="s">
        <v>41</v>
      </c>
      <c r="K33" s="10" t="s">
        <v>41</v>
      </c>
      <c r="L33" s="7"/>
      <c r="M33" s="8" t="s">
        <v>41</v>
      </c>
      <c r="N33" s="11"/>
      <c r="O33" s="11"/>
      <c r="P33" s="7" t="s">
        <v>43</v>
      </c>
      <c r="Q33" s="10" t="s">
        <v>2132</v>
      </c>
      <c r="R33" s="12" t="str">
        <f>HYPERLINK("https://docs.wto.org/imrd/directdoc.asp?DDFDocuments/t/G/TBTN24/KEN1644A1.docx", "https://docs.wto.org/imrd/directdoc.asp?DDFDocuments/t/G/TBTN24/KEN1644A1.docx")</f>
        <v>https://docs.wto.org/imrd/directdoc.asp?DDFDocuments/t/G/TBTN24/KEN1644A1.docx</v>
      </c>
      <c r="S33" s="12" t="str">
        <f>HYPERLINK("https://docs.wto.org/imrd/directdoc.asp?DDFDocuments/u/G/TBTN24/KEN1644A1.docx", "https://docs.wto.org/imrd/directdoc.asp?DDFDocuments/u/G/TBTN24/KEN1644A1.docx")</f>
        <v>https://docs.wto.org/imrd/directdoc.asp?DDFDocuments/u/G/TBTN24/KEN1644A1.docx</v>
      </c>
      <c r="T33" s="12" t="str">
        <f>HYPERLINK("https://docs.wto.org/imrd/directdoc.asp?DDFDocuments/v/G/TBTN24/KEN1644A1.docx", "https://docs.wto.org/imrd/directdoc.asp?DDFDocuments/v/G/TBTN24/KEN1644A1.docx")</f>
        <v>https://docs.wto.org/imrd/directdoc.asp?DDFDocuments/v/G/TBTN24/KEN1644A1.docx</v>
      </c>
      <c r="U33" s="12" t="s">
        <v>98</v>
      </c>
      <c r="V33" s="12" t="s">
        <v>97</v>
      </c>
      <c r="W33" s="12" t="s">
        <v>98</v>
      </c>
      <c r="X33" s="12" t="s">
        <v>97</v>
      </c>
      <c r="Y33" s="12" t="s">
        <v>97</v>
      </c>
      <c r="Z33" s="12" t="s">
        <v>97</v>
      </c>
      <c r="AA33" s="12" t="s">
        <v>97</v>
      </c>
      <c r="AB33" s="13" t="s">
        <v>41</v>
      </c>
      <c r="AC33" s="12" t="s">
        <v>41</v>
      </c>
      <c r="AD33" s="12" t="s">
        <v>41</v>
      </c>
      <c r="AE33" s="12" t="s">
        <v>41</v>
      </c>
      <c r="AF33" s="12" t="s">
        <v>41</v>
      </c>
      <c r="AG33" s="12" t="s">
        <v>41</v>
      </c>
      <c r="AH33" s="13" t="s">
        <v>41</v>
      </c>
    </row>
    <row r="34" spans="1:34" ht="40.049999999999997" customHeight="1" x14ac:dyDescent="0.3">
      <c r="A34" s="7" t="s">
        <v>45</v>
      </c>
      <c r="B34" s="8">
        <v>46266</v>
      </c>
      <c r="C34" s="9" t="str">
        <f>HYPERLINK("https://epingalert.org/en/Search?viewData= G/TBT/N/KEN/1937/Add.1"," G/TBT/N/KEN/1937/Add.1")</f>
        <v xml:space="preserve"> G/TBT/N/KEN/1937/Add.1</v>
      </c>
      <c r="D34" s="10" t="s">
        <v>2278</v>
      </c>
      <c r="E34" s="10" t="s">
        <v>2279</v>
      </c>
      <c r="F34" s="10" t="s">
        <v>2178</v>
      </c>
      <c r="G34" s="10" t="s">
        <v>41</v>
      </c>
      <c r="H34" s="10" t="s">
        <v>949</v>
      </c>
      <c r="I34" s="10" t="s">
        <v>2179</v>
      </c>
      <c r="J34" s="10" t="s">
        <v>41</v>
      </c>
      <c r="K34" s="10" t="s">
        <v>2180</v>
      </c>
      <c r="L34" s="7"/>
      <c r="M34" s="8" t="s">
        <v>41</v>
      </c>
      <c r="N34" s="11"/>
      <c r="O34" s="11"/>
      <c r="P34" s="7" t="s">
        <v>43</v>
      </c>
      <c r="Q34" s="10" t="s">
        <v>2132</v>
      </c>
      <c r="R34" s="12" t="str">
        <f>HYPERLINK("https://docs.wto.org/imrd/directdoc.asp?DDFDocuments/t/G/TBTN25/KEN1937A1.docx", "https://docs.wto.org/imrd/directdoc.asp?DDFDocuments/t/G/TBTN25/KEN1937A1.docx")</f>
        <v>https://docs.wto.org/imrd/directdoc.asp?DDFDocuments/t/G/TBTN25/KEN1937A1.docx</v>
      </c>
      <c r="S34" s="12" t="str">
        <f>HYPERLINK("https://docs.wto.org/imrd/directdoc.asp?DDFDocuments/u/G/TBTN25/KEN1937A1.docx", "https://docs.wto.org/imrd/directdoc.asp?DDFDocuments/u/G/TBTN25/KEN1937A1.docx")</f>
        <v>https://docs.wto.org/imrd/directdoc.asp?DDFDocuments/u/G/TBTN25/KEN1937A1.docx</v>
      </c>
      <c r="T34" s="12" t="str">
        <f>HYPERLINK("https://docs.wto.org/imrd/directdoc.asp?DDFDocuments/v/G/TBTN25/KEN1937A1.docx", "https://docs.wto.org/imrd/directdoc.asp?DDFDocuments/v/G/TBTN25/KEN1937A1.docx")</f>
        <v>https://docs.wto.org/imrd/directdoc.asp?DDFDocuments/v/G/TBTN25/KEN1937A1.docx</v>
      </c>
      <c r="U34" s="12" t="s">
        <v>97</v>
      </c>
      <c r="V34" s="12" t="s">
        <v>97</v>
      </c>
      <c r="W34" s="12" t="s">
        <v>97</v>
      </c>
      <c r="X34" s="12" t="s">
        <v>97</v>
      </c>
      <c r="Y34" s="12" t="s">
        <v>97</v>
      </c>
      <c r="Z34" s="12" t="s">
        <v>97</v>
      </c>
      <c r="AA34" s="12" t="s">
        <v>97</v>
      </c>
      <c r="AB34" s="13" t="s">
        <v>41</v>
      </c>
      <c r="AC34" s="12" t="s">
        <v>41</v>
      </c>
      <c r="AD34" s="12" t="s">
        <v>41</v>
      </c>
      <c r="AE34" s="12" t="s">
        <v>41</v>
      </c>
      <c r="AF34" s="12" t="s">
        <v>41</v>
      </c>
      <c r="AG34" s="12" t="s">
        <v>41</v>
      </c>
      <c r="AH34" s="13" t="s">
        <v>41</v>
      </c>
    </row>
    <row r="35" spans="1:34" ht="40.049999999999997" customHeight="1" x14ac:dyDescent="0.3">
      <c r="A35" s="7" t="s">
        <v>45</v>
      </c>
      <c r="B35" s="8">
        <v>46266</v>
      </c>
      <c r="C35" s="9" t="str">
        <f>HYPERLINK("https://epingalert.org/en/Search?viewData= G/TBT/N/KEN/1971/Add.1"," G/TBT/N/KEN/1971/Add.1")</f>
        <v xml:space="preserve"> G/TBT/N/KEN/1971/Add.1</v>
      </c>
      <c r="D35" s="10" t="s">
        <v>2280</v>
      </c>
      <c r="E35" s="10" t="s">
        <v>2281</v>
      </c>
      <c r="F35" s="10" t="s">
        <v>2282</v>
      </c>
      <c r="G35" s="10" t="s">
        <v>41</v>
      </c>
      <c r="H35" s="10" t="s">
        <v>2283</v>
      </c>
      <c r="I35" s="10" t="s">
        <v>514</v>
      </c>
      <c r="J35" s="10" t="s">
        <v>41</v>
      </c>
      <c r="K35" s="10" t="s">
        <v>41</v>
      </c>
      <c r="L35" s="7"/>
      <c r="M35" s="8" t="s">
        <v>41</v>
      </c>
      <c r="N35" s="11"/>
      <c r="O35" s="11"/>
      <c r="P35" s="7" t="s">
        <v>43</v>
      </c>
      <c r="Q35" s="10" t="s">
        <v>2132</v>
      </c>
      <c r="R35" s="12" t="str">
        <f>HYPERLINK("https://docs.wto.org/imrd/directdoc.asp?DDFDocuments/t/G/TBTN26/KEN1971A1.docx", "https://docs.wto.org/imrd/directdoc.asp?DDFDocuments/t/G/TBTN26/KEN1971A1.docx")</f>
        <v>https://docs.wto.org/imrd/directdoc.asp?DDFDocuments/t/G/TBTN26/KEN1971A1.docx</v>
      </c>
      <c r="S35" s="12" t="str">
        <f>HYPERLINK("https://docs.wto.org/imrd/directdoc.asp?DDFDocuments/u/G/TBTN26/KEN1971A1.docx", "https://docs.wto.org/imrd/directdoc.asp?DDFDocuments/u/G/TBTN26/KEN1971A1.docx")</f>
        <v>https://docs.wto.org/imrd/directdoc.asp?DDFDocuments/u/G/TBTN26/KEN1971A1.docx</v>
      </c>
      <c r="T35" s="12" t="str">
        <f>HYPERLINK("https://docs.wto.org/imrd/directdoc.asp?DDFDocuments/v/G/TBTN26/KEN1971A1.docx", "https://docs.wto.org/imrd/directdoc.asp?DDFDocuments/v/G/TBTN26/KEN1971A1.docx")</f>
        <v>https://docs.wto.org/imrd/directdoc.asp?DDFDocuments/v/G/TBTN26/KEN1971A1.docx</v>
      </c>
      <c r="U35" s="12" t="s">
        <v>97</v>
      </c>
      <c r="V35" s="12" t="s">
        <v>97</v>
      </c>
      <c r="W35" s="12" t="s">
        <v>97</v>
      </c>
      <c r="X35" s="12" t="s">
        <v>97</v>
      </c>
      <c r="Y35" s="12" t="s">
        <v>97</v>
      </c>
      <c r="Z35" s="12" t="s">
        <v>97</v>
      </c>
      <c r="AA35" s="12" t="s">
        <v>97</v>
      </c>
      <c r="AB35" s="13" t="s">
        <v>41</v>
      </c>
      <c r="AC35" s="12" t="s">
        <v>41</v>
      </c>
      <c r="AD35" s="12" t="s">
        <v>41</v>
      </c>
      <c r="AE35" s="12" t="s">
        <v>41</v>
      </c>
      <c r="AF35" s="12" t="s">
        <v>41</v>
      </c>
      <c r="AG35" s="12" t="s">
        <v>41</v>
      </c>
      <c r="AH35" s="13" t="s">
        <v>41</v>
      </c>
    </row>
    <row r="36" spans="1:34" ht="40.049999999999997" customHeight="1" x14ac:dyDescent="0.3">
      <c r="A36" s="7" t="s">
        <v>45</v>
      </c>
      <c r="B36" s="8">
        <v>46266</v>
      </c>
      <c r="C36" s="9" t="str">
        <f>HYPERLINK("https://epingalert.org/en/Search?viewData= G/TBT/N/KEN/1972/Add.1"," G/TBT/N/KEN/1972/Add.1")</f>
        <v xml:space="preserve"> G/TBT/N/KEN/1972/Add.1</v>
      </c>
      <c r="D36" s="10" t="s">
        <v>2284</v>
      </c>
      <c r="E36" s="10" t="s">
        <v>2285</v>
      </c>
      <c r="F36" s="10" t="s">
        <v>2286</v>
      </c>
      <c r="G36" s="10" t="s">
        <v>41</v>
      </c>
      <c r="H36" s="10" t="s">
        <v>2287</v>
      </c>
      <c r="I36" s="10" t="s">
        <v>514</v>
      </c>
      <c r="J36" s="10" t="s">
        <v>41</v>
      </c>
      <c r="K36" s="10" t="s">
        <v>41</v>
      </c>
      <c r="L36" s="7"/>
      <c r="M36" s="8" t="s">
        <v>41</v>
      </c>
      <c r="N36" s="11"/>
      <c r="O36" s="11"/>
      <c r="P36" s="7" t="s">
        <v>43</v>
      </c>
      <c r="Q36" s="10" t="s">
        <v>2132</v>
      </c>
      <c r="R36" s="12" t="str">
        <f>HYPERLINK("https://docs.wto.org/imrd/directdoc.asp?DDFDocuments/t/G/TBTN26/KEN1972A1.docx", "https://docs.wto.org/imrd/directdoc.asp?DDFDocuments/t/G/TBTN26/KEN1972A1.docx")</f>
        <v>https://docs.wto.org/imrd/directdoc.asp?DDFDocuments/t/G/TBTN26/KEN1972A1.docx</v>
      </c>
      <c r="S36" s="12" t="str">
        <f>HYPERLINK("https://docs.wto.org/imrd/directdoc.asp?DDFDocuments/u/G/TBTN26/KEN1972A1.docx", "https://docs.wto.org/imrd/directdoc.asp?DDFDocuments/u/G/TBTN26/KEN1972A1.docx")</f>
        <v>https://docs.wto.org/imrd/directdoc.asp?DDFDocuments/u/G/TBTN26/KEN1972A1.docx</v>
      </c>
      <c r="T36" s="12" t="str">
        <f>HYPERLINK("https://docs.wto.org/imrd/directdoc.asp?DDFDocuments/v/G/TBTN26/KEN1972A1.docx", "https://docs.wto.org/imrd/directdoc.asp?DDFDocuments/v/G/TBTN26/KEN1972A1.docx")</f>
        <v>https://docs.wto.org/imrd/directdoc.asp?DDFDocuments/v/G/TBTN26/KEN1972A1.docx</v>
      </c>
      <c r="U36" s="12" t="s">
        <v>97</v>
      </c>
      <c r="V36" s="12" t="s">
        <v>97</v>
      </c>
      <c r="W36" s="12" t="s">
        <v>97</v>
      </c>
      <c r="X36" s="12" t="s">
        <v>97</v>
      </c>
      <c r="Y36" s="12" t="s">
        <v>97</v>
      </c>
      <c r="Z36" s="12" t="s">
        <v>97</v>
      </c>
      <c r="AA36" s="12" t="s">
        <v>97</v>
      </c>
      <c r="AB36" s="13" t="s">
        <v>41</v>
      </c>
      <c r="AC36" s="12" t="s">
        <v>41</v>
      </c>
      <c r="AD36" s="12" t="s">
        <v>41</v>
      </c>
      <c r="AE36" s="12" t="s">
        <v>41</v>
      </c>
      <c r="AF36" s="12" t="s">
        <v>41</v>
      </c>
      <c r="AG36" s="12" t="s">
        <v>41</v>
      </c>
      <c r="AH36" s="13" t="s">
        <v>41</v>
      </c>
    </row>
    <row r="37" spans="1:34" ht="40.049999999999997" customHeight="1" x14ac:dyDescent="0.3">
      <c r="A37" s="7" t="s">
        <v>45</v>
      </c>
      <c r="B37" s="8">
        <v>46266</v>
      </c>
      <c r="C37" s="9" t="str">
        <f>HYPERLINK("https://epingalert.org/en/Search?viewData= G/TBT/N/KEN/1973/Add.1"," G/TBT/N/KEN/1973/Add.1")</f>
        <v xml:space="preserve"> G/TBT/N/KEN/1973/Add.1</v>
      </c>
      <c r="D37" s="10" t="s">
        <v>2288</v>
      </c>
      <c r="E37" s="10" t="s">
        <v>2289</v>
      </c>
      <c r="F37" s="10" t="s">
        <v>2286</v>
      </c>
      <c r="G37" s="10" t="s">
        <v>41</v>
      </c>
      <c r="H37" s="10" t="s">
        <v>2287</v>
      </c>
      <c r="I37" s="10" t="s">
        <v>514</v>
      </c>
      <c r="J37" s="10" t="s">
        <v>41</v>
      </c>
      <c r="K37" s="10" t="s">
        <v>41</v>
      </c>
      <c r="L37" s="7"/>
      <c r="M37" s="8" t="s">
        <v>41</v>
      </c>
      <c r="N37" s="11"/>
      <c r="O37" s="11"/>
      <c r="P37" s="7" t="s">
        <v>43</v>
      </c>
      <c r="Q37" s="10" t="s">
        <v>2132</v>
      </c>
      <c r="R37" s="12" t="str">
        <f>HYPERLINK("https://docs.wto.org/imrd/directdoc.asp?DDFDocuments/t/G/TBTN26/KEN1973A1.docx", "https://docs.wto.org/imrd/directdoc.asp?DDFDocuments/t/G/TBTN26/KEN1973A1.docx")</f>
        <v>https://docs.wto.org/imrd/directdoc.asp?DDFDocuments/t/G/TBTN26/KEN1973A1.docx</v>
      </c>
      <c r="S37" s="12" t="str">
        <f>HYPERLINK("https://docs.wto.org/imrd/directdoc.asp?DDFDocuments/u/G/TBTN26/KEN1973A1.docx", "https://docs.wto.org/imrd/directdoc.asp?DDFDocuments/u/G/TBTN26/KEN1973A1.docx")</f>
        <v>https://docs.wto.org/imrd/directdoc.asp?DDFDocuments/u/G/TBTN26/KEN1973A1.docx</v>
      </c>
      <c r="T37" s="12" t="str">
        <f>HYPERLINK("https://docs.wto.org/imrd/directdoc.asp?DDFDocuments/v/G/TBTN26/KEN1973A1.docx", "https://docs.wto.org/imrd/directdoc.asp?DDFDocuments/v/G/TBTN26/KEN1973A1.docx")</f>
        <v>https://docs.wto.org/imrd/directdoc.asp?DDFDocuments/v/G/TBTN26/KEN1973A1.docx</v>
      </c>
      <c r="U37" s="12" t="s">
        <v>97</v>
      </c>
      <c r="V37" s="12" t="s">
        <v>97</v>
      </c>
      <c r="W37" s="12" t="s">
        <v>97</v>
      </c>
      <c r="X37" s="12" t="s">
        <v>97</v>
      </c>
      <c r="Y37" s="12" t="s">
        <v>97</v>
      </c>
      <c r="Z37" s="12" t="s">
        <v>97</v>
      </c>
      <c r="AA37" s="12" t="s">
        <v>97</v>
      </c>
      <c r="AB37" s="13" t="s">
        <v>41</v>
      </c>
      <c r="AC37" s="12" t="s">
        <v>41</v>
      </c>
      <c r="AD37" s="12" t="s">
        <v>41</v>
      </c>
      <c r="AE37" s="12" t="s">
        <v>41</v>
      </c>
      <c r="AF37" s="12" t="s">
        <v>41</v>
      </c>
      <c r="AG37" s="12" t="s">
        <v>41</v>
      </c>
      <c r="AH37" s="13" t="s">
        <v>41</v>
      </c>
    </row>
    <row r="38" spans="1:34" ht="40.049999999999997" customHeight="1" x14ac:dyDescent="0.3">
      <c r="A38" s="7" t="s">
        <v>45</v>
      </c>
      <c r="B38" s="8">
        <v>46266</v>
      </c>
      <c r="C38" s="9" t="str">
        <f>HYPERLINK("https://epingalert.org/en/Search?viewData= G/TBT/N/KEN/1974/Add.1"," G/TBT/N/KEN/1974/Add.1")</f>
        <v xml:space="preserve"> G/TBT/N/KEN/1974/Add.1</v>
      </c>
      <c r="D38" s="10" t="s">
        <v>2290</v>
      </c>
      <c r="E38" s="10" t="s">
        <v>2291</v>
      </c>
      <c r="F38" s="10" t="s">
        <v>2292</v>
      </c>
      <c r="G38" s="10" t="s">
        <v>41</v>
      </c>
      <c r="H38" s="10" t="s">
        <v>2293</v>
      </c>
      <c r="I38" s="10" t="s">
        <v>514</v>
      </c>
      <c r="J38" s="10" t="s">
        <v>41</v>
      </c>
      <c r="K38" s="10" t="s">
        <v>41</v>
      </c>
      <c r="L38" s="7"/>
      <c r="M38" s="8" t="s">
        <v>41</v>
      </c>
      <c r="N38" s="11"/>
      <c r="O38" s="11"/>
      <c r="P38" s="7" t="s">
        <v>43</v>
      </c>
      <c r="Q38" s="10" t="s">
        <v>2132</v>
      </c>
      <c r="R38" s="12" t="str">
        <f>HYPERLINK("https://docs.wto.org/imrd/directdoc.asp?DDFDocuments/t/G/TBTN26/KEN1974A1.docx", "https://docs.wto.org/imrd/directdoc.asp?DDFDocuments/t/G/TBTN26/KEN1974A1.docx")</f>
        <v>https://docs.wto.org/imrd/directdoc.asp?DDFDocuments/t/G/TBTN26/KEN1974A1.docx</v>
      </c>
      <c r="S38" s="12" t="str">
        <f>HYPERLINK("https://docs.wto.org/imrd/directdoc.asp?DDFDocuments/u/G/TBTN26/KEN1974A1.docx", "https://docs.wto.org/imrd/directdoc.asp?DDFDocuments/u/G/TBTN26/KEN1974A1.docx")</f>
        <v>https://docs.wto.org/imrd/directdoc.asp?DDFDocuments/u/G/TBTN26/KEN1974A1.docx</v>
      </c>
      <c r="T38" s="12" t="str">
        <f>HYPERLINK("https://docs.wto.org/imrd/directdoc.asp?DDFDocuments/v/G/TBTN26/KEN1974A1.docx", "https://docs.wto.org/imrd/directdoc.asp?DDFDocuments/v/G/TBTN26/KEN1974A1.docx")</f>
        <v>https://docs.wto.org/imrd/directdoc.asp?DDFDocuments/v/G/TBTN26/KEN1974A1.docx</v>
      </c>
      <c r="U38" s="12" t="s">
        <v>97</v>
      </c>
      <c r="V38" s="12" t="s">
        <v>97</v>
      </c>
      <c r="W38" s="12" t="s">
        <v>97</v>
      </c>
      <c r="X38" s="12" t="s">
        <v>97</v>
      </c>
      <c r="Y38" s="12" t="s">
        <v>97</v>
      </c>
      <c r="Z38" s="12" t="s">
        <v>97</v>
      </c>
      <c r="AA38" s="12" t="s">
        <v>97</v>
      </c>
      <c r="AB38" s="13" t="s">
        <v>41</v>
      </c>
      <c r="AC38" s="12" t="s">
        <v>41</v>
      </c>
      <c r="AD38" s="12" t="s">
        <v>41</v>
      </c>
      <c r="AE38" s="12" t="s">
        <v>41</v>
      </c>
      <c r="AF38" s="12" t="s">
        <v>41</v>
      </c>
      <c r="AG38" s="12" t="s">
        <v>41</v>
      </c>
      <c r="AH38" s="13" t="s">
        <v>41</v>
      </c>
    </row>
    <row r="39" spans="1:34" ht="40.049999999999997" customHeight="1" x14ac:dyDescent="0.3">
      <c r="A39" s="7" t="s">
        <v>546</v>
      </c>
      <c r="B39" s="8">
        <v>46266</v>
      </c>
      <c r="C39" s="9" t="str">
        <f>HYPERLINK("https://epingalert.org/en/Search?viewData= G/TBT/N/PHL/375"," G/TBT/N/PHL/375")</f>
        <v xml:space="preserve"> G/TBT/N/PHL/375</v>
      </c>
      <c r="D39" s="10" t="s">
        <v>2294</v>
      </c>
      <c r="E39" s="10" t="s">
        <v>2295</v>
      </c>
      <c r="F39" s="10" t="s">
        <v>2296</v>
      </c>
      <c r="G39" s="10" t="s">
        <v>41</v>
      </c>
      <c r="H39" s="10" t="s">
        <v>1286</v>
      </c>
      <c r="I39" s="10" t="s">
        <v>165</v>
      </c>
      <c r="J39" s="10" t="s">
        <v>41</v>
      </c>
      <c r="K39" s="10" t="s">
        <v>41</v>
      </c>
      <c r="L39" s="7"/>
      <c r="M39" s="8">
        <v>46326</v>
      </c>
      <c r="N39" s="11" t="s">
        <v>552</v>
      </c>
      <c r="O39" s="11" t="s">
        <v>166</v>
      </c>
      <c r="P39" s="7" t="s">
        <v>95</v>
      </c>
      <c r="Q39" s="10" t="s">
        <v>2297</v>
      </c>
      <c r="R39" s="12" t="str">
        <f>HYPERLINK("https://docs.wto.org/imrd/directdoc.asp?DDFDocuments/t/G/TBTN26/PHL375.docx", "https://docs.wto.org/imrd/directdoc.asp?DDFDocuments/t/G/TBTN26/PHL375.docx")</f>
        <v>https://docs.wto.org/imrd/directdoc.asp?DDFDocuments/t/G/TBTN26/PHL375.docx</v>
      </c>
      <c r="S39" s="12" t="str">
        <f>HYPERLINK("https://docs.wto.org/imrd/directdoc.asp?DDFDocuments/u/G/TBTN26/PHL375.docx", "https://docs.wto.org/imrd/directdoc.asp?DDFDocuments/u/G/TBTN26/PHL375.docx")</f>
        <v>https://docs.wto.org/imrd/directdoc.asp?DDFDocuments/u/G/TBTN26/PHL375.docx</v>
      </c>
      <c r="T39" s="12" t="str">
        <f>HYPERLINK("https://docs.wto.org/imrd/directdoc.asp?DDFDocuments/v/G/TBTN26/PHL375.docx", "https://docs.wto.org/imrd/directdoc.asp?DDFDocuments/v/G/TBTN26/PHL375.docx")</f>
        <v>https://docs.wto.org/imrd/directdoc.asp?DDFDocuments/v/G/TBTN26/PHL375.docx</v>
      </c>
      <c r="U39" s="12" t="s">
        <v>98</v>
      </c>
      <c r="V39" s="12" t="s">
        <v>97</v>
      </c>
      <c r="W39" s="12" t="s">
        <v>97</v>
      </c>
      <c r="X39" s="12" t="s">
        <v>97</v>
      </c>
      <c r="Y39" s="12" t="s">
        <v>97</v>
      </c>
      <c r="Z39" s="12" t="s">
        <v>97</v>
      </c>
      <c r="AA39" s="12" t="s">
        <v>97</v>
      </c>
      <c r="AB39" s="13" t="s">
        <v>554</v>
      </c>
      <c r="AC39" s="12" t="s">
        <v>41</v>
      </c>
      <c r="AD39" s="12" t="s">
        <v>41</v>
      </c>
      <c r="AE39" s="12" t="s">
        <v>41</v>
      </c>
      <c r="AF39" s="12" t="s">
        <v>41</v>
      </c>
      <c r="AG39" s="12" t="s">
        <v>41</v>
      </c>
      <c r="AH39" s="13" t="s">
        <v>41</v>
      </c>
    </row>
    <row r="40" spans="1:34" ht="40.049999999999997" customHeight="1" x14ac:dyDescent="0.3">
      <c r="A40" s="7" t="s">
        <v>311</v>
      </c>
      <c r="B40" s="8">
        <v>46266</v>
      </c>
      <c r="C40" s="9" t="str">
        <f>HYPERLINK("https://epingalert.org/en/Search?viewData= G/TBT/N/USA/1436/Add.2"," G/TBT/N/USA/1436/Add.2")</f>
        <v xml:space="preserve"> G/TBT/N/USA/1436/Add.2</v>
      </c>
      <c r="D40" s="10" t="s">
        <v>2298</v>
      </c>
      <c r="E40" s="10" t="s">
        <v>2299</v>
      </c>
      <c r="F40" s="10" t="s">
        <v>2300</v>
      </c>
      <c r="G40" s="10" t="s">
        <v>41</v>
      </c>
      <c r="H40" s="10" t="s">
        <v>2301</v>
      </c>
      <c r="I40" s="10" t="s">
        <v>218</v>
      </c>
      <c r="J40" s="10" t="s">
        <v>41</v>
      </c>
      <c r="K40" s="10" t="s">
        <v>41</v>
      </c>
      <c r="L40" s="7"/>
      <c r="M40" s="8">
        <v>46295</v>
      </c>
      <c r="N40" s="11"/>
      <c r="O40" s="11"/>
      <c r="P40" s="7" t="s">
        <v>43</v>
      </c>
      <c r="Q40" s="7"/>
      <c r="R40" s="12" t="str">
        <f>HYPERLINK("https://docs.wto.org/imrd/directdoc.asp?DDFDocuments/t/G/TBTN19/USA1436A2.docx", "https://docs.wto.org/imrd/directdoc.asp?DDFDocuments/t/G/TBTN19/USA1436A2.docx")</f>
        <v>https://docs.wto.org/imrd/directdoc.asp?DDFDocuments/t/G/TBTN19/USA1436A2.docx</v>
      </c>
      <c r="S40" s="12" t="str">
        <f>HYPERLINK("https://docs.wto.org/imrd/directdoc.asp?DDFDocuments/u/G/TBTN19/USA1436A2.docx", "https://docs.wto.org/imrd/directdoc.asp?DDFDocuments/u/G/TBTN19/USA1436A2.docx")</f>
        <v>https://docs.wto.org/imrd/directdoc.asp?DDFDocuments/u/G/TBTN19/USA1436A2.docx</v>
      </c>
      <c r="T40" s="12" t="str">
        <f>HYPERLINK("https://docs.wto.org/imrd/directdoc.asp?DDFDocuments/v/G/TBTN19/USA1436A2.docx", "https://docs.wto.org/imrd/directdoc.asp?DDFDocuments/v/G/TBTN19/USA1436A2.docx")</f>
        <v>https://docs.wto.org/imrd/directdoc.asp?DDFDocuments/v/G/TBTN19/USA1436A2.docx</v>
      </c>
      <c r="U40" s="12" t="s">
        <v>97</v>
      </c>
      <c r="V40" s="12" t="s">
        <v>97</v>
      </c>
      <c r="W40" s="12" t="s">
        <v>97</v>
      </c>
      <c r="X40" s="12" t="s">
        <v>97</v>
      </c>
      <c r="Y40" s="12" t="s">
        <v>97</v>
      </c>
      <c r="Z40" s="12" t="s">
        <v>97</v>
      </c>
      <c r="AA40" s="12" t="s">
        <v>98</v>
      </c>
      <c r="AB40" s="13" t="s">
        <v>41</v>
      </c>
      <c r="AC40" s="12" t="s">
        <v>41</v>
      </c>
      <c r="AD40" s="12" t="s">
        <v>41</v>
      </c>
      <c r="AE40" s="12" t="s">
        <v>41</v>
      </c>
      <c r="AF40" s="12" t="s">
        <v>41</v>
      </c>
      <c r="AG40" s="12" t="s">
        <v>41</v>
      </c>
      <c r="AH40" s="13" t="s">
        <v>41</v>
      </c>
    </row>
    <row r="41" spans="1:34" ht="40.049999999999997" customHeight="1" x14ac:dyDescent="0.3">
      <c r="A41" s="7" t="s">
        <v>311</v>
      </c>
      <c r="B41" s="8">
        <v>46266</v>
      </c>
      <c r="C41" s="9" t="str">
        <f>HYPERLINK("https://epingalert.org/en/Search?viewData= G/TBT/N/USA/2320"," G/TBT/N/USA/2320")</f>
        <v xml:space="preserve"> G/TBT/N/USA/2320</v>
      </c>
      <c r="D41" s="10" t="s">
        <v>2302</v>
      </c>
      <c r="E41" s="10" t="s">
        <v>2303</v>
      </c>
      <c r="F41" s="10" t="s">
        <v>2304</v>
      </c>
      <c r="G41" s="10" t="s">
        <v>2305</v>
      </c>
      <c r="H41" s="10" t="s">
        <v>2306</v>
      </c>
      <c r="I41" s="10" t="s">
        <v>188</v>
      </c>
      <c r="J41" s="10" t="s">
        <v>41</v>
      </c>
      <c r="K41" s="10" t="s">
        <v>41</v>
      </c>
      <c r="L41" s="7"/>
      <c r="M41" s="8" t="s">
        <v>41</v>
      </c>
      <c r="N41" s="11">
        <v>46265</v>
      </c>
      <c r="O41" s="11">
        <v>46265</v>
      </c>
      <c r="P41" s="7" t="s">
        <v>95</v>
      </c>
      <c r="Q41" s="10" t="s">
        <v>2307</v>
      </c>
      <c r="R41" s="12" t="str">
        <f>HYPERLINK("https://docs.wto.org/imrd/directdoc.asp?DDFDocuments/t/G/TBTN26/USA2320.docx", "https://docs.wto.org/imrd/directdoc.asp?DDFDocuments/t/G/TBTN26/USA2320.docx")</f>
        <v>https://docs.wto.org/imrd/directdoc.asp?DDFDocuments/t/G/TBTN26/USA2320.docx</v>
      </c>
      <c r="S41" s="12" t="str">
        <f>HYPERLINK("https://docs.wto.org/imrd/directdoc.asp?DDFDocuments/u/G/TBTN26/USA2320.docx", "https://docs.wto.org/imrd/directdoc.asp?DDFDocuments/u/G/TBTN26/USA2320.docx")</f>
        <v>https://docs.wto.org/imrd/directdoc.asp?DDFDocuments/u/G/TBTN26/USA2320.docx</v>
      </c>
      <c r="T41" s="12" t="str">
        <f>HYPERLINK("https://docs.wto.org/imrd/directdoc.asp?DDFDocuments/v/G/TBTN26/USA2320.docx", "https://docs.wto.org/imrd/directdoc.asp?DDFDocuments/v/G/TBTN26/USA2320.docx")</f>
        <v>https://docs.wto.org/imrd/directdoc.asp?DDFDocuments/v/G/TBTN26/USA2320.docx</v>
      </c>
      <c r="U41" s="12" t="s">
        <v>97</v>
      </c>
      <c r="V41" s="12" t="s">
        <v>97</v>
      </c>
      <c r="W41" s="12" t="s">
        <v>97</v>
      </c>
      <c r="X41" s="12" t="s">
        <v>97</v>
      </c>
      <c r="Y41" s="12" t="s">
        <v>97</v>
      </c>
      <c r="Z41" s="12" t="s">
        <v>97</v>
      </c>
      <c r="AA41" s="12" t="s">
        <v>98</v>
      </c>
      <c r="AB41" s="13" t="s">
        <v>2308</v>
      </c>
      <c r="AC41" s="12" t="s">
        <v>41</v>
      </c>
      <c r="AD41" s="12" t="s">
        <v>41</v>
      </c>
      <c r="AE41" s="12" t="s">
        <v>41</v>
      </c>
      <c r="AF41" s="12" t="s">
        <v>41</v>
      </c>
      <c r="AG41" s="12" t="s">
        <v>41</v>
      </c>
      <c r="AH41" s="13" t="s">
        <v>41</v>
      </c>
    </row>
    <row r="42" spans="1:34" ht="40.049999999999997" customHeight="1" x14ac:dyDescent="0.3">
      <c r="A42" s="7" t="s">
        <v>762</v>
      </c>
      <c r="B42" s="8">
        <v>46267</v>
      </c>
      <c r="C42" s="9" t="str">
        <f>HYPERLINK("https://epingalert.org/en/Search?viewData= G/SPS/N/CAN/1647"," G/SPS/N/CAN/1647")</f>
        <v xml:space="preserve"> G/SPS/N/CAN/1647</v>
      </c>
      <c r="D42" s="10" t="s">
        <v>2109</v>
      </c>
      <c r="E42" s="10" t="s">
        <v>2110</v>
      </c>
      <c r="F42" s="10" t="s">
        <v>2111</v>
      </c>
      <c r="G42" s="10" t="s">
        <v>41</v>
      </c>
      <c r="H42" s="10" t="s">
        <v>41</v>
      </c>
      <c r="I42" s="10" t="s">
        <v>120</v>
      </c>
      <c r="J42" s="10" t="s">
        <v>41</v>
      </c>
      <c r="K42" s="10" t="s">
        <v>1812</v>
      </c>
      <c r="L42" s="7" t="s">
        <v>41</v>
      </c>
      <c r="M42" s="8">
        <v>46336</v>
      </c>
      <c r="N42" s="11" t="s">
        <v>2112</v>
      </c>
      <c r="O42" s="11" t="s">
        <v>2113</v>
      </c>
      <c r="P42" s="7" t="s">
        <v>95</v>
      </c>
      <c r="Q42" s="7"/>
      <c r="R42" s="12" t="str">
        <f>HYPERLINK("https://docs.wto.org/imrd/directdoc.asp?DDFDocuments/t/G/SPS/NCAN1647.docx", "https://docs.wto.org/imrd/directdoc.asp?DDFDocuments/t/G/SPS/NCAN1647.docx")</f>
        <v>https://docs.wto.org/imrd/directdoc.asp?DDFDocuments/t/G/SPS/NCAN1647.docx</v>
      </c>
      <c r="S42" s="12" t="str">
        <f>HYPERLINK("https://docs.wto.org/imrd/directdoc.asp?DDFDocuments/u/G/SPS/NCAN1647.docx", "https://docs.wto.org/imrd/directdoc.asp?DDFDocuments/u/G/SPS/NCAN1647.docx")</f>
        <v>https://docs.wto.org/imrd/directdoc.asp?DDFDocuments/u/G/SPS/NCAN1647.docx</v>
      </c>
      <c r="T42" s="12" t="str">
        <f>HYPERLINK("https://docs.wto.org/imrd/directdoc.asp?DDFDocuments/v/G/SPS/NCAN1647.docx", "https://docs.wto.org/imrd/directdoc.asp?DDFDocuments/v/G/SPS/NCAN1647.docx")</f>
        <v>https://docs.wto.org/imrd/directdoc.asp?DDFDocuments/v/G/SPS/NCAN1647.docx</v>
      </c>
      <c r="U42" s="12" t="s">
        <v>41</v>
      </c>
      <c r="V42" s="12" t="s">
        <v>41</v>
      </c>
      <c r="W42" s="12" t="s">
        <v>41</v>
      </c>
      <c r="X42" s="12" t="s">
        <v>41</v>
      </c>
      <c r="Y42" s="12" t="s">
        <v>41</v>
      </c>
      <c r="Z42" s="12" t="s">
        <v>41</v>
      </c>
      <c r="AA42" s="12" t="s">
        <v>41</v>
      </c>
      <c r="AB42" s="13" t="s">
        <v>41</v>
      </c>
      <c r="AC42" s="12" t="s">
        <v>98</v>
      </c>
      <c r="AD42" s="12" t="s">
        <v>97</v>
      </c>
      <c r="AE42" s="12" t="s">
        <v>97</v>
      </c>
      <c r="AF42" s="12" t="s">
        <v>97</v>
      </c>
      <c r="AG42" s="12" t="s">
        <v>97</v>
      </c>
      <c r="AH42" s="13" t="s">
        <v>2114</v>
      </c>
    </row>
    <row r="43" spans="1:34" ht="40.049999999999997" customHeight="1" x14ac:dyDescent="0.3">
      <c r="A43" s="7" t="s">
        <v>762</v>
      </c>
      <c r="B43" s="8">
        <v>46267</v>
      </c>
      <c r="C43" s="9" t="str">
        <f>HYPERLINK("https://epingalert.org/en/Search?viewData= G/SPS/N/CAN/1648"," G/SPS/N/CAN/1648")</f>
        <v xml:space="preserve"> G/SPS/N/CAN/1648</v>
      </c>
      <c r="D43" s="10" t="s">
        <v>2115</v>
      </c>
      <c r="E43" s="10" t="s">
        <v>2116</v>
      </c>
      <c r="F43" s="10" t="s">
        <v>2117</v>
      </c>
      <c r="G43" s="10" t="s">
        <v>41</v>
      </c>
      <c r="H43" s="10" t="s">
        <v>41</v>
      </c>
      <c r="I43" s="10" t="s">
        <v>120</v>
      </c>
      <c r="J43" s="10" t="s">
        <v>41</v>
      </c>
      <c r="K43" s="10" t="s">
        <v>1812</v>
      </c>
      <c r="L43" s="7" t="s">
        <v>41</v>
      </c>
      <c r="M43" s="8">
        <v>46336</v>
      </c>
      <c r="N43" s="11" t="s">
        <v>2112</v>
      </c>
      <c r="O43" s="11" t="s">
        <v>2113</v>
      </c>
      <c r="P43" s="7" t="s">
        <v>95</v>
      </c>
      <c r="Q43" s="7"/>
      <c r="R43" s="12" t="str">
        <f>HYPERLINK("https://docs.wto.org/imrd/directdoc.asp?DDFDocuments/t/G/SPS/NCAN1648.docx", "https://docs.wto.org/imrd/directdoc.asp?DDFDocuments/t/G/SPS/NCAN1648.docx")</f>
        <v>https://docs.wto.org/imrd/directdoc.asp?DDFDocuments/t/G/SPS/NCAN1648.docx</v>
      </c>
      <c r="S43" s="12" t="str">
        <f>HYPERLINK("https://docs.wto.org/imrd/directdoc.asp?DDFDocuments/u/G/SPS/NCAN1648.docx", "https://docs.wto.org/imrd/directdoc.asp?DDFDocuments/u/G/SPS/NCAN1648.docx")</f>
        <v>https://docs.wto.org/imrd/directdoc.asp?DDFDocuments/u/G/SPS/NCAN1648.docx</v>
      </c>
      <c r="T43" s="12" t="str">
        <f>HYPERLINK("https://docs.wto.org/imrd/directdoc.asp?DDFDocuments/v/G/SPS/NCAN1648.docx", "https://docs.wto.org/imrd/directdoc.asp?DDFDocuments/v/G/SPS/NCAN1648.docx")</f>
        <v>https://docs.wto.org/imrd/directdoc.asp?DDFDocuments/v/G/SPS/NCAN1648.docx</v>
      </c>
      <c r="U43" s="12" t="s">
        <v>41</v>
      </c>
      <c r="V43" s="12" t="s">
        <v>41</v>
      </c>
      <c r="W43" s="12" t="s">
        <v>41</v>
      </c>
      <c r="X43" s="12" t="s">
        <v>41</v>
      </c>
      <c r="Y43" s="12" t="s">
        <v>41</v>
      </c>
      <c r="Z43" s="12" t="s">
        <v>41</v>
      </c>
      <c r="AA43" s="12" t="s">
        <v>41</v>
      </c>
      <c r="AB43" s="13" t="s">
        <v>41</v>
      </c>
      <c r="AC43" s="12" t="s">
        <v>98</v>
      </c>
      <c r="AD43" s="12" t="s">
        <v>97</v>
      </c>
      <c r="AE43" s="12" t="s">
        <v>97</v>
      </c>
      <c r="AF43" s="12" t="s">
        <v>97</v>
      </c>
      <c r="AG43" s="12" t="s">
        <v>97</v>
      </c>
      <c r="AH43" s="13" t="s">
        <v>2118</v>
      </c>
    </row>
    <row r="44" spans="1:34" ht="40.049999999999997" customHeight="1" x14ac:dyDescent="0.3">
      <c r="A44" s="7" t="s">
        <v>1045</v>
      </c>
      <c r="B44" s="8">
        <v>46267</v>
      </c>
      <c r="C44" s="9" t="str">
        <f>HYPERLINK("https://epingalert.org/en/Search?viewData=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D44" s="10" t="s">
        <v>2119</v>
      </c>
      <c r="E44" s="10" t="s">
        <v>2120</v>
      </c>
      <c r="F44" s="10" t="s">
        <v>1047</v>
      </c>
      <c r="G44" s="10" t="s">
        <v>41</v>
      </c>
      <c r="H44" s="10" t="s">
        <v>2121</v>
      </c>
      <c r="I44" s="10" t="s">
        <v>308</v>
      </c>
      <c r="J44" s="10" t="s">
        <v>41</v>
      </c>
      <c r="K44" s="10" t="s">
        <v>41</v>
      </c>
      <c r="L44" s="7"/>
      <c r="M44" s="8">
        <v>46327</v>
      </c>
      <c r="N44" s="11" t="s">
        <v>166</v>
      </c>
      <c r="O44" s="11" t="s">
        <v>166</v>
      </c>
      <c r="P44" s="7" t="s">
        <v>95</v>
      </c>
      <c r="Q44" s="10" t="s">
        <v>2122</v>
      </c>
      <c r="R44" s="12" t="str">
        <f>HYPERLINK("https://docs.wto.org/imrd/directdoc.asp?DDFDocuments/t/G/TBTN26/ARE711.docx", "https://docs.wto.org/imrd/directdoc.asp?DDFDocuments/t/G/TBTN26/ARE711.docx")</f>
        <v>https://docs.wto.org/imrd/directdoc.asp?DDFDocuments/t/G/TBTN26/ARE711.docx</v>
      </c>
      <c r="S44" s="12" t="str">
        <f>HYPERLINK("https://docs.wto.org/imrd/directdoc.asp?DDFDocuments/u/G/TBTN26/ARE711.docx", "https://docs.wto.org/imrd/directdoc.asp?DDFDocuments/u/G/TBTN26/ARE711.docx")</f>
        <v>https://docs.wto.org/imrd/directdoc.asp?DDFDocuments/u/G/TBTN26/ARE711.docx</v>
      </c>
      <c r="T44" s="12" t="str">
        <f>HYPERLINK("https://docs.wto.org/imrd/directdoc.asp?DDFDocuments/v/G/TBTN26/ARE711.docx", "https://docs.wto.org/imrd/directdoc.asp?DDFDocuments/v/G/TBTN26/ARE711.docx")</f>
        <v>https://docs.wto.org/imrd/directdoc.asp?DDFDocuments/v/G/TBTN26/ARE711.docx</v>
      </c>
      <c r="U44" s="12" t="s">
        <v>98</v>
      </c>
      <c r="V44" s="12" t="s">
        <v>97</v>
      </c>
      <c r="W44" s="12" t="s">
        <v>97</v>
      </c>
      <c r="X44" s="12" t="s">
        <v>97</v>
      </c>
      <c r="Y44" s="12" t="s">
        <v>97</v>
      </c>
      <c r="Z44" s="12" t="s">
        <v>97</v>
      </c>
      <c r="AA44" s="12" t="s">
        <v>97</v>
      </c>
      <c r="AB44" s="13" t="s">
        <v>2123</v>
      </c>
      <c r="AC44" s="12" t="s">
        <v>41</v>
      </c>
      <c r="AD44" s="12" t="s">
        <v>41</v>
      </c>
      <c r="AE44" s="12" t="s">
        <v>41</v>
      </c>
      <c r="AF44" s="12" t="s">
        <v>41</v>
      </c>
      <c r="AG44" s="12" t="s">
        <v>41</v>
      </c>
      <c r="AH44" s="13" t="s">
        <v>41</v>
      </c>
    </row>
    <row r="45" spans="1:34" ht="40.049999999999997" customHeight="1" x14ac:dyDescent="0.3">
      <c r="A45" s="7" t="s">
        <v>1050</v>
      </c>
      <c r="B45" s="8">
        <v>46267</v>
      </c>
      <c r="C45" s="9" t="str">
        <f>HYPERLINK("https://epingalert.org/en/Search?viewData=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D45" s="10" t="s">
        <v>2119</v>
      </c>
      <c r="E45" s="10" t="s">
        <v>2120</v>
      </c>
      <c r="F45" s="10" t="s">
        <v>1047</v>
      </c>
      <c r="G45" s="10" t="s">
        <v>41</v>
      </c>
      <c r="H45" s="10" t="s">
        <v>2121</v>
      </c>
      <c r="I45" s="10" t="s">
        <v>308</v>
      </c>
      <c r="J45" s="10" t="s">
        <v>41</v>
      </c>
      <c r="K45" s="10" t="s">
        <v>41</v>
      </c>
      <c r="L45" s="7"/>
      <c r="M45" s="8">
        <v>46327</v>
      </c>
      <c r="N45" s="11" t="s">
        <v>166</v>
      </c>
      <c r="O45" s="11" t="s">
        <v>166</v>
      </c>
      <c r="P45" s="7" t="s">
        <v>95</v>
      </c>
      <c r="Q45" s="10" t="s">
        <v>2122</v>
      </c>
      <c r="R45" s="12" t="str">
        <f>HYPERLINK("https://docs.wto.org/imrd/directdoc.asp?DDFDocuments/t/G/TBTN26/ARE711.docx", "https://docs.wto.org/imrd/directdoc.asp?DDFDocuments/t/G/TBTN26/ARE711.docx")</f>
        <v>https://docs.wto.org/imrd/directdoc.asp?DDFDocuments/t/G/TBTN26/ARE711.docx</v>
      </c>
      <c r="S45" s="12" t="str">
        <f>HYPERLINK("https://docs.wto.org/imrd/directdoc.asp?DDFDocuments/u/G/TBTN26/ARE711.docx", "https://docs.wto.org/imrd/directdoc.asp?DDFDocuments/u/G/TBTN26/ARE711.docx")</f>
        <v>https://docs.wto.org/imrd/directdoc.asp?DDFDocuments/u/G/TBTN26/ARE711.docx</v>
      </c>
      <c r="T45" s="12" t="str">
        <f>HYPERLINK("https://docs.wto.org/imrd/directdoc.asp?DDFDocuments/v/G/TBTN26/ARE711.docx", "https://docs.wto.org/imrd/directdoc.asp?DDFDocuments/v/G/TBTN26/ARE711.docx")</f>
        <v>https://docs.wto.org/imrd/directdoc.asp?DDFDocuments/v/G/TBTN26/ARE711.docx</v>
      </c>
      <c r="U45" s="12" t="s">
        <v>98</v>
      </c>
      <c r="V45" s="12" t="s">
        <v>97</v>
      </c>
      <c r="W45" s="12" t="s">
        <v>97</v>
      </c>
      <c r="X45" s="12" t="s">
        <v>97</v>
      </c>
      <c r="Y45" s="12" t="s">
        <v>97</v>
      </c>
      <c r="Z45" s="12" t="s">
        <v>97</v>
      </c>
      <c r="AA45" s="12" t="s">
        <v>97</v>
      </c>
      <c r="AB45" s="13" t="s">
        <v>2123</v>
      </c>
      <c r="AC45" s="12" t="s">
        <v>41</v>
      </c>
      <c r="AD45" s="12" t="s">
        <v>41</v>
      </c>
      <c r="AE45" s="12" t="s">
        <v>41</v>
      </c>
      <c r="AF45" s="12" t="s">
        <v>41</v>
      </c>
      <c r="AG45" s="12" t="s">
        <v>41</v>
      </c>
      <c r="AH45" s="13" t="s">
        <v>41</v>
      </c>
    </row>
    <row r="46" spans="1:34" ht="40.049999999999997" customHeight="1" x14ac:dyDescent="0.3">
      <c r="A46" s="7" t="s">
        <v>1051</v>
      </c>
      <c r="B46" s="8">
        <v>46267</v>
      </c>
      <c r="C46" s="9" t="str">
        <f>HYPERLINK("https://epingalert.org/en/Search?viewData=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D46" s="10" t="s">
        <v>2119</v>
      </c>
      <c r="E46" s="10" t="s">
        <v>2120</v>
      </c>
      <c r="F46" s="10" t="s">
        <v>1047</v>
      </c>
      <c r="G46" s="10" t="s">
        <v>41</v>
      </c>
      <c r="H46" s="10" t="s">
        <v>2121</v>
      </c>
      <c r="I46" s="10" t="s">
        <v>308</v>
      </c>
      <c r="J46" s="10" t="s">
        <v>41</v>
      </c>
      <c r="K46" s="10" t="s">
        <v>41</v>
      </c>
      <c r="L46" s="7"/>
      <c r="M46" s="8">
        <v>46327</v>
      </c>
      <c r="N46" s="11" t="s">
        <v>166</v>
      </c>
      <c r="O46" s="11" t="s">
        <v>166</v>
      </c>
      <c r="P46" s="7" t="s">
        <v>95</v>
      </c>
      <c r="Q46" s="10" t="s">
        <v>2122</v>
      </c>
      <c r="R46" s="12" t="str">
        <f>HYPERLINK("https://docs.wto.org/imrd/directdoc.asp?DDFDocuments/t/G/TBTN26/ARE711.docx", "https://docs.wto.org/imrd/directdoc.asp?DDFDocuments/t/G/TBTN26/ARE711.docx")</f>
        <v>https://docs.wto.org/imrd/directdoc.asp?DDFDocuments/t/G/TBTN26/ARE711.docx</v>
      </c>
      <c r="S46" s="12" t="str">
        <f>HYPERLINK("https://docs.wto.org/imrd/directdoc.asp?DDFDocuments/u/G/TBTN26/ARE711.docx", "https://docs.wto.org/imrd/directdoc.asp?DDFDocuments/u/G/TBTN26/ARE711.docx")</f>
        <v>https://docs.wto.org/imrd/directdoc.asp?DDFDocuments/u/G/TBTN26/ARE711.docx</v>
      </c>
      <c r="T46" s="12" t="str">
        <f>HYPERLINK("https://docs.wto.org/imrd/directdoc.asp?DDFDocuments/v/G/TBTN26/ARE711.docx", "https://docs.wto.org/imrd/directdoc.asp?DDFDocuments/v/G/TBTN26/ARE711.docx")</f>
        <v>https://docs.wto.org/imrd/directdoc.asp?DDFDocuments/v/G/TBTN26/ARE711.docx</v>
      </c>
      <c r="U46" s="12" t="s">
        <v>98</v>
      </c>
      <c r="V46" s="12" t="s">
        <v>97</v>
      </c>
      <c r="W46" s="12" t="s">
        <v>97</v>
      </c>
      <c r="X46" s="12" t="s">
        <v>97</v>
      </c>
      <c r="Y46" s="12" t="s">
        <v>97</v>
      </c>
      <c r="Z46" s="12" t="s">
        <v>97</v>
      </c>
      <c r="AA46" s="12" t="s">
        <v>97</v>
      </c>
      <c r="AB46" s="13" t="s">
        <v>2123</v>
      </c>
      <c r="AC46" s="12" t="s">
        <v>41</v>
      </c>
      <c r="AD46" s="12" t="s">
        <v>41</v>
      </c>
      <c r="AE46" s="12" t="s">
        <v>41</v>
      </c>
      <c r="AF46" s="12" t="s">
        <v>41</v>
      </c>
      <c r="AG46" s="12" t="s">
        <v>41</v>
      </c>
      <c r="AH46" s="13" t="s">
        <v>41</v>
      </c>
    </row>
    <row r="47" spans="1:34" ht="40.049999999999997" customHeight="1" x14ac:dyDescent="0.3">
      <c r="A47" s="7" t="s">
        <v>1052</v>
      </c>
      <c r="B47" s="8">
        <v>46267</v>
      </c>
      <c r="C47" s="9" t="str">
        <f>HYPERLINK("https://epingalert.org/en/Search?viewData=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D47" s="10" t="s">
        <v>2119</v>
      </c>
      <c r="E47" s="10" t="s">
        <v>2120</v>
      </c>
      <c r="F47" s="10" t="s">
        <v>1047</v>
      </c>
      <c r="G47" s="10" t="s">
        <v>41</v>
      </c>
      <c r="H47" s="10" t="s">
        <v>2121</v>
      </c>
      <c r="I47" s="10" t="s">
        <v>308</v>
      </c>
      <c r="J47" s="10" t="s">
        <v>41</v>
      </c>
      <c r="K47" s="10" t="s">
        <v>41</v>
      </c>
      <c r="L47" s="7"/>
      <c r="M47" s="8">
        <v>46327</v>
      </c>
      <c r="N47" s="11" t="s">
        <v>166</v>
      </c>
      <c r="O47" s="11" t="s">
        <v>166</v>
      </c>
      <c r="P47" s="7" t="s">
        <v>95</v>
      </c>
      <c r="Q47" s="10" t="s">
        <v>2122</v>
      </c>
      <c r="R47" s="12" t="str">
        <f>HYPERLINK("https://docs.wto.org/imrd/directdoc.asp?DDFDocuments/t/G/TBTN26/ARE711.docx", "https://docs.wto.org/imrd/directdoc.asp?DDFDocuments/t/G/TBTN26/ARE711.docx")</f>
        <v>https://docs.wto.org/imrd/directdoc.asp?DDFDocuments/t/G/TBTN26/ARE711.docx</v>
      </c>
      <c r="S47" s="12" t="str">
        <f>HYPERLINK("https://docs.wto.org/imrd/directdoc.asp?DDFDocuments/u/G/TBTN26/ARE711.docx", "https://docs.wto.org/imrd/directdoc.asp?DDFDocuments/u/G/TBTN26/ARE711.docx")</f>
        <v>https://docs.wto.org/imrd/directdoc.asp?DDFDocuments/u/G/TBTN26/ARE711.docx</v>
      </c>
      <c r="T47" s="12" t="str">
        <f>HYPERLINK("https://docs.wto.org/imrd/directdoc.asp?DDFDocuments/v/G/TBTN26/ARE711.docx", "https://docs.wto.org/imrd/directdoc.asp?DDFDocuments/v/G/TBTN26/ARE711.docx")</f>
        <v>https://docs.wto.org/imrd/directdoc.asp?DDFDocuments/v/G/TBTN26/ARE711.docx</v>
      </c>
      <c r="U47" s="12" t="s">
        <v>98</v>
      </c>
      <c r="V47" s="12" t="s">
        <v>97</v>
      </c>
      <c r="W47" s="12" t="s">
        <v>97</v>
      </c>
      <c r="X47" s="12" t="s">
        <v>97</v>
      </c>
      <c r="Y47" s="12" t="s">
        <v>97</v>
      </c>
      <c r="Z47" s="12" t="s">
        <v>97</v>
      </c>
      <c r="AA47" s="12" t="s">
        <v>97</v>
      </c>
      <c r="AB47" s="13" t="s">
        <v>2123</v>
      </c>
      <c r="AC47" s="12" t="s">
        <v>41</v>
      </c>
      <c r="AD47" s="12" t="s">
        <v>41</v>
      </c>
      <c r="AE47" s="12" t="s">
        <v>41</v>
      </c>
      <c r="AF47" s="12" t="s">
        <v>41</v>
      </c>
      <c r="AG47" s="12" t="s">
        <v>41</v>
      </c>
      <c r="AH47" s="13" t="s">
        <v>41</v>
      </c>
    </row>
    <row r="48" spans="1:34" ht="40.049999999999997" customHeight="1" x14ac:dyDescent="0.3">
      <c r="A48" s="7" t="s">
        <v>124</v>
      </c>
      <c r="B48" s="8">
        <v>46267</v>
      </c>
      <c r="C48" s="9" t="str">
        <f>HYPERLINK("https://epingalert.org/en/Search?viewData=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D48" s="10" t="s">
        <v>2119</v>
      </c>
      <c r="E48" s="10" t="s">
        <v>2120</v>
      </c>
      <c r="F48" s="10" t="s">
        <v>1047</v>
      </c>
      <c r="G48" s="10" t="s">
        <v>41</v>
      </c>
      <c r="H48" s="10" t="s">
        <v>2121</v>
      </c>
      <c r="I48" s="10" t="s">
        <v>308</v>
      </c>
      <c r="J48" s="10" t="s">
        <v>41</v>
      </c>
      <c r="K48" s="10" t="s">
        <v>41</v>
      </c>
      <c r="L48" s="7"/>
      <c r="M48" s="8">
        <v>46327</v>
      </c>
      <c r="N48" s="11" t="s">
        <v>166</v>
      </c>
      <c r="O48" s="11" t="s">
        <v>166</v>
      </c>
      <c r="P48" s="7" t="s">
        <v>95</v>
      </c>
      <c r="Q48" s="10" t="s">
        <v>2122</v>
      </c>
      <c r="R48" s="12" t="str">
        <f>HYPERLINK("https://docs.wto.org/imrd/directdoc.asp?DDFDocuments/t/G/TBTN26/ARE711.docx", "https://docs.wto.org/imrd/directdoc.asp?DDFDocuments/t/G/TBTN26/ARE711.docx")</f>
        <v>https://docs.wto.org/imrd/directdoc.asp?DDFDocuments/t/G/TBTN26/ARE711.docx</v>
      </c>
      <c r="S48" s="12" t="str">
        <f>HYPERLINK("https://docs.wto.org/imrd/directdoc.asp?DDFDocuments/u/G/TBTN26/ARE711.docx", "https://docs.wto.org/imrd/directdoc.asp?DDFDocuments/u/G/TBTN26/ARE711.docx")</f>
        <v>https://docs.wto.org/imrd/directdoc.asp?DDFDocuments/u/G/TBTN26/ARE711.docx</v>
      </c>
      <c r="T48" s="12" t="str">
        <f>HYPERLINK("https://docs.wto.org/imrd/directdoc.asp?DDFDocuments/v/G/TBTN26/ARE711.docx", "https://docs.wto.org/imrd/directdoc.asp?DDFDocuments/v/G/TBTN26/ARE711.docx")</f>
        <v>https://docs.wto.org/imrd/directdoc.asp?DDFDocuments/v/G/TBTN26/ARE711.docx</v>
      </c>
      <c r="U48" s="12" t="s">
        <v>98</v>
      </c>
      <c r="V48" s="12" t="s">
        <v>97</v>
      </c>
      <c r="W48" s="12" t="s">
        <v>97</v>
      </c>
      <c r="X48" s="12" t="s">
        <v>97</v>
      </c>
      <c r="Y48" s="12" t="s">
        <v>97</v>
      </c>
      <c r="Z48" s="12" t="s">
        <v>97</v>
      </c>
      <c r="AA48" s="12" t="s">
        <v>97</v>
      </c>
      <c r="AB48" s="13" t="s">
        <v>2123</v>
      </c>
      <c r="AC48" s="12" t="s">
        <v>41</v>
      </c>
      <c r="AD48" s="12" t="s">
        <v>41</v>
      </c>
      <c r="AE48" s="12" t="s">
        <v>41</v>
      </c>
      <c r="AF48" s="12" t="s">
        <v>41</v>
      </c>
      <c r="AG48" s="12" t="s">
        <v>41</v>
      </c>
      <c r="AH48" s="13" t="s">
        <v>41</v>
      </c>
    </row>
    <row r="49" spans="1:34" ht="40.049999999999997" customHeight="1" x14ac:dyDescent="0.3">
      <c r="A49" s="7" t="s">
        <v>1053</v>
      </c>
      <c r="B49" s="8">
        <v>46267</v>
      </c>
      <c r="C49" s="9" t="str">
        <f>HYPERLINK("https://epingalert.org/en/Search?viewData=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D49" s="10" t="s">
        <v>2119</v>
      </c>
      <c r="E49" s="10" t="s">
        <v>2120</v>
      </c>
      <c r="F49" s="10" t="s">
        <v>1047</v>
      </c>
      <c r="G49" s="10" t="s">
        <v>41</v>
      </c>
      <c r="H49" s="10" t="s">
        <v>2121</v>
      </c>
      <c r="I49" s="10" t="s">
        <v>308</v>
      </c>
      <c r="J49" s="10" t="s">
        <v>41</v>
      </c>
      <c r="K49" s="10" t="s">
        <v>41</v>
      </c>
      <c r="L49" s="7"/>
      <c r="M49" s="8">
        <v>46327</v>
      </c>
      <c r="N49" s="11" t="s">
        <v>166</v>
      </c>
      <c r="O49" s="11" t="s">
        <v>166</v>
      </c>
      <c r="P49" s="7" t="s">
        <v>95</v>
      </c>
      <c r="Q49" s="10" t="s">
        <v>2122</v>
      </c>
      <c r="R49" s="12" t="str">
        <f>HYPERLINK("https://docs.wto.org/imrd/directdoc.asp?DDFDocuments/t/G/TBTN26/ARE711.docx", "https://docs.wto.org/imrd/directdoc.asp?DDFDocuments/t/G/TBTN26/ARE711.docx")</f>
        <v>https://docs.wto.org/imrd/directdoc.asp?DDFDocuments/t/G/TBTN26/ARE711.docx</v>
      </c>
      <c r="S49" s="12" t="str">
        <f>HYPERLINK("https://docs.wto.org/imrd/directdoc.asp?DDFDocuments/u/G/TBTN26/ARE711.docx", "https://docs.wto.org/imrd/directdoc.asp?DDFDocuments/u/G/TBTN26/ARE711.docx")</f>
        <v>https://docs.wto.org/imrd/directdoc.asp?DDFDocuments/u/G/TBTN26/ARE711.docx</v>
      </c>
      <c r="T49" s="12" t="str">
        <f>HYPERLINK("https://docs.wto.org/imrd/directdoc.asp?DDFDocuments/v/G/TBTN26/ARE711.docx", "https://docs.wto.org/imrd/directdoc.asp?DDFDocuments/v/G/TBTN26/ARE711.docx")</f>
        <v>https://docs.wto.org/imrd/directdoc.asp?DDFDocuments/v/G/TBTN26/ARE711.docx</v>
      </c>
      <c r="U49" s="12" t="s">
        <v>98</v>
      </c>
      <c r="V49" s="12" t="s">
        <v>97</v>
      </c>
      <c r="W49" s="12" t="s">
        <v>97</v>
      </c>
      <c r="X49" s="12" t="s">
        <v>97</v>
      </c>
      <c r="Y49" s="12" t="s">
        <v>97</v>
      </c>
      <c r="Z49" s="12" t="s">
        <v>97</v>
      </c>
      <c r="AA49" s="12" t="s">
        <v>97</v>
      </c>
      <c r="AB49" s="13" t="s">
        <v>2123</v>
      </c>
      <c r="AC49" s="12" t="s">
        <v>41</v>
      </c>
      <c r="AD49" s="12" t="s">
        <v>41</v>
      </c>
      <c r="AE49" s="12" t="s">
        <v>41</v>
      </c>
      <c r="AF49" s="12" t="s">
        <v>41</v>
      </c>
      <c r="AG49" s="12" t="s">
        <v>41</v>
      </c>
      <c r="AH49" s="13" t="s">
        <v>41</v>
      </c>
    </row>
    <row r="50" spans="1:34" ht="40.049999999999997" customHeight="1" x14ac:dyDescent="0.3">
      <c r="A50" s="7" t="s">
        <v>1054</v>
      </c>
      <c r="B50" s="8">
        <v>46267</v>
      </c>
      <c r="C50" s="9" t="str">
        <f>HYPERLINK("https://epingalert.org/en/Search?viewData= G/TBT/N/ARE/711, G/TBT/N/BHR/782, G/TBT/N/KWT/767, G/TBT/N/OMN/605, G/TBT/N/QAT/756, G/TBT/N/SAU/1439, G/TBT/N/YEM/353"," G/TBT/N/ARE/711, G/TBT/N/BHR/782, G/TBT/N/KWT/767, G/TBT/N/OMN/605, G/TBT/N/QAT/756, G/TBT/N/SAU/1439, G/TBT/N/YEM/353")</f>
        <v xml:space="preserve"> G/TBT/N/ARE/711, G/TBT/N/BHR/782, G/TBT/N/KWT/767, G/TBT/N/OMN/605, G/TBT/N/QAT/756, G/TBT/N/SAU/1439, G/TBT/N/YEM/353</v>
      </c>
      <c r="D50" s="10" t="s">
        <v>2119</v>
      </c>
      <c r="E50" s="10" t="s">
        <v>2120</v>
      </c>
      <c r="F50" s="10" t="s">
        <v>1047</v>
      </c>
      <c r="G50" s="10" t="s">
        <v>41</v>
      </c>
      <c r="H50" s="10" t="s">
        <v>2121</v>
      </c>
      <c r="I50" s="10" t="s">
        <v>308</v>
      </c>
      <c r="J50" s="10" t="s">
        <v>41</v>
      </c>
      <c r="K50" s="10" t="s">
        <v>41</v>
      </c>
      <c r="L50" s="7"/>
      <c r="M50" s="8">
        <v>46327</v>
      </c>
      <c r="N50" s="11" t="s">
        <v>166</v>
      </c>
      <c r="O50" s="11" t="s">
        <v>166</v>
      </c>
      <c r="P50" s="7" t="s">
        <v>95</v>
      </c>
      <c r="Q50" s="10" t="s">
        <v>2122</v>
      </c>
      <c r="R50" s="12" t="str">
        <f>HYPERLINK("https://docs.wto.org/imrd/directdoc.asp?DDFDocuments/t/G/TBTN26/ARE711.docx", "https://docs.wto.org/imrd/directdoc.asp?DDFDocuments/t/G/TBTN26/ARE711.docx")</f>
        <v>https://docs.wto.org/imrd/directdoc.asp?DDFDocuments/t/G/TBTN26/ARE711.docx</v>
      </c>
      <c r="S50" s="12" t="str">
        <f>HYPERLINK("https://docs.wto.org/imrd/directdoc.asp?DDFDocuments/u/G/TBTN26/ARE711.docx", "https://docs.wto.org/imrd/directdoc.asp?DDFDocuments/u/G/TBTN26/ARE711.docx")</f>
        <v>https://docs.wto.org/imrd/directdoc.asp?DDFDocuments/u/G/TBTN26/ARE711.docx</v>
      </c>
      <c r="T50" s="12" t="str">
        <f>HYPERLINK("https://docs.wto.org/imrd/directdoc.asp?DDFDocuments/v/G/TBTN26/ARE711.docx", "https://docs.wto.org/imrd/directdoc.asp?DDFDocuments/v/G/TBTN26/ARE711.docx")</f>
        <v>https://docs.wto.org/imrd/directdoc.asp?DDFDocuments/v/G/TBTN26/ARE711.docx</v>
      </c>
      <c r="U50" s="12" t="s">
        <v>98</v>
      </c>
      <c r="V50" s="12" t="s">
        <v>97</v>
      </c>
      <c r="W50" s="12" t="s">
        <v>97</v>
      </c>
      <c r="X50" s="12" t="s">
        <v>97</v>
      </c>
      <c r="Y50" s="12" t="s">
        <v>97</v>
      </c>
      <c r="Z50" s="12" t="s">
        <v>97</v>
      </c>
      <c r="AA50" s="12" t="s">
        <v>97</v>
      </c>
      <c r="AB50" s="13" t="s">
        <v>2123</v>
      </c>
      <c r="AC50" s="12" t="s">
        <v>41</v>
      </c>
      <c r="AD50" s="12" t="s">
        <v>41</v>
      </c>
      <c r="AE50" s="12" t="s">
        <v>41</v>
      </c>
      <c r="AF50" s="12" t="s">
        <v>41</v>
      </c>
      <c r="AG50" s="12" t="s">
        <v>41</v>
      </c>
      <c r="AH50" s="13" t="s">
        <v>41</v>
      </c>
    </row>
    <row r="51" spans="1:34" ht="40.049999999999997" customHeight="1" x14ac:dyDescent="0.3">
      <c r="A51" s="7" t="s">
        <v>1045</v>
      </c>
      <c r="B51" s="8">
        <v>46267</v>
      </c>
      <c r="C51" s="9" t="str">
        <f>HYPERLINK("https://epingalert.org/en/Search?viewData=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D51" s="10" t="s">
        <v>2124</v>
      </c>
      <c r="E51" s="10" t="s">
        <v>2125</v>
      </c>
      <c r="F51" s="10" t="s">
        <v>1047</v>
      </c>
      <c r="G51" s="10" t="s">
        <v>41</v>
      </c>
      <c r="H51" s="10" t="s">
        <v>2121</v>
      </c>
      <c r="I51" s="10" t="s">
        <v>308</v>
      </c>
      <c r="J51" s="10" t="s">
        <v>41</v>
      </c>
      <c r="K51" s="10" t="s">
        <v>452</v>
      </c>
      <c r="L51" s="7"/>
      <c r="M51" s="8">
        <v>46327</v>
      </c>
      <c r="N51" s="11" t="s">
        <v>166</v>
      </c>
      <c r="O51" s="11" t="s">
        <v>166</v>
      </c>
      <c r="P51" s="7" t="s">
        <v>95</v>
      </c>
      <c r="Q51" s="10" t="s">
        <v>2126</v>
      </c>
      <c r="R51" s="12" t="str">
        <f>HYPERLINK("https://docs.wto.org/imrd/directdoc.asp?DDFDocuments/t/G/TBTN26/ARE712.docx", "https://docs.wto.org/imrd/directdoc.asp?DDFDocuments/t/G/TBTN26/ARE712.docx")</f>
        <v>https://docs.wto.org/imrd/directdoc.asp?DDFDocuments/t/G/TBTN26/ARE712.docx</v>
      </c>
      <c r="S51" s="12" t="str">
        <f>HYPERLINK("https://docs.wto.org/imrd/directdoc.asp?DDFDocuments/u/G/TBTN26/ARE712.docx", "https://docs.wto.org/imrd/directdoc.asp?DDFDocuments/u/G/TBTN26/ARE712.docx")</f>
        <v>https://docs.wto.org/imrd/directdoc.asp?DDFDocuments/u/G/TBTN26/ARE712.docx</v>
      </c>
      <c r="T51" s="12" t="str">
        <f>HYPERLINK("https://docs.wto.org/imrd/directdoc.asp?DDFDocuments/v/G/TBTN26/ARE712.docx", "https://docs.wto.org/imrd/directdoc.asp?DDFDocuments/v/G/TBTN26/ARE712.docx")</f>
        <v>https://docs.wto.org/imrd/directdoc.asp?DDFDocuments/v/G/TBTN26/ARE712.docx</v>
      </c>
      <c r="U51" s="12" t="s">
        <v>98</v>
      </c>
      <c r="V51" s="12" t="s">
        <v>97</v>
      </c>
      <c r="W51" s="12" t="s">
        <v>97</v>
      </c>
      <c r="X51" s="12" t="s">
        <v>97</v>
      </c>
      <c r="Y51" s="12" t="s">
        <v>97</v>
      </c>
      <c r="Z51" s="12" t="s">
        <v>97</v>
      </c>
      <c r="AA51" s="12" t="s">
        <v>97</v>
      </c>
      <c r="AB51" s="13" t="s">
        <v>2123</v>
      </c>
      <c r="AC51" s="12" t="s">
        <v>41</v>
      </c>
      <c r="AD51" s="12" t="s">
        <v>41</v>
      </c>
      <c r="AE51" s="12" t="s">
        <v>41</v>
      </c>
      <c r="AF51" s="12" t="s">
        <v>41</v>
      </c>
      <c r="AG51" s="12" t="s">
        <v>41</v>
      </c>
      <c r="AH51" s="13" t="s">
        <v>41</v>
      </c>
    </row>
    <row r="52" spans="1:34" ht="40.049999999999997" customHeight="1" x14ac:dyDescent="0.3">
      <c r="A52" s="7" t="s">
        <v>1050</v>
      </c>
      <c r="B52" s="8">
        <v>46267</v>
      </c>
      <c r="C52" s="9" t="str">
        <f>HYPERLINK("https://epingalert.org/en/Search?viewData=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D52" s="10" t="s">
        <v>2124</v>
      </c>
      <c r="E52" s="10" t="s">
        <v>2125</v>
      </c>
      <c r="F52" s="10" t="s">
        <v>1047</v>
      </c>
      <c r="G52" s="10" t="s">
        <v>41</v>
      </c>
      <c r="H52" s="10" t="s">
        <v>2121</v>
      </c>
      <c r="I52" s="10" t="s">
        <v>308</v>
      </c>
      <c r="J52" s="10" t="s">
        <v>41</v>
      </c>
      <c r="K52" s="10" t="s">
        <v>452</v>
      </c>
      <c r="L52" s="7"/>
      <c r="M52" s="8">
        <v>46327</v>
      </c>
      <c r="N52" s="11" t="s">
        <v>166</v>
      </c>
      <c r="O52" s="11" t="s">
        <v>166</v>
      </c>
      <c r="P52" s="7" t="s">
        <v>95</v>
      </c>
      <c r="Q52" s="10" t="s">
        <v>2126</v>
      </c>
      <c r="R52" s="12" t="str">
        <f>HYPERLINK("https://docs.wto.org/imrd/directdoc.asp?DDFDocuments/t/G/TBTN26/ARE712.docx", "https://docs.wto.org/imrd/directdoc.asp?DDFDocuments/t/G/TBTN26/ARE712.docx")</f>
        <v>https://docs.wto.org/imrd/directdoc.asp?DDFDocuments/t/G/TBTN26/ARE712.docx</v>
      </c>
      <c r="S52" s="12" t="str">
        <f>HYPERLINK("https://docs.wto.org/imrd/directdoc.asp?DDFDocuments/u/G/TBTN26/ARE712.docx", "https://docs.wto.org/imrd/directdoc.asp?DDFDocuments/u/G/TBTN26/ARE712.docx")</f>
        <v>https://docs.wto.org/imrd/directdoc.asp?DDFDocuments/u/G/TBTN26/ARE712.docx</v>
      </c>
      <c r="T52" s="12" t="str">
        <f>HYPERLINK("https://docs.wto.org/imrd/directdoc.asp?DDFDocuments/v/G/TBTN26/ARE712.docx", "https://docs.wto.org/imrd/directdoc.asp?DDFDocuments/v/G/TBTN26/ARE712.docx")</f>
        <v>https://docs.wto.org/imrd/directdoc.asp?DDFDocuments/v/G/TBTN26/ARE712.docx</v>
      </c>
      <c r="U52" s="12" t="s">
        <v>98</v>
      </c>
      <c r="V52" s="12" t="s">
        <v>97</v>
      </c>
      <c r="W52" s="12" t="s">
        <v>97</v>
      </c>
      <c r="X52" s="12" t="s">
        <v>97</v>
      </c>
      <c r="Y52" s="12" t="s">
        <v>97</v>
      </c>
      <c r="Z52" s="12" t="s">
        <v>97</v>
      </c>
      <c r="AA52" s="12" t="s">
        <v>97</v>
      </c>
      <c r="AB52" s="13" t="s">
        <v>2123</v>
      </c>
      <c r="AC52" s="12" t="s">
        <v>41</v>
      </c>
      <c r="AD52" s="12" t="s">
        <v>41</v>
      </c>
      <c r="AE52" s="12" t="s">
        <v>41</v>
      </c>
      <c r="AF52" s="12" t="s">
        <v>41</v>
      </c>
      <c r="AG52" s="12" t="s">
        <v>41</v>
      </c>
      <c r="AH52" s="13" t="s">
        <v>41</v>
      </c>
    </row>
    <row r="53" spans="1:34" ht="40.049999999999997" customHeight="1" x14ac:dyDescent="0.3">
      <c r="A53" s="7" t="s">
        <v>1051</v>
      </c>
      <c r="B53" s="8">
        <v>46267</v>
      </c>
      <c r="C53" s="9" t="str">
        <f>HYPERLINK("https://epingalert.org/en/Search?viewData=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D53" s="10" t="s">
        <v>2124</v>
      </c>
      <c r="E53" s="10" t="s">
        <v>2125</v>
      </c>
      <c r="F53" s="10" t="s">
        <v>1047</v>
      </c>
      <c r="G53" s="10" t="s">
        <v>41</v>
      </c>
      <c r="H53" s="10" t="s">
        <v>2121</v>
      </c>
      <c r="I53" s="10" t="s">
        <v>308</v>
      </c>
      <c r="J53" s="10" t="s">
        <v>41</v>
      </c>
      <c r="K53" s="10" t="s">
        <v>452</v>
      </c>
      <c r="L53" s="7"/>
      <c r="M53" s="8">
        <v>46327</v>
      </c>
      <c r="N53" s="11" t="s">
        <v>166</v>
      </c>
      <c r="O53" s="11" t="s">
        <v>166</v>
      </c>
      <c r="P53" s="7" t="s">
        <v>95</v>
      </c>
      <c r="Q53" s="10" t="s">
        <v>2126</v>
      </c>
      <c r="R53" s="12" t="str">
        <f>HYPERLINK("https://docs.wto.org/imrd/directdoc.asp?DDFDocuments/t/G/TBTN26/ARE712.docx", "https://docs.wto.org/imrd/directdoc.asp?DDFDocuments/t/G/TBTN26/ARE712.docx")</f>
        <v>https://docs.wto.org/imrd/directdoc.asp?DDFDocuments/t/G/TBTN26/ARE712.docx</v>
      </c>
      <c r="S53" s="12" t="str">
        <f>HYPERLINK("https://docs.wto.org/imrd/directdoc.asp?DDFDocuments/u/G/TBTN26/ARE712.docx", "https://docs.wto.org/imrd/directdoc.asp?DDFDocuments/u/G/TBTN26/ARE712.docx")</f>
        <v>https://docs.wto.org/imrd/directdoc.asp?DDFDocuments/u/G/TBTN26/ARE712.docx</v>
      </c>
      <c r="T53" s="12" t="str">
        <f>HYPERLINK("https://docs.wto.org/imrd/directdoc.asp?DDFDocuments/v/G/TBTN26/ARE712.docx", "https://docs.wto.org/imrd/directdoc.asp?DDFDocuments/v/G/TBTN26/ARE712.docx")</f>
        <v>https://docs.wto.org/imrd/directdoc.asp?DDFDocuments/v/G/TBTN26/ARE712.docx</v>
      </c>
      <c r="U53" s="12" t="s">
        <v>98</v>
      </c>
      <c r="V53" s="12" t="s">
        <v>97</v>
      </c>
      <c r="W53" s="12" t="s">
        <v>97</v>
      </c>
      <c r="X53" s="12" t="s">
        <v>97</v>
      </c>
      <c r="Y53" s="12" t="s">
        <v>97</v>
      </c>
      <c r="Z53" s="12" t="s">
        <v>97</v>
      </c>
      <c r="AA53" s="12" t="s">
        <v>97</v>
      </c>
      <c r="AB53" s="13" t="s">
        <v>2123</v>
      </c>
      <c r="AC53" s="12" t="s">
        <v>41</v>
      </c>
      <c r="AD53" s="12" t="s">
        <v>41</v>
      </c>
      <c r="AE53" s="12" t="s">
        <v>41</v>
      </c>
      <c r="AF53" s="12" t="s">
        <v>41</v>
      </c>
      <c r="AG53" s="12" t="s">
        <v>41</v>
      </c>
      <c r="AH53" s="13" t="s">
        <v>41</v>
      </c>
    </row>
    <row r="54" spans="1:34" ht="40.049999999999997" customHeight="1" x14ac:dyDescent="0.3">
      <c r="A54" s="7" t="s">
        <v>1052</v>
      </c>
      <c r="B54" s="8">
        <v>46267</v>
      </c>
      <c r="C54" s="9" t="str">
        <f>HYPERLINK("https://epingalert.org/en/Search?viewData=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D54" s="10" t="s">
        <v>2124</v>
      </c>
      <c r="E54" s="10" t="s">
        <v>2125</v>
      </c>
      <c r="F54" s="10" t="s">
        <v>1047</v>
      </c>
      <c r="G54" s="10" t="s">
        <v>41</v>
      </c>
      <c r="H54" s="10" t="s">
        <v>2121</v>
      </c>
      <c r="I54" s="10" t="s">
        <v>308</v>
      </c>
      <c r="J54" s="10" t="s">
        <v>41</v>
      </c>
      <c r="K54" s="10" t="s">
        <v>452</v>
      </c>
      <c r="L54" s="7"/>
      <c r="M54" s="8">
        <v>46327</v>
      </c>
      <c r="N54" s="11" t="s">
        <v>166</v>
      </c>
      <c r="O54" s="11" t="s">
        <v>166</v>
      </c>
      <c r="P54" s="7" t="s">
        <v>95</v>
      </c>
      <c r="Q54" s="10" t="s">
        <v>2126</v>
      </c>
      <c r="R54" s="12" t="str">
        <f>HYPERLINK("https://docs.wto.org/imrd/directdoc.asp?DDFDocuments/t/G/TBTN26/ARE712.docx", "https://docs.wto.org/imrd/directdoc.asp?DDFDocuments/t/G/TBTN26/ARE712.docx")</f>
        <v>https://docs.wto.org/imrd/directdoc.asp?DDFDocuments/t/G/TBTN26/ARE712.docx</v>
      </c>
      <c r="S54" s="12" t="str">
        <f>HYPERLINK("https://docs.wto.org/imrd/directdoc.asp?DDFDocuments/u/G/TBTN26/ARE712.docx", "https://docs.wto.org/imrd/directdoc.asp?DDFDocuments/u/G/TBTN26/ARE712.docx")</f>
        <v>https://docs.wto.org/imrd/directdoc.asp?DDFDocuments/u/G/TBTN26/ARE712.docx</v>
      </c>
      <c r="T54" s="12" t="str">
        <f>HYPERLINK("https://docs.wto.org/imrd/directdoc.asp?DDFDocuments/v/G/TBTN26/ARE712.docx", "https://docs.wto.org/imrd/directdoc.asp?DDFDocuments/v/G/TBTN26/ARE712.docx")</f>
        <v>https://docs.wto.org/imrd/directdoc.asp?DDFDocuments/v/G/TBTN26/ARE712.docx</v>
      </c>
      <c r="U54" s="12" t="s">
        <v>98</v>
      </c>
      <c r="V54" s="12" t="s">
        <v>97</v>
      </c>
      <c r="W54" s="12" t="s">
        <v>97</v>
      </c>
      <c r="X54" s="12" t="s">
        <v>97</v>
      </c>
      <c r="Y54" s="12" t="s">
        <v>97</v>
      </c>
      <c r="Z54" s="12" t="s">
        <v>97</v>
      </c>
      <c r="AA54" s="12" t="s">
        <v>97</v>
      </c>
      <c r="AB54" s="13" t="s">
        <v>2123</v>
      </c>
      <c r="AC54" s="12" t="s">
        <v>41</v>
      </c>
      <c r="AD54" s="12" t="s">
        <v>41</v>
      </c>
      <c r="AE54" s="12" t="s">
        <v>41</v>
      </c>
      <c r="AF54" s="12" t="s">
        <v>41</v>
      </c>
      <c r="AG54" s="12" t="s">
        <v>41</v>
      </c>
      <c r="AH54" s="13" t="s">
        <v>41</v>
      </c>
    </row>
    <row r="55" spans="1:34" ht="40.049999999999997" customHeight="1" x14ac:dyDescent="0.3">
      <c r="A55" s="7" t="s">
        <v>124</v>
      </c>
      <c r="B55" s="8">
        <v>46267</v>
      </c>
      <c r="C55" s="9" t="str">
        <f>HYPERLINK("https://epingalert.org/en/Search?viewData=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D55" s="10" t="s">
        <v>2124</v>
      </c>
      <c r="E55" s="10" t="s">
        <v>2125</v>
      </c>
      <c r="F55" s="10" t="s">
        <v>1047</v>
      </c>
      <c r="G55" s="10" t="s">
        <v>41</v>
      </c>
      <c r="H55" s="10" t="s">
        <v>2121</v>
      </c>
      <c r="I55" s="10" t="s">
        <v>308</v>
      </c>
      <c r="J55" s="10" t="s">
        <v>41</v>
      </c>
      <c r="K55" s="10" t="s">
        <v>452</v>
      </c>
      <c r="L55" s="7"/>
      <c r="M55" s="8">
        <v>46327</v>
      </c>
      <c r="N55" s="11" t="s">
        <v>166</v>
      </c>
      <c r="O55" s="11" t="s">
        <v>166</v>
      </c>
      <c r="P55" s="7" t="s">
        <v>95</v>
      </c>
      <c r="Q55" s="10" t="s">
        <v>2126</v>
      </c>
      <c r="R55" s="12" t="str">
        <f>HYPERLINK("https://docs.wto.org/imrd/directdoc.asp?DDFDocuments/t/G/TBTN26/ARE712.docx", "https://docs.wto.org/imrd/directdoc.asp?DDFDocuments/t/G/TBTN26/ARE712.docx")</f>
        <v>https://docs.wto.org/imrd/directdoc.asp?DDFDocuments/t/G/TBTN26/ARE712.docx</v>
      </c>
      <c r="S55" s="12" t="str">
        <f>HYPERLINK("https://docs.wto.org/imrd/directdoc.asp?DDFDocuments/u/G/TBTN26/ARE712.docx", "https://docs.wto.org/imrd/directdoc.asp?DDFDocuments/u/G/TBTN26/ARE712.docx")</f>
        <v>https://docs.wto.org/imrd/directdoc.asp?DDFDocuments/u/G/TBTN26/ARE712.docx</v>
      </c>
      <c r="T55" s="12" t="str">
        <f>HYPERLINK("https://docs.wto.org/imrd/directdoc.asp?DDFDocuments/v/G/TBTN26/ARE712.docx", "https://docs.wto.org/imrd/directdoc.asp?DDFDocuments/v/G/TBTN26/ARE712.docx")</f>
        <v>https://docs.wto.org/imrd/directdoc.asp?DDFDocuments/v/G/TBTN26/ARE712.docx</v>
      </c>
      <c r="U55" s="12" t="s">
        <v>98</v>
      </c>
      <c r="V55" s="12" t="s">
        <v>97</v>
      </c>
      <c r="W55" s="12" t="s">
        <v>97</v>
      </c>
      <c r="X55" s="12" t="s">
        <v>97</v>
      </c>
      <c r="Y55" s="12" t="s">
        <v>97</v>
      </c>
      <c r="Z55" s="12" t="s">
        <v>97</v>
      </c>
      <c r="AA55" s="12" t="s">
        <v>97</v>
      </c>
      <c r="AB55" s="13" t="s">
        <v>2123</v>
      </c>
      <c r="AC55" s="12" t="s">
        <v>41</v>
      </c>
      <c r="AD55" s="12" t="s">
        <v>41</v>
      </c>
      <c r="AE55" s="12" t="s">
        <v>41</v>
      </c>
      <c r="AF55" s="12" t="s">
        <v>41</v>
      </c>
      <c r="AG55" s="12" t="s">
        <v>41</v>
      </c>
      <c r="AH55" s="13" t="s">
        <v>41</v>
      </c>
    </row>
    <row r="56" spans="1:34" ht="40.049999999999997" customHeight="1" x14ac:dyDescent="0.3">
      <c r="A56" s="7" t="s">
        <v>1053</v>
      </c>
      <c r="B56" s="8">
        <v>46267</v>
      </c>
      <c r="C56" s="9" t="str">
        <f>HYPERLINK("https://epingalert.org/en/Search?viewData=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D56" s="10" t="s">
        <v>2124</v>
      </c>
      <c r="E56" s="10" t="s">
        <v>2125</v>
      </c>
      <c r="F56" s="10" t="s">
        <v>1047</v>
      </c>
      <c r="G56" s="10" t="s">
        <v>41</v>
      </c>
      <c r="H56" s="10" t="s">
        <v>2121</v>
      </c>
      <c r="I56" s="10" t="s">
        <v>308</v>
      </c>
      <c r="J56" s="10" t="s">
        <v>41</v>
      </c>
      <c r="K56" s="10" t="s">
        <v>452</v>
      </c>
      <c r="L56" s="7"/>
      <c r="M56" s="8">
        <v>46327</v>
      </c>
      <c r="N56" s="11" t="s">
        <v>166</v>
      </c>
      <c r="O56" s="11" t="s">
        <v>166</v>
      </c>
      <c r="P56" s="7" t="s">
        <v>95</v>
      </c>
      <c r="Q56" s="10" t="s">
        <v>2126</v>
      </c>
      <c r="R56" s="12" t="str">
        <f>HYPERLINK("https://docs.wto.org/imrd/directdoc.asp?DDFDocuments/t/G/TBTN26/ARE712.docx", "https://docs.wto.org/imrd/directdoc.asp?DDFDocuments/t/G/TBTN26/ARE712.docx")</f>
        <v>https://docs.wto.org/imrd/directdoc.asp?DDFDocuments/t/G/TBTN26/ARE712.docx</v>
      </c>
      <c r="S56" s="12" t="str">
        <f>HYPERLINK("https://docs.wto.org/imrd/directdoc.asp?DDFDocuments/u/G/TBTN26/ARE712.docx", "https://docs.wto.org/imrd/directdoc.asp?DDFDocuments/u/G/TBTN26/ARE712.docx")</f>
        <v>https://docs.wto.org/imrd/directdoc.asp?DDFDocuments/u/G/TBTN26/ARE712.docx</v>
      </c>
      <c r="T56" s="12" t="str">
        <f>HYPERLINK("https://docs.wto.org/imrd/directdoc.asp?DDFDocuments/v/G/TBTN26/ARE712.docx", "https://docs.wto.org/imrd/directdoc.asp?DDFDocuments/v/G/TBTN26/ARE712.docx")</f>
        <v>https://docs.wto.org/imrd/directdoc.asp?DDFDocuments/v/G/TBTN26/ARE712.docx</v>
      </c>
      <c r="U56" s="12" t="s">
        <v>98</v>
      </c>
      <c r="V56" s="12" t="s">
        <v>97</v>
      </c>
      <c r="W56" s="12" t="s">
        <v>97</v>
      </c>
      <c r="X56" s="12" t="s">
        <v>97</v>
      </c>
      <c r="Y56" s="12" t="s">
        <v>97</v>
      </c>
      <c r="Z56" s="12" t="s">
        <v>97</v>
      </c>
      <c r="AA56" s="12" t="s">
        <v>97</v>
      </c>
      <c r="AB56" s="13" t="s">
        <v>2123</v>
      </c>
      <c r="AC56" s="12" t="s">
        <v>41</v>
      </c>
      <c r="AD56" s="12" t="s">
        <v>41</v>
      </c>
      <c r="AE56" s="12" t="s">
        <v>41</v>
      </c>
      <c r="AF56" s="12" t="s">
        <v>41</v>
      </c>
      <c r="AG56" s="12" t="s">
        <v>41</v>
      </c>
      <c r="AH56" s="13" t="s">
        <v>41</v>
      </c>
    </row>
    <row r="57" spans="1:34" ht="40.049999999999997" customHeight="1" x14ac:dyDescent="0.3">
      <c r="A57" s="7" t="s">
        <v>1054</v>
      </c>
      <c r="B57" s="8">
        <v>46267</v>
      </c>
      <c r="C57" s="9" t="str">
        <f>HYPERLINK("https://epingalert.org/en/Search?viewData= G/TBT/N/ARE/712, G/TBT/N/BHR/783, G/TBT/N/KWT/768, G/TBT/N/OMN/606, G/TBT/N/QAT/757, G/TBT/N/SAU/1440, G/TBT/N/YEM/354"," G/TBT/N/ARE/712, G/TBT/N/BHR/783, G/TBT/N/KWT/768, G/TBT/N/OMN/606, G/TBT/N/QAT/757, G/TBT/N/SAU/1440, G/TBT/N/YEM/354")</f>
        <v xml:space="preserve"> G/TBT/N/ARE/712, G/TBT/N/BHR/783, G/TBT/N/KWT/768, G/TBT/N/OMN/606, G/TBT/N/QAT/757, G/TBT/N/SAU/1440, G/TBT/N/YEM/354</v>
      </c>
      <c r="D57" s="10" t="s">
        <v>2124</v>
      </c>
      <c r="E57" s="10" t="s">
        <v>2125</v>
      </c>
      <c r="F57" s="10" t="s">
        <v>1047</v>
      </c>
      <c r="G57" s="10" t="s">
        <v>41</v>
      </c>
      <c r="H57" s="10" t="s">
        <v>2121</v>
      </c>
      <c r="I57" s="10" t="s">
        <v>308</v>
      </c>
      <c r="J57" s="10" t="s">
        <v>41</v>
      </c>
      <c r="K57" s="10" t="s">
        <v>452</v>
      </c>
      <c r="L57" s="7"/>
      <c r="M57" s="8">
        <v>46327</v>
      </c>
      <c r="N57" s="11" t="s">
        <v>166</v>
      </c>
      <c r="O57" s="11" t="s">
        <v>166</v>
      </c>
      <c r="P57" s="7" t="s">
        <v>95</v>
      </c>
      <c r="Q57" s="10" t="s">
        <v>2126</v>
      </c>
      <c r="R57" s="12" t="str">
        <f>HYPERLINK("https://docs.wto.org/imrd/directdoc.asp?DDFDocuments/t/G/TBTN26/ARE712.docx", "https://docs.wto.org/imrd/directdoc.asp?DDFDocuments/t/G/TBTN26/ARE712.docx")</f>
        <v>https://docs.wto.org/imrd/directdoc.asp?DDFDocuments/t/G/TBTN26/ARE712.docx</v>
      </c>
      <c r="S57" s="12" t="str">
        <f>HYPERLINK("https://docs.wto.org/imrd/directdoc.asp?DDFDocuments/u/G/TBTN26/ARE712.docx", "https://docs.wto.org/imrd/directdoc.asp?DDFDocuments/u/G/TBTN26/ARE712.docx")</f>
        <v>https://docs.wto.org/imrd/directdoc.asp?DDFDocuments/u/G/TBTN26/ARE712.docx</v>
      </c>
      <c r="T57" s="12" t="str">
        <f>HYPERLINK("https://docs.wto.org/imrd/directdoc.asp?DDFDocuments/v/G/TBTN26/ARE712.docx", "https://docs.wto.org/imrd/directdoc.asp?DDFDocuments/v/G/TBTN26/ARE712.docx")</f>
        <v>https://docs.wto.org/imrd/directdoc.asp?DDFDocuments/v/G/TBTN26/ARE712.docx</v>
      </c>
      <c r="U57" s="12" t="s">
        <v>98</v>
      </c>
      <c r="V57" s="12" t="s">
        <v>97</v>
      </c>
      <c r="W57" s="12" t="s">
        <v>97</v>
      </c>
      <c r="X57" s="12" t="s">
        <v>97</v>
      </c>
      <c r="Y57" s="12" t="s">
        <v>97</v>
      </c>
      <c r="Z57" s="12" t="s">
        <v>97</v>
      </c>
      <c r="AA57" s="12" t="s">
        <v>97</v>
      </c>
      <c r="AB57" s="13" t="s">
        <v>2123</v>
      </c>
      <c r="AC57" s="12" t="s">
        <v>41</v>
      </c>
      <c r="AD57" s="12" t="s">
        <v>41</v>
      </c>
      <c r="AE57" s="12" t="s">
        <v>41</v>
      </c>
      <c r="AF57" s="12" t="s">
        <v>41</v>
      </c>
      <c r="AG57" s="12" t="s">
        <v>41</v>
      </c>
      <c r="AH57" s="13" t="s">
        <v>41</v>
      </c>
    </row>
    <row r="58" spans="1:34" ht="40.049999999999997" customHeight="1" x14ac:dyDescent="0.3">
      <c r="A58" s="7" t="s">
        <v>34</v>
      </c>
      <c r="B58" s="8">
        <v>46267</v>
      </c>
      <c r="C58" s="9" t="str">
        <f>HYPERLINK("https://epingalert.org/en/Search?viewData= G/TBT/N/BDI/384/Add.2, G/TBT/N/KEN/1464/Add.2, G/TBT/N/RWA/896/Add.2, G/TBT/N/TZA/998/Add.2, G/TBT/N/UGA/1802/Add.2"," G/TBT/N/BDI/384/Add.2, G/TBT/N/KEN/1464/Add.2, G/TBT/N/RWA/896/Add.2, G/TBT/N/TZA/998/Add.2, G/TBT/N/UGA/1802/Add.2")</f>
        <v xml:space="preserve"> G/TBT/N/BDI/384/Add.2, G/TBT/N/KEN/1464/Add.2, G/TBT/N/RWA/896/Add.2, G/TBT/N/TZA/998/Add.2, G/TBT/N/UGA/1802/Add.2</v>
      </c>
      <c r="D58" s="10" t="s">
        <v>2127</v>
      </c>
      <c r="E58" s="10" t="s">
        <v>2128</v>
      </c>
      <c r="F58" s="10" t="s">
        <v>2129</v>
      </c>
      <c r="G58" s="10" t="s">
        <v>2130</v>
      </c>
      <c r="H58" s="10" t="s">
        <v>2131</v>
      </c>
      <c r="I58" s="10" t="s">
        <v>896</v>
      </c>
      <c r="J58" s="10" t="s">
        <v>41</v>
      </c>
      <c r="K58" s="10" t="s">
        <v>41</v>
      </c>
      <c r="L58" s="7"/>
      <c r="M58" s="8" t="s">
        <v>41</v>
      </c>
      <c r="N58" s="11"/>
      <c r="O58" s="11"/>
      <c r="P58" s="7" t="s">
        <v>43</v>
      </c>
      <c r="Q58" s="10" t="s">
        <v>2132</v>
      </c>
      <c r="R58" s="12" t="str">
        <f>HYPERLINK("https://docs.wto.org/imrd/directdoc.asp?DDFDocuments/t/G/TBTN23/BDI384A2.docx", "https://docs.wto.org/imrd/directdoc.asp?DDFDocuments/t/G/TBTN23/BDI384A2.docx")</f>
        <v>https://docs.wto.org/imrd/directdoc.asp?DDFDocuments/t/G/TBTN23/BDI384A2.docx</v>
      </c>
      <c r="S58" s="12" t="str">
        <f>HYPERLINK("https://docs.wto.org/imrd/directdoc.asp?DDFDocuments/u/G/TBTN23/BDI384A2.docx", "https://docs.wto.org/imrd/directdoc.asp?DDFDocuments/u/G/TBTN23/BDI384A2.docx")</f>
        <v>https://docs.wto.org/imrd/directdoc.asp?DDFDocuments/u/G/TBTN23/BDI384A2.docx</v>
      </c>
      <c r="T58" s="12" t="str">
        <f>HYPERLINK("https://docs.wto.org/imrd/directdoc.asp?DDFDocuments/v/G/TBTN23/BDI384A2.docx", "https://docs.wto.org/imrd/directdoc.asp?DDFDocuments/v/G/TBTN23/BDI384A2.docx")</f>
        <v>https://docs.wto.org/imrd/directdoc.asp?DDFDocuments/v/G/TBTN23/BDI384A2.docx</v>
      </c>
      <c r="U58" s="12" t="s">
        <v>98</v>
      </c>
      <c r="V58" s="12" t="s">
        <v>97</v>
      </c>
      <c r="W58" s="12" t="s">
        <v>97</v>
      </c>
      <c r="X58" s="12" t="s">
        <v>97</v>
      </c>
      <c r="Y58" s="12" t="s">
        <v>97</v>
      </c>
      <c r="Z58" s="12" t="s">
        <v>97</v>
      </c>
      <c r="AA58" s="12" t="s">
        <v>97</v>
      </c>
      <c r="AB58" s="13" t="s">
        <v>41</v>
      </c>
      <c r="AC58" s="12" t="s">
        <v>41</v>
      </c>
      <c r="AD58" s="12" t="s">
        <v>41</v>
      </c>
      <c r="AE58" s="12" t="s">
        <v>41</v>
      </c>
      <c r="AF58" s="12" t="s">
        <v>41</v>
      </c>
      <c r="AG58" s="12" t="s">
        <v>41</v>
      </c>
      <c r="AH58" s="13" t="s">
        <v>41</v>
      </c>
    </row>
    <row r="59" spans="1:34" ht="40.049999999999997" customHeight="1" x14ac:dyDescent="0.3">
      <c r="A59" s="7" t="s">
        <v>45</v>
      </c>
      <c r="B59" s="8">
        <v>46267</v>
      </c>
      <c r="C59" s="9" t="str">
        <f>HYPERLINK("https://epingalert.org/en/Search?viewData= G/TBT/N/BDI/384/Add.2, G/TBT/N/KEN/1464/Add.2, G/TBT/N/RWA/896/Add.2, G/TBT/N/TZA/998/Add.2, G/TBT/N/UGA/1802/Add.2"," G/TBT/N/BDI/384/Add.2, G/TBT/N/KEN/1464/Add.2, G/TBT/N/RWA/896/Add.2, G/TBT/N/TZA/998/Add.2, G/TBT/N/UGA/1802/Add.2")</f>
        <v xml:space="preserve"> G/TBT/N/BDI/384/Add.2, G/TBT/N/KEN/1464/Add.2, G/TBT/N/RWA/896/Add.2, G/TBT/N/TZA/998/Add.2, G/TBT/N/UGA/1802/Add.2</v>
      </c>
      <c r="D59" s="10" t="s">
        <v>2127</v>
      </c>
      <c r="E59" s="10" t="s">
        <v>2128</v>
      </c>
      <c r="F59" s="10" t="s">
        <v>2129</v>
      </c>
      <c r="G59" s="10" t="s">
        <v>2130</v>
      </c>
      <c r="H59" s="10" t="s">
        <v>2131</v>
      </c>
      <c r="I59" s="10" t="s">
        <v>897</v>
      </c>
      <c r="J59" s="10" t="s">
        <v>41</v>
      </c>
      <c r="K59" s="10" t="s">
        <v>41</v>
      </c>
      <c r="L59" s="7"/>
      <c r="M59" s="8" t="s">
        <v>41</v>
      </c>
      <c r="N59" s="11"/>
      <c r="O59" s="11"/>
      <c r="P59" s="7" t="s">
        <v>43</v>
      </c>
      <c r="Q59" s="10" t="s">
        <v>2132</v>
      </c>
      <c r="R59" s="12" t="str">
        <f>HYPERLINK("https://docs.wto.org/imrd/directdoc.asp?DDFDocuments/t/G/TBTN23/BDI384A2.docx", "https://docs.wto.org/imrd/directdoc.asp?DDFDocuments/t/G/TBTN23/BDI384A2.docx")</f>
        <v>https://docs.wto.org/imrd/directdoc.asp?DDFDocuments/t/G/TBTN23/BDI384A2.docx</v>
      </c>
      <c r="S59" s="12" t="str">
        <f>HYPERLINK("https://docs.wto.org/imrd/directdoc.asp?DDFDocuments/u/G/TBTN23/BDI384A2.docx", "https://docs.wto.org/imrd/directdoc.asp?DDFDocuments/u/G/TBTN23/BDI384A2.docx")</f>
        <v>https://docs.wto.org/imrd/directdoc.asp?DDFDocuments/u/G/TBTN23/BDI384A2.docx</v>
      </c>
      <c r="T59" s="12" t="str">
        <f>HYPERLINK("https://docs.wto.org/imrd/directdoc.asp?DDFDocuments/v/G/TBTN23/BDI384A2.docx", "https://docs.wto.org/imrd/directdoc.asp?DDFDocuments/v/G/TBTN23/BDI384A2.docx")</f>
        <v>https://docs.wto.org/imrd/directdoc.asp?DDFDocuments/v/G/TBTN23/BDI384A2.docx</v>
      </c>
      <c r="U59" s="12" t="s">
        <v>98</v>
      </c>
      <c r="V59" s="12" t="s">
        <v>97</v>
      </c>
      <c r="W59" s="12" t="s">
        <v>97</v>
      </c>
      <c r="X59" s="12" t="s">
        <v>97</v>
      </c>
      <c r="Y59" s="12" t="s">
        <v>97</v>
      </c>
      <c r="Z59" s="12" t="s">
        <v>97</v>
      </c>
      <c r="AA59" s="12" t="s">
        <v>97</v>
      </c>
      <c r="AB59" s="13" t="s">
        <v>41</v>
      </c>
      <c r="AC59" s="12" t="s">
        <v>41</v>
      </c>
      <c r="AD59" s="12" t="s">
        <v>41</v>
      </c>
      <c r="AE59" s="12" t="s">
        <v>41</v>
      </c>
      <c r="AF59" s="12" t="s">
        <v>41</v>
      </c>
      <c r="AG59" s="12" t="s">
        <v>41</v>
      </c>
      <c r="AH59" s="13" t="s">
        <v>41</v>
      </c>
    </row>
    <row r="60" spans="1:34" ht="40.049999999999997" customHeight="1" x14ac:dyDescent="0.3">
      <c r="A60" s="7" t="s">
        <v>46</v>
      </c>
      <c r="B60" s="8">
        <v>46267</v>
      </c>
      <c r="C60" s="9" t="str">
        <f>HYPERLINK("https://epingalert.org/en/Search?viewData= G/TBT/N/BDI/384/Add.2, G/TBT/N/KEN/1464/Add.2, G/TBT/N/RWA/896/Add.2, G/TBT/N/TZA/998/Add.2, G/TBT/N/UGA/1802/Add.2"," G/TBT/N/BDI/384/Add.2, G/TBT/N/KEN/1464/Add.2, G/TBT/N/RWA/896/Add.2, G/TBT/N/TZA/998/Add.2, G/TBT/N/UGA/1802/Add.2")</f>
        <v xml:space="preserve"> G/TBT/N/BDI/384/Add.2, G/TBT/N/KEN/1464/Add.2, G/TBT/N/RWA/896/Add.2, G/TBT/N/TZA/998/Add.2, G/TBT/N/UGA/1802/Add.2</v>
      </c>
      <c r="D60" s="10" t="s">
        <v>2127</v>
      </c>
      <c r="E60" s="10" t="s">
        <v>2128</v>
      </c>
      <c r="F60" s="10" t="s">
        <v>2129</v>
      </c>
      <c r="G60" s="10" t="s">
        <v>2130</v>
      </c>
      <c r="H60" s="10" t="s">
        <v>2131</v>
      </c>
      <c r="I60" s="10" t="s">
        <v>896</v>
      </c>
      <c r="J60" s="10" t="s">
        <v>41</v>
      </c>
      <c r="K60" s="10" t="s">
        <v>41</v>
      </c>
      <c r="L60" s="7"/>
      <c r="M60" s="8" t="s">
        <v>41</v>
      </c>
      <c r="N60" s="11"/>
      <c r="O60" s="11"/>
      <c r="P60" s="7" t="s">
        <v>43</v>
      </c>
      <c r="Q60" s="10" t="s">
        <v>2132</v>
      </c>
      <c r="R60" s="12" t="str">
        <f>HYPERLINK("https://docs.wto.org/imrd/directdoc.asp?DDFDocuments/t/G/TBTN23/BDI384A2.docx", "https://docs.wto.org/imrd/directdoc.asp?DDFDocuments/t/G/TBTN23/BDI384A2.docx")</f>
        <v>https://docs.wto.org/imrd/directdoc.asp?DDFDocuments/t/G/TBTN23/BDI384A2.docx</v>
      </c>
      <c r="S60" s="12" t="str">
        <f>HYPERLINK("https://docs.wto.org/imrd/directdoc.asp?DDFDocuments/u/G/TBTN23/BDI384A2.docx", "https://docs.wto.org/imrd/directdoc.asp?DDFDocuments/u/G/TBTN23/BDI384A2.docx")</f>
        <v>https://docs.wto.org/imrd/directdoc.asp?DDFDocuments/u/G/TBTN23/BDI384A2.docx</v>
      </c>
      <c r="T60" s="12" t="str">
        <f>HYPERLINK("https://docs.wto.org/imrd/directdoc.asp?DDFDocuments/v/G/TBTN23/BDI384A2.docx", "https://docs.wto.org/imrd/directdoc.asp?DDFDocuments/v/G/TBTN23/BDI384A2.docx")</f>
        <v>https://docs.wto.org/imrd/directdoc.asp?DDFDocuments/v/G/TBTN23/BDI384A2.docx</v>
      </c>
      <c r="U60" s="12" t="s">
        <v>98</v>
      </c>
      <c r="V60" s="12" t="s">
        <v>97</v>
      </c>
      <c r="W60" s="12" t="s">
        <v>97</v>
      </c>
      <c r="X60" s="12" t="s">
        <v>97</v>
      </c>
      <c r="Y60" s="12" t="s">
        <v>97</v>
      </c>
      <c r="Z60" s="12" t="s">
        <v>97</v>
      </c>
      <c r="AA60" s="12" t="s">
        <v>97</v>
      </c>
      <c r="AB60" s="13" t="s">
        <v>41</v>
      </c>
      <c r="AC60" s="12" t="s">
        <v>41</v>
      </c>
      <c r="AD60" s="12" t="s">
        <v>41</v>
      </c>
      <c r="AE60" s="12" t="s">
        <v>41</v>
      </c>
      <c r="AF60" s="12" t="s">
        <v>41</v>
      </c>
      <c r="AG60" s="12" t="s">
        <v>41</v>
      </c>
      <c r="AH60" s="13" t="s">
        <v>41</v>
      </c>
    </row>
    <row r="61" spans="1:34" ht="40.049999999999997" customHeight="1" x14ac:dyDescent="0.3">
      <c r="A61" s="7" t="s">
        <v>47</v>
      </c>
      <c r="B61" s="8">
        <v>46267</v>
      </c>
      <c r="C61" s="9" t="str">
        <f>HYPERLINK("https://epingalert.org/en/Search?viewData= G/TBT/N/BDI/384/Add.2, G/TBT/N/KEN/1464/Add.2, G/TBT/N/RWA/896/Add.2, G/TBT/N/TZA/998/Add.2, G/TBT/N/UGA/1802/Add.2"," G/TBT/N/BDI/384/Add.2, G/TBT/N/KEN/1464/Add.2, G/TBT/N/RWA/896/Add.2, G/TBT/N/TZA/998/Add.2, G/TBT/N/UGA/1802/Add.2")</f>
        <v xml:space="preserve"> G/TBT/N/BDI/384/Add.2, G/TBT/N/KEN/1464/Add.2, G/TBT/N/RWA/896/Add.2, G/TBT/N/TZA/998/Add.2, G/TBT/N/UGA/1802/Add.2</v>
      </c>
      <c r="D61" s="10" t="s">
        <v>2127</v>
      </c>
      <c r="E61" s="10" t="s">
        <v>2128</v>
      </c>
      <c r="F61" s="10" t="s">
        <v>2129</v>
      </c>
      <c r="G61" s="10" t="s">
        <v>2130</v>
      </c>
      <c r="H61" s="10" t="s">
        <v>2131</v>
      </c>
      <c r="I61" s="10" t="s">
        <v>896</v>
      </c>
      <c r="J61" s="10" t="s">
        <v>41</v>
      </c>
      <c r="K61" s="10" t="s">
        <v>41</v>
      </c>
      <c r="L61" s="7"/>
      <c r="M61" s="8" t="s">
        <v>41</v>
      </c>
      <c r="N61" s="11"/>
      <c r="O61" s="11"/>
      <c r="P61" s="7" t="s">
        <v>43</v>
      </c>
      <c r="Q61" s="10" t="s">
        <v>2132</v>
      </c>
      <c r="R61" s="12" t="str">
        <f>HYPERLINK("https://docs.wto.org/imrd/directdoc.asp?DDFDocuments/t/G/TBTN23/BDI384A2.docx", "https://docs.wto.org/imrd/directdoc.asp?DDFDocuments/t/G/TBTN23/BDI384A2.docx")</f>
        <v>https://docs.wto.org/imrd/directdoc.asp?DDFDocuments/t/G/TBTN23/BDI384A2.docx</v>
      </c>
      <c r="S61" s="12" t="str">
        <f>HYPERLINK("https://docs.wto.org/imrd/directdoc.asp?DDFDocuments/u/G/TBTN23/BDI384A2.docx", "https://docs.wto.org/imrd/directdoc.asp?DDFDocuments/u/G/TBTN23/BDI384A2.docx")</f>
        <v>https://docs.wto.org/imrd/directdoc.asp?DDFDocuments/u/G/TBTN23/BDI384A2.docx</v>
      </c>
      <c r="T61" s="12" t="str">
        <f>HYPERLINK("https://docs.wto.org/imrd/directdoc.asp?DDFDocuments/v/G/TBTN23/BDI384A2.docx", "https://docs.wto.org/imrd/directdoc.asp?DDFDocuments/v/G/TBTN23/BDI384A2.docx")</f>
        <v>https://docs.wto.org/imrd/directdoc.asp?DDFDocuments/v/G/TBTN23/BDI384A2.docx</v>
      </c>
      <c r="U61" s="12" t="s">
        <v>98</v>
      </c>
      <c r="V61" s="12" t="s">
        <v>97</v>
      </c>
      <c r="W61" s="12" t="s">
        <v>97</v>
      </c>
      <c r="X61" s="12" t="s">
        <v>97</v>
      </c>
      <c r="Y61" s="12" t="s">
        <v>97</v>
      </c>
      <c r="Z61" s="12" t="s">
        <v>97</v>
      </c>
      <c r="AA61" s="12" t="s">
        <v>97</v>
      </c>
      <c r="AB61" s="13" t="s">
        <v>41</v>
      </c>
      <c r="AC61" s="12" t="s">
        <v>41</v>
      </c>
      <c r="AD61" s="12" t="s">
        <v>41</v>
      </c>
      <c r="AE61" s="12" t="s">
        <v>41</v>
      </c>
      <c r="AF61" s="12" t="s">
        <v>41</v>
      </c>
      <c r="AG61" s="12" t="s">
        <v>41</v>
      </c>
      <c r="AH61" s="13" t="s">
        <v>41</v>
      </c>
    </row>
    <row r="62" spans="1:34" ht="40.049999999999997" customHeight="1" x14ac:dyDescent="0.3">
      <c r="A62" s="7" t="s">
        <v>48</v>
      </c>
      <c r="B62" s="8">
        <v>46267</v>
      </c>
      <c r="C62" s="9" t="str">
        <f>HYPERLINK("https://epingalert.org/en/Search?viewData= G/TBT/N/BDI/384/Add.2, G/TBT/N/KEN/1464/Add.2, G/TBT/N/RWA/896/Add.2, G/TBT/N/TZA/998/Add.2, G/TBT/N/UGA/1802/Add.2"," G/TBT/N/BDI/384/Add.2, G/TBT/N/KEN/1464/Add.2, G/TBT/N/RWA/896/Add.2, G/TBT/N/TZA/998/Add.2, G/TBT/N/UGA/1802/Add.2")</f>
        <v xml:space="preserve"> G/TBT/N/BDI/384/Add.2, G/TBT/N/KEN/1464/Add.2, G/TBT/N/RWA/896/Add.2, G/TBT/N/TZA/998/Add.2, G/TBT/N/UGA/1802/Add.2</v>
      </c>
      <c r="D62" s="10" t="s">
        <v>2127</v>
      </c>
      <c r="E62" s="10" t="s">
        <v>2128</v>
      </c>
      <c r="F62" s="10" t="s">
        <v>2129</v>
      </c>
      <c r="G62" s="10" t="s">
        <v>2130</v>
      </c>
      <c r="H62" s="10" t="s">
        <v>2131</v>
      </c>
      <c r="I62" s="10" t="s">
        <v>896</v>
      </c>
      <c r="J62" s="10" t="s">
        <v>41</v>
      </c>
      <c r="K62" s="10" t="s">
        <v>41</v>
      </c>
      <c r="L62" s="7"/>
      <c r="M62" s="8" t="s">
        <v>41</v>
      </c>
      <c r="N62" s="11"/>
      <c r="O62" s="11"/>
      <c r="P62" s="7" t="s">
        <v>43</v>
      </c>
      <c r="Q62" s="10" t="s">
        <v>2132</v>
      </c>
      <c r="R62" s="12" t="str">
        <f>HYPERLINK("https://docs.wto.org/imrd/directdoc.asp?DDFDocuments/t/G/TBTN23/BDI384A2.docx", "https://docs.wto.org/imrd/directdoc.asp?DDFDocuments/t/G/TBTN23/BDI384A2.docx")</f>
        <v>https://docs.wto.org/imrd/directdoc.asp?DDFDocuments/t/G/TBTN23/BDI384A2.docx</v>
      </c>
      <c r="S62" s="12" t="str">
        <f>HYPERLINK("https://docs.wto.org/imrd/directdoc.asp?DDFDocuments/u/G/TBTN23/BDI384A2.docx", "https://docs.wto.org/imrd/directdoc.asp?DDFDocuments/u/G/TBTN23/BDI384A2.docx")</f>
        <v>https://docs.wto.org/imrd/directdoc.asp?DDFDocuments/u/G/TBTN23/BDI384A2.docx</v>
      </c>
      <c r="T62" s="12" t="str">
        <f>HYPERLINK("https://docs.wto.org/imrd/directdoc.asp?DDFDocuments/v/G/TBTN23/BDI384A2.docx", "https://docs.wto.org/imrd/directdoc.asp?DDFDocuments/v/G/TBTN23/BDI384A2.docx")</f>
        <v>https://docs.wto.org/imrd/directdoc.asp?DDFDocuments/v/G/TBTN23/BDI384A2.docx</v>
      </c>
      <c r="U62" s="12" t="s">
        <v>98</v>
      </c>
      <c r="V62" s="12" t="s">
        <v>97</v>
      </c>
      <c r="W62" s="12" t="s">
        <v>97</v>
      </c>
      <c r="X62" s="12" t="s">
        <v>97</v>
      </c>
      <c r="Y62" s="12" t="s">
        <v>97</v>
      </c>
      <c r="Z62" s="12" t="s">
        <v>97</v>
      </c>
      <c r="AA62" s="12" t="s">
        <v>97</v>
      </c>
      <c r="AB62" s="13" t="s">
        <v>41</v>
      </c>
      <c r="AC62" s="12" t="s">
        <v>41</v>
      </c>
      <c r="AD62" s="12" t="s">
        <v>41</v>
      </c>
      <c r="AE62" s="12" t="s">
        <v>41</v>
      </c>
      <c r="AF62" s="12" t="s">
        <v>41</v>
      </c>
      <c r="AG62" s="12" t="s">
        <v>41</v>
      </c>
      <c r="AH62" s="13" t="s">
        <v>41</v>
      </c>
    </row>
    <row r="63" spans="1:34" ht="40.049999999999997" customHeight="1" x14ac:dyDescent="0.3">
      <c r="A63" s="7" t="s">
        <v>34</v>
      </c>
      <c r="B63" s="8">
        <v>46267</v>
      </c>
      <c r="C63" s="9" t="str">
        <f>HYPERLINK("https://epingalert.org/en/Search?viewData= G/TBT/N/BDI/511/Add.1, G/TBT/N/KEN/1678/Add.1, G/TBT/N/RWA/1060/Add.1, G/TBT/N/TZA/1177/Add.1, G/TBT/N/UGA/2015/Add.1"," G/TBT/N/BDI/511/Add.1, G/TBT/N/KEN/1678/Add.1, G/TBT/N/RWA/1060/Add.1, G/TBT/N/TZA/1177/Add.1, G/TBT/N/UGA/2015/Add.1")</f>
        <v xml:space="preserve"> G/TBT/N/BDI/511/Add.1, G/TBT/N/KEN/1678/Add.1, G/TBT/N/RWA/1060/Add.1, G/TBT/N/TZA/1177/Add.1, G/TBT/N/UGA/2015/Add.1</v>
      </c>
      <c r="D63" s="10" t="s">
        <v>2133</v>
      </c>
      <c r="E63" s="10" t="s">
        <v>2134</v>
      </c>
      <c r="F63" s="10" t="s">
        <v>1366</v>
      </c>
      <c r="G63" s="10" t="s">
        <v>2135</v>
      </c>
      <c r="H63" s="10" t="s">
        <v>745</v>
      </c>
      <c r="I63" s="10" t="s">
        <v>2136</v>
      </c>
      <c r="J63" s="10" t="s">
        <v>41</v>
      </c>
      <c r="K63" s="10" t="s">
        <v>2137</v>
      </c>
      <c r="L63" s="7"/>
      <c r="M63" s="8" t="s">
        <v>41</v>
      </c>
      <c r="N63" s="11"/>
      <c r="O63" s="11"/>
      <c r="P63" s="7" t="s">
        <v>43</v>
      </c>
      <c r="Q63" s="10" t="s">
        <v>2132</v>
      </c>
      <c r="R63" s="12" t="str">
        <f>HYPERLINK("https://docs.wto.org/imrd/directdoc.asp?DDFDocuments/t/G/TBTN24/BDI511A1.docx", "https://docs.wto.org/imrd/directdoc.asp?DDFDocuments/t/G/TBTN24/BDI511A1.docx")</f>
        <v>https://docs.wto.org/imrd/directdoc.asp?DDFDocuments/t/G/TBTN24/BDI511A1.docx</v>
      </c>
      <c r="S63" s="12" t="str">
        <f>HYPERLINK("https://docs.wto.org/imrd/directdoc.asp?DDFDocuments/u/G/TBTN24/BDI511A1.docx", "https://docs.wto.org/imrd/directdoc.asp?DDFDocuments/u/G/TBTN24/BDI511A1.docx")</f>
        <v>https://docs.wto.org/imrd/directdoc.asp?DDFDocuments/u/G/TBTN24/BDI511A1.docx</v>
      </c>
      <c r="T63" s="12" t="str">
        <f>HYPERLINK("https://docs.wto.org/imrd/directdoc.asp?DDFDocuments/v/G/TBTN24/BDI511A1.docx", "https://docs.wto.org/imrd/directdoc.asp?DDFDocuments/v/G/TBTN24/BDI511A1.docx")</f>
        <v>https://docs.wto.org/imrd/directdoc.asp?DDFDocuments/v/G/TBTN24/BDI511A1.docx</v>
      </c>
      <c r="U63" s="12" t="s">
        <v>98</v>
      </c>
      <c r="V63" s="12" t="s">
        <v>97</v>
      </c>
      <c r="W63" s="12" t="s">
        <v>98</v>
      </c>
      <c r="X63" s="12" t="s">
        <v>97</v>
      </c>
      <c r="Y63" s="12" t="s">
        <v>97</v>
      </c>
      <c r="Z63" s="12" t="s">
        <v>97</v>
      </c>
      <c r="AA63" s="12" t="s">
        <v>97</v>
      </c>
      <c r="AB63" s="13" t="s">
        <v>41</v>
      </c>
      <c r="AC63" s="12" t="s">
        <v>41</v>
      </c>
      <c r="AD63" s="12" t="s">
        <v>41</v>
      </c>
      <c r="AE63" s="12" t="s">
        <v>41</v>
      </c>
      <c r="AF63" s="12" t="s">
        <v>41</v>
      </c>
      <c r="AG63" s="12" t="s">
        <v>41</v>
      </c>
      <c r="AH63" s="13" t="s">
        <v>41</v>
      </c>
    </row>
    <row r="64" spans="1:34" ht="40.049999999999997" customHeight="1" x14ac:dyDescent="0.3">
      <c r="A64" s="7" t="s">
        <v>45</v>
      </c>
      <c r="B64" s="8">
        <v>46267</v>
      </c>
      <c r="C64" s="9" t="str">
        <f>HYPERLINK("https://epingalert.org/en/Search?viewData= G/TBT/N/BDI/511/Add.1, G/TBT/N/KEN/1678/Add.1, G/TBT/N/RWA/1060/Add.1, G/TBT/N/TZA/1177/Add.1, G/TBT/N/UGA/2015/Add.1"," G/TBT/N/BDI/511/Add.1, G/TBT/N/KEN/1678/Add.1, G/TBT/N/RWA/1060/Add.1, G/TBT/N/TZA/1177/Add.1, G/TBT/N/UGA/2015/Add.1")</f>
        <v xml:space="preserve"> G/TBT/N/BDI/511/Add.1, G/TBT/N/KEN/1678/Add.1, G/TBT/N/RWA/1060/Add.1, G/TBT/N/TZA/1177/Add.1, G/TBT/N/UGA/2015/Add.1</v>
      </c>
      <c r="D64" s="10" t="s">
        <v>2133</v>
      </c>
      <c r="E64" s="10" t="s">
        <v>2134</v>
      </c>
      <c r="F64" s="10" t="s">
        <v>1366</v>
      </c>
      <c r="G64" s="10" t="s">
        <v>2135</v>
      </c>
      <c r="H64" s="10" t="s">
        <v>745</v>
      </c>
      <c r="I64" s="10" t="s">
        <v>2138</v>
      </c>
      <c r="J64" s="10" t="s">
        <v>41</v>
      </c>
      <c r="K64" s="10" t="s">
        <v>2139</v>
      </c>
      <c r="L64" s="7"/>
      <c r="M64" s="8" t="s">
        <v>41</v>
      </c>
      <c r="N64" s="11"/>
      <c r="O64" s="11"/>
      <c r="P64" s="7" t="s">
        <v>43</v>
      </c>
      <c r="Q64" s="10" t="s">
        <v>2132</v>
      </c>
      <c r="R64" s="12" t="str">
        <f>HYPERLINK("https://docs.wto.org/imrd/directdoc.asp?DDFDocuments/t/G/TBTN24/BDI511A1.docx", "https://docs.wto.org/imrd/directdoc.asp?DDFDocuments/t/G/TBTN24/BDI511A1.docx")</f>
        <v>https://docs.wto.org/imrd/directdoc.asp?DDFDocuments/t/G/TBTN24/BDI511A1.docx</v>
      </c>
      <c r="S64" s="12" t="str">
        <f>HYPERLINK("https://docs.wto.org/imrd/directdoc.asp?DDFDocuments/u/G/TBTN24/BDI511A1.docx", "https://docs.wto.org/imrd/directdoc.asp?DDFDocuments/u/G/TBTN24/BDI511A1.docx")</f>
        <v>https://docs.wto.org/imrd/directdoc.asp?DDFDocuments/u/G/TBTN24/BDI511A1.docx</v>
      </c>
      <c r="T64" s="12" t="str">
        <f>HYPERLINK("https://docs.wto.org/imrd/directdoc.asp?DDFDocuments/v/G/TBTN24/BDI511A1.docx", "https://docs.wto.org/imrd/directdoc.asp?DDFDocuments/v/G/TBTN24/BDI511A1.docx")</f>
        <v>https://docs.wto.org/imrd/directdoc.asp?DDFDocuments/v/G/TBTN24/BDI511A1.docx</v>
      </c>
      <c r="U64" s="12" t="s">
        <v>98</v>
      </c>
      <c r="V64" s="12" t="s">
        <v>97</v>
      </c>
      <c r="W64" s="12" t="s">
        <v>98</v>
      </c>
      <c r="X64" s="12" t="s">
        <v>97</v>
      </c>
      <c r="Y64" s="12" t="s">
        <v>97</v>
      </c>
      <c r="Z64" s="12" t="s">
        <v>97</v>
      </c>
      <c r="AA64" s="12" t="s">
        <v>97</v>
      </c>
      <c r="AB64" s="13" t="s">
        <v>41</v>
      </c>
      <c r="AC64" s="12" t="s">
        <v>41</v>
      </c>
      <c r="AD64" s="12" t="s">
        <v>41</v>
      </c>
      <c r="AE64" s="12" t="s">
        <v>41</v>
      </c>
      <c r="AF64" s="12" t="s">
        <v>41</v>
      </c>
      <c r="AG64" s="12" t="s">
        <v>41</v>
      </c>
      <c r="AH64" s="13" t="s">
        <v>41</v>
      </c>
    </row>
    <row r="65" spans="1:34" ht="40.049999999999997" customHeight="1" x14ac:dyDescent="0.3">
      <c r="A65" s="7" t="s">
        <v>46</v>
      </c>
      <c r="B65" s="8">
        <v>46267</v>
      </c>
      <c r="C65" s="9" t="str">
        <f>HYPERLINK("https://epingalert.org/en/Search?viewData= G/TBT/N/BDI/511/Add.1, G/TBT/N/KEN/1678/Add.1, G/TBT/N/RWA/1060/Add.1, G/TBT/N/TZA/1177/Add.1, G/TBT/N/UGA/2015/Add.1"," G/TBT/N/BDI/511/Add.1, G/TBT/N/KEN/1678/Add.1, G/TBT/N/RWA/1060/Add.1, G/TBT/N/TZA/1177/Add.1, G/TBT/N/UGA/2015/Add.1")</f>
        <v xml:space="preserve"> G/TBT/N/BDI/511/Add.1, G/TBT/N/KEN/1678/Add.1, G/TBT/N/RWA/1060/Add.1, G/TBT/N/TZA/1177/Add.1, G/TBT/N/UGA/2015/Add.1</v>
      </c>
      <c r="D65" s="10" t="s">
        <v>2133</v>
      </c>
      <c r="E65" s="10" t="s">
        <v>2134</v>
      </c>
      <c r="F65" s="10" t="s">
        <v>1366</v>
      </c>
      <c r="G65" s="10" t="s">
        <v>2135</v>
      </c>
      <c r="H65" s="10" t="s">
        <v>745</v>
      </c>
      <c r="I65" s="10" t="s">
        <v>2136</v>
      </c>
      <c r="J65" s="10" t="s">
        <v>41</v>
      </c>
      <c r="K65" s="10" t="s">
        <v>2137</v>
      </c>
      <c r="L65" s="7"/>
      <c r="M65" s="8" t="s">
        <v>41</v>
      </c>
      <c r="N65" s="11"/>
      <c r="O65" s="11"/>
      <c r="P65" s="7" t="s">
        <v>43</v>
      </c>
      <c r="Q65" s="10" t="s">
        <v>2132</v>
      </c>
      <c r="R65" s="12" t="str">
        <f>HYPERLINK("https://docs.wto.org/imrd/directdoc.asp?DDFDocuments/t/G/TBTN24/BDI511A1.docx", "https://docs.wto.org/imrd/directdoc.asp?DDFDocuments/t/G/TBTN24/BDI511A1.docx")</f>
        <v>https://docs.wto.org/imrd/directdoc.asp?DDFDocuments/t/G/TBTN24/BDI511A1.docx</v>
      </c>
      <c r="S65" s="12" t="str">
        <f>HYPERLINK("https://docs.wto.org/imrd/directdoc.asp?DDFDocuments/u/G/TBTN24/BDI511A1.docx", "https://docs.wto.org/imrd/directdoc.asp?DDFDocuments/u/G/TBTN24/BDI511A1.docx")</f>
        <v>https://docs.wto.org/imrd/directdoc.asp?DDFDocuments/u/G/TBTN24/BDI511A1.docx</v>
      </c>
      <c r="T65" s="12" t="str">
        <f>HYPERLINK("https://docs.wto.org/imrd/directdoc.asp?DDFDocuments/v/G/TBTN24/BDI511A1.docx", "https://docs.wto.org/imrd/directdoc.asp?DDFDocuments/v/G/TBTN24/BDI511A1.docx")</f>
        <v>https://docs.wto.org/imrd/directdoc.asp?DDFDocuments/v/G/TBTN24/BDI511A1.docx</v>
      </c>
      <c r="U65" s="12" t="s">
        <v>98</v>
      </c>
      <c r="V65" s="12" t="s">
        <v>97</v>
      </c>
      <c r="W65" s="12" t="s">
        <v>98</v>
      </c>
      <c r="X65" s="12" t="s">
        <v>97</v>
      </c>
      <c r="Y65" s="12" t="s">
        <v>97</v>
      </c>
      <c r="Z65" s="12" t="s">
        <v>97</v>
      </c>
      <c r="AA65" s="12" t="s">
        <v>97</v>
      </c>
      <c r="AB65" s="13" t="s">
        <v>41</v>
      </c>
      <c r="AC65" s="12" t="s">
        <v>41</v>
      </c>
      <c r="AD65" s="12" t="s">
        <v>41</v>
      </c>
      <c r="AE65" s="12" t="s">
        <v>41</v>
      </c>
      <c r="AF65" s="12" t="s">
        <v>41</v>
      </c>
      <c r="AG65" s="12" t="s">
        <v>41</v>
      </c>
      <c r="AH65" s="13" t="s">
        <v>41</v>
      </c>
    </row>
    <row r="66" spans="1:34" ht="40.049999999999997" customHeight="1" x14ac:dyDescent="0.3">
      <c r="A66" s="7" t="s">
        <v>47</v>
      </c>
      <c r="B66" s="8">
        <v>46267</v>
      </c>
      <c r="C66" s="9" t="str">
        <f>HYPERLINK("https://epingalert.org/en/Search?viewData= G/TBT/N/BDI/511/Add.1, G/TBT/N/KEN/1678/Add.1, G/TBT/N/RWA/1060/Add.1, G/TBT/N/TZA/1177/Add.1, G/TBT/N/UGA/2015/Add.1"," G/TBT/N/BDI/511/Add.1, G/TBT/N/KEN/1678/Add.1, G/TBT/N/RWA/1060/Add.1, G/TBT/N/TZA/1177/Add.1, G/TBT/N/UGA/2015/Add.1")</f>
        <v xml:space="preserve"> G/TBT/N/BDI/511/Add.1, G/TBT/N/KEN/1678/Add.1, G/TBT/N/RWA/1060/Add.1, G/TBT/N/TZA/1177/Add.1, G/TBT/N/UGA/2015/Add.1</v>
      </c>
      <c r="D66" s="10" t="s">
        <v>2133</v>
      </c>
      <c r="E66" s="10" t="s">
        <v>2134</v>
      </c>
      <c r="F66" s="10" t="s">
        <v>1366</v>
      </c>
      <c r="G66" s="10" t="s">
        <v>2135</v>
      </c>
      <c r="H66" s="10" t="s">
        <v>745</v>
      </c>
      <c r="I66" s="10" t="s">
        <v>2136</v>
      </c>
      <c r="J66" s="10" t="s">
        <v>41</v>
      </c>
      <c r="K66" s="10" t="s">
        <v>2137</v>
      </c>
      <c r="L66" s="7"/>
      <c r="M66" s="8" t="s">
        <v>41</v>
      </c>
      <c r="N66" s="11"/>
      <c r="O66" s="11"/>
      <c r="P66" s="7" t="s">
        <v>43</v>
      </c>
      <c r="Q66" s="10" t="s">
        <v>2132</v>
      </c>
      <c r="R66" s="12" t="str">
        <f>HYPERLINK("https://docs.wto.org/imrd/directdoc.asp?DDFDocuments/t/G/TBTN24/BDI511A1.docx", "https://docs.wto.org/imrd/directdoc.asp?DDFDocuments/t/G/TBTN24/BDI511A1.docx")</f>
        <v>https://docs.wto.org/imrd/directdoc.asp?DDFDocuments/t/G/TBTN24/BDI511A1.docx</v>
      </c>
      <c r="S66" s="12" t="str">
        <f>HYPERLINK("https://docs.wto.org/imrd/directdoc.asp?DDFDocuments/u/G/TBTN24/BDI511A1.docx", "https://docs.wto.org/imrd/directdoc.asp?DDFDocuments/u/G/TBTN24/BDI511A1.docx")</f>
        <v>https://docs.wto.org/imrd/directdoc.asp?DDFDocuments/u/G/TBTN24/BDI511A1.docx</v>
      </c>
      <c r="T66" s="12" t="str">
        <f>HYPERLINK("https://docs.wto.org/imrd/directdoc.asp?DDFDocuments/v/G/TBTN24/BDI511A1.docx", "https://docs.wto.org/imrd/directdoc.asp?DDFDocuments/v/G/TBTN24/BDI511A1.docx")</f>
        <v>https://docs.wto.org/imrd/directdoc.asp?DDFDocuments/v/G/TBTN24/BDI511A1.docx</v>
      </c>
      <c r="U66" s="12" t="s">
        <v>98</v>
      </c>
      <c r="V66" s="12" t="s">
        <v>97</v>
      </c>
      <c r="W66" s="12" t="s">
        <v>98</v>
      </c>
      <c r="X66" s="12" t="s">
        <v>97</v>
      </c>
      <c r="Y66" s="12" t="s">
        <v>97</v>
      </c>
      <c r="Z66" s="12" t="s">
        <v>97</v>
      </c>
      <c r="AA66" s="12" t="s">
        <v>97</v>
      </c>
      <c r="AB66" s="13" t="s">
        <v>41</v>
      </c>
      <c r="AC66" s="12" t="s">
        <v>41</v>
      </c>
      <c r="AD66" s="12" t="s">
        <v>41</v>
      </c>
      <c r="AE66" s="12" t="s">
        <v>41</v>
      </c>
      <c r="AF66" s="12" t="s">
        <v>41</v>
      </c>
      <c r="AG66" s="12" t="s">
        <v>41</v>
      </c>
      <c r="AH66" s="13" t="s">
        <v>41</v>
      </c>
    </row>
    <row r="67" spans="1:34" ht="40.049999999999997" customHeight="1" x14ac:dyDescent="0.3">
      <c r="A67" s="7" t="s">
        <v>48</v>
      </c>
      <c r="B67" s="8">
        <v>46267</v>
      </c>
      <c r="C67" s="9" t="str">
        <f>HYPERLINK("https://epingalert.org/en/Search?viewData= G/TBT/N/BDI/511/Add.1, G/TBT/N/KEN/1678/Add.1, G/TBT/N/RWA/1060/Add.1, G/TBT/N/TZA/1177/Add.1, G/TBT/N/UGA/2015/Add.1"," G/TBT/N/BDI/511/Add.1, G/TBT/N/KEN/1678/Add.1, G/TBT/N/RWA/1060/Add.1, G/TBT/N/TZA/1177/Add.1, G/TBT/N/UGA/2015/Add.1")</f>
        <v xml:space="preserve"> G/TBT/N/BDI/511/Add.1, G/TBT/N/KEN/1678/Add.1, G/TBT/N/RWA/1060/Add.1, G/TBT/N/TZA/1177/Add.1, G/TBT/N/UGA/2015/Add.1</v>
      </c>
      <c r="D67" s="10" t="s">
        <v>2133</v>
      </c>
      <c r="E67" s="10" t="s">
        <v>2134</v>
      </c>
      <c r="F67" s="10" t="s">
        <v>1366</v>
      </c>
      <c r="G67" s="10" t="s">
        <v>2135</v>
      </c>
      <c r="H67" s="10" t="s">
        <v>745</v>
      </c>
      <c r="I67" s="10" t="s">
        <v>2136</v>
      </c>
      <c r="J67" s="10" t="s">
        <v>41</v>
      </c>
      <c r="K67" s="10" t="s">
        <v>2137</v>
      </c>
      <c r="L67" s="7"/>
      <c r="M67" s="8" t="s">
        <v>41</v>
      </c>
      <c r="N67" s="11"/>
      <c r="O67" s="11"/>
      <c r="P67" s="7" t="s">
        <v>43</v>
      </c>
      <c r="Q67" s="10" t="s">
        <v>2132</v>
      </c>
      <c r="R67" s="12" t="str">
        <f>HYPERLINK("https://docs.wto.org/imrd/directdoc.asp?DDFDocuments/t/G/TBTN24/BDI511A1.docx", "https://docs.wto.org/imrd/directdoc.asp?DDFDocuments/t/G/TBTN24/BDI511A1.docx")</f>
        <v>https://docs.wto.org/imrd/directdoc.asp?DDFDocuments/t/G/TBTN24/BDI511A1.docx</v>
      </c>
      <c r="S67" s="12" t="str">
        <f>HYPERLINK("https://docs.wto.org/imrd/directdoc.asp?DDFDocuments/u/G/TBTN24/BDI511A1.docx", "https://docs.wto.org/imrd/directdoc.asp?DDFDocuments/u/G/TBTN24/BDI511A1.docx")</f>
        <v>https://docs.wto.org/imrd/directdoc.asp?DDFDocuments/u/G/TBTN24/BDI511A1.docx</v>
      </c>
      <c r="T67" s="12" t="str">
        <f>HYPERLINK("https://docs.wto.org/imrd/directdoc.asp?DDFDocuments/v/G/TBTN24/BDI511A1.docx", "https://docs.wto.org/imrd/directdoc.asp?DDFDocuments/v/G/TBTN24/BDI511A1.docx")</f>
        <v>https://docs.wto.org/imrd/directdoc.asp?DDFDocuments/v/G/TBTN24/BDI511A1.docx</v>
      </c>
      <c r="U67" s="12" t="s">
        <v>98</v>
      </c>
      <c r="V67" s="12" t="s">
        <v>97</v>
      </c>
      <c r="W67" s="12" t="s">
        <v>98</v>
      </c>
      <c r="X67" s="12" t="s">
        <v>97</v>
      </c>
      <c r="Y67" s="12" t="s">
        <v>97</v>
      </c>
      <c r="Z67" s="12" t="s">
        <v>97</v>
      </c>
      <c r="AA67" s="12" t="s">
        <v>97</v>
      </c>
      <c r="AB67" s="13" t="s">
        <v>41</v>
      </c>
      <c r="AC67" s="12" t="s">
        <v>41</v>
      </c>
      <c r="AD67" s="12" t="s">
        <v>41</v>
      </c>
      <c r="AE67" s="12" t="s">
        <v>41</v>
      </c>
      <c r="AF67" s="12" t="s">
        <v>41</v>
      </c>
      <c r="AG67" s="12" t="s">
        <v>41</v>
      </c>
      <c r="AH67" s="13" t="s">
        <v>41</v>
      </c>
    </row>
    <row r="68" spans="1:34" ht="40.049999999999997" customHeight="1" x14ac:dyDescent="0.3">
      <c r="A68" s="7" t="s">
        <v>34</v>
      </c>
      <c r="B68" s="8">
        <v>46267</v>
      </c>
      <c r="C68" s="9" t="str">
        <f>HYPERLINK("https://epingalert.org/en/Search?viewData= G/TBT/N/BDI/512/Add.1, G/TBT/N/KEN/1679/Add.1, G/TBT/N/RWA/1061/Add.1, G/TBT/N/TZA/1178/Add.1, G/TBT/N/UGA/2016/Add.1"," G/TBT/N/BDI/512/Add.1, G/TBT/N/KEN/1679/Add.1, G/TBT/N/RWA/1061/Add.1, G/TBT/N/TZA/1178/Add.1, G/TBT/N/UGA/2016/Add.1")</f>
        <v xml:space="preserve"> G/TBT/N/BDI/512/Add.1, G/TBT/N/KEN/1679/Add.1, G/TBT/N/RWA/1061/Add.1, G/TBT/N/TZA/1178/Add.1, G/TBT/N/UGA/2016/Add.1</v>
      </c>
      <c r="D68" s="10" t="s">
        <v>2140</v>
      </c>
      <c r="E68" s="10" t="s">
        <v>2141</v>
      </c>
      <c r="F68" s="10" t="s">
        <v>1366</v>
      </c>
      <c r="G68" s="10" t="s">
        <v>2142</v>
      </c>
      <c r="H68" s="10" t="s">
        <v>2143</v>
      </c>
      <c r="I68" s="10" t="s">
        <v>2144</v>
      </c>
      <c r="J68" s="10" t="s">
        <v>41</v>
      </c>
      <c r="K68" s="10" t="s">
        <v>2137</v>
      </c>
      <c r="L68" s="7"/>
      <c r="M68" s="8" t="s">
        <v>41</v>
      </c>
      <c r="N68" s="11"/>
      <c r="O68" s="11"/>
      <c r="P68" s="7" t="s">
        <v>43</v>
      </c>
      <c r="Q68" s="10" t="s">
        <v>2132</v>
      </c>
      <c r="R68" s="12" t="str">
        <f>HYPERLINK("https://docs.wto.org/imrd/directdoc.asp?DDFDocuments/t/G/TBTN24/BDI512A1.docx", "https://docs.wto.org/imrd/directdoc.asp?DDFDocuments/t/G/TBTN24/BDI512A1.docx")</f>
        <v>https://docs.wto.org/imrd/directdoc.asp?DDFDocuments/t/G/TBTN24/BDI512A1.docx</v>
      </c>
      <c r="S68" s="12" t="str">
        <f>HYPERLINK("https://docs.wto.org/imrd/directdoc.asp?DDFDocuments/u/G/TBTN24/BDI512A1.docx", "https://docs.wto.org/imrd/directdoc.asp?DDFDocuments/u/G/TBTN24/BDI512A1.docx")</f>
        <v>https://docs.wto.org/imrd/directdoc.asp?DDFDocuments/u/G/TBTN24/BDI512A1.docx</v>
      </c>
      <c r="T68" s="12" t="str">
        <f>HYPERLINK("https://docs.wto.org/imrd/directdoc.asp?DDFDocuments/v/G/TBTN24/BDI512A1.docx", "https://docs.wto.org/imrd/directdoc.asp?DDFDocuments/v/G/TBTN24/BDI512A1.docx")</f>
        <v>https://docs.wto.org/imrd/directdoc.asp?DDFDocuments/v/G/TBTN24/BDI512A1.docx</v>
      </c>
      <c r="U68" s="12" t="s">
        <v>98</v>
      </c>
      <c r="V68" s="12" t="s">
        <v>97</v>
      </c>
      <c r="W68" s="12" t="s">
        <v>98</v>
      </c>
      <c r="X68" s="12" t="s">
        <v>97</v>
      </c>
      <c r="Y68" s="12" t="s">
        <v>97</v>
      </c>
      <c r="Z68" s="12" t="s">
        <v>97</v>
      </c>
      <c r="AA68" s="12" t="s">
        <v>97</v>
      </c>
      <c r="AB68" s="13" t="s">
        <v>41</v>
      </c>
      <c r="AC68" s="12" t="s">
        <v>41</v>
      </c>
      <c r="AD68" s="12" t="s">
        <v>41</v>
      </c>
      <c r="AE68" s="12" t="s">
        <v>41</v>
      </c>
      <c r="AF68" s="12" t="s">
        <v>41</v>
      </c>
      <c r="AG68" s="12" t="s">
        <v>41</v>
      </c>
      <c r="AH68" s="13" t="s">
        <v>41</v>
      </c>
    </row>
    <row r="69" spans="1:34" ht="40.049999999999997" customHeight="1" x14ac:dyDescent="0.3">
      <c r="A69" s="7" t="s">
        <v>45</v>
      </c>
      <c r="B69" s="8">
        <v>46267</v>
      </c>
      <c r="C69" s="9" t="str">
        <f>HYPERLINK("https://epingalert.org/en/Search?viewData= G/TBT/N/BDI/512/Add.1, G/TBT/N/KEN/1679/Add.1, G/TBT/N/RWA/1061/Add.1, G/TBT/N/TZA/1178/Add.1, G/TBT/N/UGA/2016/Add.1"," G/TBT/N/BDI/512/Add.1, G/TBT/N/KEN/1679/Add.1, G/TBT/N/RWA/1061/Add.1, G/TBT/N/TZA/1178/Add.1, G/TBT/N/UGA/2016/Add.1")</f>
        <v xml:space="preserve"> G/TBT/N/BDI/512/Add.1, G/TBT/N/KEN/1679/Add.1, G/TBT/N/RWA/1061/Add.1, G/TBT/N/TZA/1178/Add.1, G/TBT/N/UGA/2016/Add.1</v>
      </c>
      <c r="D69" s="10" t="s">
        <v>2140</v>
      </c>
      <c r="E69" s="10" t="s">
        <v>2141</v>
      </c>
      <c r="F69" s="10" t="s">
        <v>1366</v>
      </c>
      <c r="G69" s="10" t="s">
        <v>2142</v>
      </c>
      <c r="H69" s="10" t="s">
        <v>2143</v>
      </c>
      <c r="I69" s="10" t="s">
        <v>2145</v>
      </c>
      <c r="J69" s="10" t="s">
        <v>41</v>
      </c>
      <c r="K69" s="10" t="s">
        <v>2139</v>
      </c>
      <c r="L69" s="7"/>
      <c r="M69" s="8" t="s">
        <v>41</v>
      </c>
      <c r="N69" s="11"/>
      <c r="O69" s="11"/>
      <c r="P69" s="7" t="s">
        <v>43</v>
      </c>
      <c r="Q69" s="10" t="s">
        <v>2132</v>
      </c>
      <c r="R69" s="12" t="str">
        <f>HYPERLINK("https://docs.wto.org/imrd/directdoc.asp?DDFDocuments/t/G/TBTN24/BDI512A1.docx", "https://docs.wto.org/imrd/directdoc.asp?DDFDocuments/t/G/TBTN24/BDI512A1.docx")</f>
        <v>https://docs.wto.org/imrd/directdoc.asp?DDFDocuments/t/G/TBTN24/BDI512A1.docx</v>
      </c>
      <c r="S69" s="12" t="str">
        <f>HYPERLINK("https://docs.wto.org/imrd/directdoc.asp?DDFDocuments/u/G/TBTN24/BDI512A1.docx", "https://docs.wto.org/imrd/directdoc.asp?DDFDocuments/u/G/TBTN24/BDI512A1.docx")</f>
        <v>https://docs.wto.org/imrd/directdoc.asp?DDFDocuments/u/G/TBTN24/BDI512A1.docx</v>
      </c>
      <c r="T69" s="12" t="str">
        <f>HYPERLINK("https://docs.wto.org/imrd/directdoc.asp?DDFDocuments/v/G/TBTN24/BDI512A1.docx", "https://docs.wto.org/imrd/directdoc.asp?DDFDocuments/v/G/TBTN24/BDI512A1.docx")</f>
        <v>https://docs.wto.org/imrd/directdoc.asp?DDFDocuments/v/G/TBTN24/BDI512A1.docx</v>
      </c>
      <c r="U69" s="12" t="s">
        <v>98</v>
      </c>
      <c r="V69" s="12" t="s">
        <v>97</v>
      </c>
      <c r="W69" s="12" t="s">
        <v>98</v>
      </c>
      <c r="X69" s="12" t="s">
        <v>97</v>
      </c>
      <c r="Y69" s="12" t="s">
        <v>97</v>
      </c>
      <c r="Z69" s="12" t="s">
        <v>97</v>
      </c>
      <c r="AA69" s="12" t="s">
        <v>97</v>
      </c>
      <c r="AB69" s="13" t="s">
        <v>41</v>
      </c>
      <c r="AC69" s="12" t="s">
        <v>41</v>
      </c>
      <c r="AD69" s="12" t="s">
        <v>41</v>
      </c>
      <c r="AE69" s="12" t="s">
        <v>41</v>
      </c>
      <c r="AF69" s="12" t="s">
        <v>41</v>
      </c>
      <c r="AG69" s="12" t="s">
        <v>41</v>
      </c>
      <c r="AH69" s="13" t="s">
        <v>41</v>
      </c>
    </row>
    <row r="70" spans="1:34" ht="40.049999999999997" customHeight="1" x14ac:dyDescent="0.3">
      <c r="A70" s="7" t="s">
        <v>46</v>
      </c>
      <c r="B70" s="8">
        <v>46267</v>
      </c>
      <c r="C70" s="9" t="str">
        <f>HYPERLINK("https://epingalert.org/en/Search?viewData= G/TBT/N/BDI/512/Add.1, G/TBT/N/KEN/1679/Add.1, G/TBT/N/RWA/1061/Add.1, G/TBT/N/TZA/1178/Add.1, G/TBT/N/UGA/2016/Add.1"," G/TBT/N/BDI/512/Add.1, G/TBT/N/KEN/1679/Add.1, G/TBT/N/RWA/1061/Add.1, G/TBT/N/TZA/1178/Add.1, G/TBT/N/UGA/2016/Add.1")</f>
        <v xml:space="preserve"> G/TBT/N/BDI/512/Add.1, G/TBT/N/KEN/1679/Add.1, G/TBT/N/RWA/1061/Add.1, G/TBT/N/TZA/1178/Add.1, G/TBT/N/UGA/2016/Add.1</v>
      </c>
      <c r="D70" s="10" t="s">
        <v>2140</v>
      </c>
      <c r="E70" s="10" t="s">
        <v>2141</v>
      </c>
      <c r="F70" s="10" t="s">
        <v>1366</v>
      </c>
      <c r="G70" s="10" t="s">
        <v>2142</v>
      </c>
      <c r="H70" s="10" t="s">
        <v>2143</v>
      </c>
      <c r="I70" s="10" t="s">
        <v>2144</v>
      </c>
      <c r="J70" s="10" t="s">
        <v>41</v>
      </c>
      <c r="K70" s="10" t="s">
        <v>2137</v>
      </c>
      <c r="L70" s="7"/>
      <c r="M70" s="8" t="s">
        <v>41</v>
      </c>
      <c r="N70" s="11"/>
      <c r="O70" s="11"/>
      <c r="P70" s="7" t="s">
        <v>43</v>
      </c>
      <c r="Q70" s="10" t="s">
        <v>2132</v>
      </c>
      <c r="R70" s="12" t="str">
        <f>HYPERLINK("https://docs.wto.org/imrd/directdoc.asp?DDFDocuments/t/G/TBTN24/BDI512A1.docx", "https://docs.wto.org/imrd/directdoc.asp?DDFDocuments/t/G/TBTN24/BDI512A1.docx")</f>
        <v>https://docs.wto.org/imrd/directdoc.asp?DDFDocuments/t/G/TBTN24/BDI512A1.docx</v>
      </c>
      <c r="S70" s="12" t="str">
        <f>HYPERLINK("https://docs.wto.org/imrd/directdoc.asp?DDFDocuments/u/G/TBTN24/BDI512A1.docx", "https://docs.wto.org/imrd/directdoc.asp?DDFDocuments/u/G/TBTN24/BDI512A1.docx")</f>
        <v>https://docs.wto.org/imrd/directdoc.asp?DDFDocuments/u/G/TBTN24/BDI512A1.docx</v>
      </c>
      <c r="T70" s="12" t="str">
        <f>HYPERLINK("https://docs.wto.org/imrd/directdoc.asp?DDFDocuments/v/G/TBTN24/BDI512A1.docx", "https://docs.wto.org/imrd/directdoc.asp?DDFDocuments/v/G/TBTN24/BDI512A1.docx")</f>
        <v>https://docs.wto.org/imrd/directdoc.asp?DDFDocuments/v/G/TBTN24/BDI512A1.docx</v>
      </c>
      <c r="U70" s="12" t="s">
        <v>98</v>
      </c>
      <c r="V70" s="12" t="s">
        <v>97</v>
      </c>
      <c r="W70" s="12" t="s">
        <v>98</v>
      </c>
      <c r="X70" s="12" t="s">
        <v>97</v>
      </c>
      <c r="Y70" s="12" t="s">
        <v>97</v>
      </c>
      <c r="Z70" s="12" t="s">
        <v>97</v>
      </c>
      <c r="AA70" s="12" t="s">
        <v>97</v>
      </c>
      <c r="AB70" s="13" t="s">
        <v>41</v>
      </c>
      <c r="AC70" s="12" t="s">
        <v>41</v>
      </c>
      <c r="AD70" s="12" t="s">
        <v>41</v>
      </c>
      <c r="AE70" s="12" t="s">
        <v>41</v>
      </c>
      <c r="AF70" s="12" t="s">
        <v>41</v>
      </c>
      <c r="AG70" s="12" t="s">
        <v>41</v>
      </c>
      <c r="AH70" s="13" t="s">
        <v>41</v>
      </c>
    </row>
    <row r="71" spans="1:34" ht="40.049999999999997" customHeight="1" x14ac:dyDescent="0.3">
      <c r="A71" s="7" t="s">
        <v>47</v>
      </c>
      <c r="B71" s="8">
        <v>46267</v>
      </c>
      <c r="C71" s="9" t="str">
        <f>HYPERLINK("https://epingalert.org/en/Search?viewData= G/TBT/N/BDI/512/Add.1, G/TBT/N/KEN/1679/Add.1, G/TBT/N/RWA/1061/Add.1, G/TBT/N/TZA/1178/Add.1, G/TBT/N/UGA/2016/Add.1"," G/TBT/N/BDI/512/Add.1, G/TBT/N/KEN/1679/Add.1, G/TBT/N/RWA/1061/Add.1, G/TBT/N/TZA/1178/Add.1, G/TBT/N/UGA/2016/Add.1")</f>
        <v xml:space="preserve"> G/TBT/N/BDI/512/Add.1, G/TBT/N/KEN/1679/Add.1, G/TBT/N/RWA/1061/Add.1, G/TBT/N/TZA/1178/Add.1, G/TBT/N/UGA/2016/Add.1</v>
      </c>
      <c r="D71" s="10" t="s">
        <v>2140</v>
      </c>
      <c r="E71" s="10" t="s">
        <v>2141</v>
      </c>
      <c r="F71" s="10" t="s">
        <v>1366</v>
      </c>
      <c r="G71" s="10" t="s">
        <v>2142</v>
      </c>
      <c r="H71" s="10" t="s">
        <v>2143</v>
      </c>
      <c r="I71" s="10" t="s">
        <v>2144</v>
      </c>
      <c r="J71" s="10" t="s">
        <v>41</v>
      </c>
      <c r="K71" s="10" t="s">
        <v>2137</v>
      </c>
      <c r="L71" s="7"/>
      <c r="M71" s="8" t="s">
        <v>41</v>
      </c>
      <c r="N71" s="11"/>
      <c r="O71" s="11"/>
      <c r="P71" s="7" t="s">
        <v>43</v>
      </c>
      <c r="Q71" s="10" t="s">
        <v>2132</v>
      </c>
      <c r="R71" s="12" t="str">
        <f>HYPERLINK("https://docs.wto.org/imrd/directdoc.asp?DDFDocuments/t/G/TBTN24/BDI512A1.docx", "https://docs.wto.org/imrd/directdoc.asp?DDFDocuments/t/G/TBTN24/BDI512A1.docx")</f>
        <v>https://docs.wto.org/imrd/directdoc.asp?DDFDocuments/t/G/TBTN24/BDI512A1.docx</v>
      </c>
      <c r="S71" s="12" t="str">
        <f>HYPERLINK("https://docs.wto.org/imrd/directdoc.asp?DDFDocuments/u/G/TBTN24/BDI512A1.docx", "https://docs.wto.org/imrd/directdoc.asp?DDFDocuments/u/G/TBTN24/BDI512A1.docx")</f>
        <v>https://docs.wto.org/imrd/directdoc.asp?DDFDocuments/u/G/TBTN24/BDI512A1.docx</v>
      </c>
      <c r="T71" s="12" t="str">
        <f>HYPERLINK("https://docs.wto.org/imrd/directdoc.asp?DDFDocuments/v/G/TBTN24/BDI512A1.docx", "https://docs.wto.org/imrd/directdoc.asp?DDFDocuments/v/G/TBTN24/BDI512A1.docx")</f>
        <v>https://docs.wto.org/imrd/directdoc.asp?DDFDocuments/v/G/TBTN24/BDI512A1.docx</v>
      </c>
      <c r="U71" s="12" t="s">
        <v>98</v>
      </c>
      <c r="V71" s="12" t="s">
        <v>97</v>
      </c>
      <c r="W71" s="12" t="s">
        <v>98</v>
      </c>
      <c r="X71" s="12" t="s">
        <v>97</v>
      </c>
      <c r="Y71" s="12" t="s">
        <v>97</v>
      </c>
      <c r="Z71" s="12" t="s">
        <v>97</v>
      </c>
      <c r="AA71" s="12" t="s">
        <v>97</v>
      </c>
      <c r="AB71" s="13" t="s">
        <v>41</v>
      </c>
      <c r="AC71" s="12" t="s">
        <v>41</v>
      </c>
      <c r="AD71" s="12" t="s">
        <v>41</v>
      </c>
      <c r="AE71" s="12" t="s">
        <v>41</v>
      </c>
      <c r="AF71" s="12" t="s">
        <v>41</v>
      </c>
      <c r="AG71" s="12" t="s">
        <v>41</v>
      </c>
      <c r="AH71" s="13" t="s">
        <v>41</v>
      </c>
    </row>
    <row r="72" spans="1:34" ht="40.049999999999997" customHeight="1" x14ac:dyDescent="0.3">
      <c r="A72" s="7" t="s">
        <v>48</v>
      </c>
      <c r="B72" s="8">
        <v>46267</v>
      </c>
      <c r="C72" s="9" t="str">
        <f>HYPERLINK("https://epingalert.org/en/Search?viewData= G/TBT/N/BDI/512/Add.1, G/TBT/N/KEN/1679/Add.1, G/TBT/N/RWA/1061/Add.1, G/TBT/N/TZA/1178/Add.1, G/TBT/N/UGA/2016/Add.1"," G/TBT/N/BDI/512/Add.1, G/TBT/N/KEN/1679/Add.1, G/TBT/N/RWA/1061/Add.1, G/TBT/N/TZA/1178/Add.1, G/TBT/N/UGA/2016/Add.1")</f>
        <v xml:space="preserve"> G/TBT/N/BDI/512/Add.1, G/TBT/N/KEN/1679/Add.1, G/TBT/N/RWA/1061/Add.1, G/TBT/N/TZA/1178/Add.1, G/TBT/N/UGA/2016/Add.1</v>
      </c>
      <c r="D72" s="10" t="s">
        <v>2140</v>
      </c>
      <c r="E72" s="10" t="s">
        <v>2141</v>
      </c>
      <c r="F72" s="10" t="s">
        <v>1366</v>
      </c>
      <c r="G72" s="10" t="s">
        <v>2142</v>
      </c>
      <c r="H72" s="10" t="s">
        <v>2143</v>
      </c>
      <c r="I72" s="10" t="s">
        <v>2144</v>
      </c>
      <c r="J72" s="10" t="s">
        <v>41</v>
      </c>
      <c r="K72" s="10" t="s">
        <v>2137</v>
      </c>
      <c r="L72" s="7"/>
      <c r="M72" s="8" t="s">
        <v>41</v>
      </c>
      <c r="N72" s="11"/>
      <c r="O72" s="11"/>
      <c r="P72" s="7" t="s">
        <v>43</v>
      </c>
      <c r="Q72" s="10" t="s">
        <v>2132</v>
      </c>
      <c r="R72" s="12" t="str">
        <f>HYPERLINK("https://docs.wto.org/imrd/directdoc.asp?DDFDocuments/t/G/TBTN24/BDI512A1.docx", "https://docs.wto.org/imrd/directdoc.asp?DDFDocuments/t/G/TBTN24/BDI512A1.docx")</f>
        <v>https://docs.wto.org/imrd/directdoc.asp?DDFDocuments/t/G/TBTN24/BDI512A1.docx</v>
      </c>
      <c r="S72" s="12" t="str">
        <f>HYPERLINK("https://docs.wto.org/imrd/directdoc.asp?DDFDocuments/u/G/TBTN24/BDI512A1.docx", "https://docs.wto.org/imrd/directdoc.asp?DDFDocuments/u/G/TBTN24/BDI512A1.docx")</f>
        <v>https://docs.wto.org/imrd/directdoc.asp?DDFDocuments/u/G/TBTN24/BDI512A1.docx</v>
      </c>
      <c r="T72" s="12" t="str">
        <f>HYPERLINK("https://docs.wto.org/imrd/directdoc.asp?DDFDocuments/v/G/TBTN24/BDI512A1.docx", "https://docs.wto.org/imrd/directdoc.asp?DDFDocuments/v/G/TBTN24/BDI512A1.docx")</f>
        <v>https://docs.wto.org/imrd/directdoc.asp?DDFDocuments/v/G/TBTN24/BDI512A1.docx</v>
      </c>
      <c r="U72" s="12" t="s">
        <v>98</v>
      </c>
      <c r="V72" s="12" t="s">
        <v>97</v>
      </c>
      <c r="W72" s="12" t="s">
        <v>98</v>
      </c>
      <c r="X72" s="12" t="s">
        <v>97</v>
      </c>
      <c r="Y72" s="12" t="s">
        <v>97</v>
      </c>
      <c r="Z72" s="12" t="s">
        <v>97</v>
      </c>
      <c r="AA72" s="12" t="s">
        <v>97</v>
      </c>
      <c r="AB72" s="13" t="s">
        <v>41</v>
      </c>
      <c r="AC72" s="12" t="s">
        <v>41</v>
      </c>
      <c r="AD72" s="12" t="s">
        <v>41</v>
      </c>
      <c r="AE72" s="12" t="s">
        <v>41</v>
      </c>
      <c r="AF72" s="12" t="s">
        <v>41</v>
      </c>
      <c r="AG72" s="12" t="s">
        <v>41</v>
      </c>
      <c r="AH72" s="13" t="s">
        <v>41</v>
      </c>
    </row>
    <row r="73" spans="1:34" ht="40.049999999999997" customHeight="1" x14ac:dyDescent="0.3">
      <c r="A73" s="7" t="s">
        <v>34</v>
      </c>
      <c r="B73" s="8">
        <v>46267</v>
      </c>
      <c r="C73" s="9" t="str">
        <f>HYPERLINK("https://epingalert.org/en/Search?viewData= G/TBT/N/BDI/514/Add.1, G/TBT/N/KEN/1681/Add.1, G/TBT/N/RWA/1063/Add.1, G/TBT/N/TZA/1180/Add.1, G/TBT/N/UGA/2018/Add.1"," G/TBT/N/BDI/514/Add.1, G/TBT/N/KEN/1681/Add.1, G/TBT/N/RWA/1063/Add.1, G/TBT/N/TZA/1180/Add.1, G/TBT/N/UGA/2018/Add.1")</f>
        <v xml:space="preserve"> G/TBT/N/BDI/514/Add.1, G/TBT/N/KEN/1681/Add.1, G/TBT/N/RWA/1063/Add.1, G/TBT/N/TZA/1180/Add.1, G/TBT/N/UGA/2018/Add.1</v>
      </c>
      <c r="D73" s="10" t="s">
        <v>2146</v>
      </c>
      <c r="E73" s="10" t="s">
        <v>2147</v>
      </c>
      <c r="F73" s="10" t="s">
        <v>2148</v>
      </c>
      <c r="G73" s="10" t="s">
        <v>2149</v>
      </c>
      <c r="H73" s="10" t="s">
        <v>2143</v>
      </c>
      <c r="I73" s="10" t="s">
        <v>2144</v>
      </c>
      <c r="J73" s="10" t="s">
        <v>41</v>
      </c>
      <c r="K73" s="10" t="s">
        <v>2137</v>
      </c>
      <c r="L73" s="7"/>
      <c r="M73" s="8" t="s">
        <v>41</v>
      </c>
      <c r="N73" s="11"/>
      <c r="O73" s="11"/>
      <c r="P73" s="7" t="s">
        <v>43</v>
      </c>
      <c r="Q73" s="10" t="s">
        <v>2132</v>
      </c>
      <c r="R73" s="12" t="str">
        <f>HYPERLINK("https://docs.wto.org/imrd/directdoc.asp?DDFDocuments/t/G/TBTN24/BDI514A1.docx", "https://docs.wto.org/imrd/directdoc.asp?DDFDocuments/t/G/TBTN24/BDI514A1.docx")</f>
        <v>https://docs.wto.org/imrd/directdoc.asp?DDFDocuments/t/G/TBTN24/BDI514A1.docx</v>
      </c>
      <c r="S73" s="12" t="str">
        <f>HYPERLINK("https://docs.wto.org/imrd/directdoc.asp?DDFDocuments/u/G/TBTN24/BDI514A1.docx", "https://docs.wto.org/imrd/directdoc.asp?DDFDocuments/u/G/TBTN24/BDI514A1.docx")</f>
        <v>https://docs.wto.org/imrd/directdoc.asp?DDFDocuments/u/G/TBTN24/BDI514A1.docx</v>
      </c>
      <c r="T73" s="12" t="str">
        <f>HYPERLINK("https://docs.wto.org/imrd/directdoc.asp?DDFDocuments/v/G/TBTN24/BDI514A1.docx", "https://docs.wto.org/imrd/directdoc.asp?DDFDocuments/v/G/TBTN24/BDI514A1.docx")</f>
        <v>https://docs.wto.org/imrd/directdoc.asp?DDFDocuments/v/G/TBTN24/BDI514A1.docx</v>
      </c>
      <c r="U73" s="12" t="s">
        <v>98</v>
      </c>
      <c r="V73" s="12" t="s">
        <v>97</v>
      </c>
      <c r="W73" s="12" t="s">
        <v>98</v>
      </c>
      <c r="X73" s="12" t="s">
        <v>97</v>
      </c>
      <c r="Y73" s="12" t="s">
        <v>97</v>
      </c>
      <c r="Z73" s="12" t="s">
        <v>97</v>
      </c>
      <c r="AA73" s="12" t="s">
        <v>97</v>
      </c>
      <c r="AB73" s="13" t="s">
        <v>41</v>
      </c>
      <c r="AC73" s="12" t="s">
        <v>41</v>
      </c>
      <c r="AD73" s="12" t="s">
        <v>41</v>
      </c>
      <c r="AE73" s="12" t="s">
        <v>41</v>
      </c>
      <c r="AF73" s="12" t="s">
        <v>41</v>
      </c>
      <c r="AG73" s="12" t="s">
        <v>41</v>
      </c>
      <c r="AH73" s="13" t="s">
        <v>41</v>
      </c>
    </row>
    <row r="74" spans="1:34" ht="40.049999999999997" customHeight="1" x14ac:dyDescent="0.3">
      <c r="A74" s="7" t="s">
        <v>45</v>
      </c>
      <c r="B74" s="8">
        <v>46267</v>
      </c>
      <c r="C74" s="9" t="str">
        <f>HYPERLINK("https://epingalert.org/en/Search?viewData= G/TBT/N/BDI/514/Add.1, G/TBT/N/KEN/1681/Add.1, G/TBT/N/RWA/1063/Add.1, G/TBT/N/TZA/1180/Add.1, G/TBT/N/UGA/2018/Add.1"," G/TBT/N/BDI/514/Add.1, G/TBT/N/KEN/1681/Add.1, G/TBT/N/RWA/1063/Add.1, G/TBT/N/TZA/1180/Add.1, G/TBT/N/UGA/2018/Add.1")</f>
        <v xml:space="preserve"> G/TBT/N/BDI/514/Add.1, G/TBT/N/KEN/1681/Add.1, G/TBT/N/RWA/1063/Add.1, G/TBT/N/TZA/1180/Add.1, G/TBT/N/UGA/2018/Add.1</v>
      </c>
      <c r="D74" s="10" t="s">
        <v>2146</v>
      </c>
      <c r="E74" s="10" t="s">
        <v>2147</v>
      </c>
      <c r="F74" s="10" t="s">
        <v>2148</v>
      </c>
      <c r="G74" s="10" t="s">
        <v>2149</v>
      </c>
      <c r="H74" s="10" t="s">
        <v>2143</v>
      </c>
      <c r="I74" s="10" t="s">
        <v>2145</v>
      </c>
      <c r="J74" s="10" t="s">
        <v>41</v>
      </c>
      <c r="K74" s="10" t="s">
        <v>2139</v>
      </c>
      <c r="L74" s="7"/>
      <c r="M74" s="8" t="s">
        <v>41</v>
      </c>
      <c r="N74" s="11"/>
      <c r="O74" s="11"/>
      <c r="P74" s="7" t="s">
        <v>43</v>
      </c>
      <c r="Q74" s="10" t="s">
        <v>2132</v>
      </c>
      <c r="R74" s="12" t="str">
        <f>HYPERLINK("https://docs.wto.org/imrd/directdoc.asp?DDFDocuments/t/G/TBTN24/BDI514A1.docx", "https://docs.wto.org/imrd/directdoc.asp?DDFDocuments/t/G/TBTN24/BDI514A1.docx")</f>
        <v>https://docs.wto.org/imrd/directdoc.asp?DDFDocuments/t/G/TBTN24/BDI514A1.docx</v>
      </c>
      <c r="S74" s="12" t="str">
        <f>HYPERLINK("https://docs.wto.org/imrd/directdoc.asp?DDFDocuments/u/G/TBTN24/BDI514A1.docx", "https://docs.wto.org/imrd/directdoc.asp?DDFDocuments/u/G/TBTN24/BDI514A1.docx")</f>
        <v>https://docs.wto.org/imrd/directdoc.asp?DDFDocuments/u/G/TBTN24/BDI514A1.docx</v>
      </c>
      <c r="T74" s="12" t="str">
        <f>HYPERLINK("https://docs.wto.org/imrd/directdoc.asp?DDFDocuments/v/G/TBTN24/BDI514A1.docx", "https://docs.wto.org/imrd/directdoc.asp?DDFDocuments/v/G/TBTN24/BDI514A1.docx")</f>
        <v>https://docs.wto.org/imrd/directdoc.asp?DDFDocuments/v/G/TBTN24/BDI514A1.docx</v>
      </c>
      <c r="U74" s="12" t="s">
        <v>98</v>
      </c>
      <c r="V74" s="12" t="s">
        <v>97</v>
      </c>
      <c r="W74" s="12" t="s">
        <v>98</v>
      </c>
      <c r="X74" s="12" t="s">
        <v>97</v>
      </c>
      <c r="Y74" s="12" t="s">
        <v>97</v>
      </c>
      <c r="Z74" s="12" t="s">
        <v>97</v>
      </c>
      <c r="AA74" s="12" t="s">
        <v>97</v>
      </c>
      <c r="AB74" s="13" t="s">
        <v>41</v>
      </c>
      <c r="AC74" s="12" t="s">
        <v>41</v>
      </c>
      <c r="AD74" s="12" t="s">
        <v>41</v>
      </c>
      <c r="AE74" s="12" t="s">
        <v>41</v>
      </c>
      <c r="AF74" s="12" t="s">
        <v>41</v>
      </c>
      <c r="AG74" s="12" t="s">
        <v>41</v>
      </c>
      <c r="AH74" s="13" t="s">
        <v>41</v>
      </c>
    </row>
    <row r="75" spans="1:34" ht="40.049999999999997" customHeight="1" x14ac:dyDescent="0.3">
      <c r="A75" s="7" t="s">
        <v>46</v>
      </c>
      <c r="B75" s="8">
        <v>46267</v>
      </c>
      <c r="C75" s="9" t="str">
        <f>HYPERLINK("https://epingalert.org/en/Search?viewData= G/TBT/N/BDI/514/Add.1, G/TBT/N/KEN/1681/Add.1, G/TBT/N/RWA/1063/Add.1, G/TBT/N/TZA/1180/Add.1, G/TBT/N/UGA/2018/Add.1"," G/TBT/N/BDI/514/Add.1, G/TBT/N/KEN/1681/Add.1, G/TBT/N/RWA/1063/Add.1, G/TBT/N/TZA/1180/Add.1, G/TBT/N/UGA/2018/Add.1")</f>
        <v xml:space="preserve"> G/TBT/N/BDI/514/Add.1, G/TBT/N/KEN/1681/Add.1, G/TBT/N/RWA/1063/Add.1, G/TBT/N/TZA/1180/Add.1, G/TBT/N/UGA/2018/Add.1</v>
      </c>
      <c r="D75" s="10" t="s">
        <v>2146</v>
      </c>
      <c r="E75" s="10" t="s">
        <v>2147</v>
      </c>
      <c r="F75" s="10" t="s">
        <v>2148</v>
      </c>
      <c r="G75" s="10" t="s">
        <v>2149</v>
      </c>
      <c r="H75" s="10" t="s">
        <v>2143</v>
      </c>
      <c r="I75" s="10" t="s">
        <v>2144</v>
      </c>
      <c r="J75" s="10" t="s">
        <v>41</v>
      </c>
      <c r="K75" s="10" t="s">
        <v>2137</v>
      </c>
      <c r="L75" s="7"/>
      <c r="M75" s="8" t="s">
        <v>41</v>
      </c>
      <c r="N75" s="11"/>
      <c r="O75" s="11"/>
      <c r="P75" s="7" t="s">
        <v>43</v>
      </c>
      <c r="Q75" s="10" t="s">
        <v>2132</v>
      </c>
      <c r="R75" s="12" t="str">
        <f>HYPERLINK("https://docs.wto.org/imrd/directdoc.asp?DDFDocuments/t/G/TBTN24/BDI514A1.docx", "https://docs.wto.org/imrd/directdoc.asp?DDFDocuments/t/G/TBTN24/BDI514A1.docx")</f>
        <v>https://docs.wto.org/imrd/directdoc.asp?DDFDocuments/t/G/TBTN24/BDI514A1.docx</v>
      </c>
      <c r="S75" s="12" t="str">
        <f>HYPERLINK("https://docs.wto.org/imrd/directdoc.asp?DDFDocuments/u/G/TBTN24/BDI514A1.docx", "https://docs.wto.org/imrd/directdoc.asp?DDFDocuments/u/G/TBTN24/BDI514A1.docx")</f>
        <v>https://docs.wto.org/imrd/directdoc.asp?DDFDocuments/u/G/TBTN24/BDI514A1.docx</v>
      </c>
      <c r="T75" s="12" t="str">
        <f>HYPERLINK("https://docs.wto.org/imrd/directdoc.asp?DDFDocuments/v/G/TBTN24/BDI514A1.docx", "https://docs.wto.org/imrd/directdoc.asp?DDFDocuments/v/G/TBTN24/BDI514A1.docx")</f>
        <v>https://docs.wto.org/imrd/directdoc.asp?DDFDocuments/v/G/TBTN24/BDI514A1.docx</v>
      </c>
      <c r="U75" s="12" t="s">
        <v>98</v>
      </c>
      <c r="V75" s="12" t="s">
        <v>97</v>
      </c>
      <c r="W75" s="12" t="s">
        <v>98</v>
      </c>
      <c r="X75" s="12" t="s">
        <v>97</v>
      </c>
      <c r="Y75" s="12" t="s">
        <v>97</v>
      </c>
      <c r="Z75" s="12" t="s">
        <v>97</v>
      </c>
      <c r="AA75" s="12" t="s">
        <v>97</v>
      </c>
      <c r="AB75" s="13" t="s">
        <v>41</v>
      </c>
      <c r="AC75" s="12" t="s">
        <v>41</v>
      </c>
      <c r="AD75" s="12" t="s">
        <v>41</v>
      </c>
      <c r="AE75" s="12" t="s">
        <v>41</v>
      </c>
      <c r="AF75" s="12" t="s">
        <v>41</v>
      </c>
      <c r="AG75" s="12" t="s">
        <v>41</v>
      </c>
      <c r="AH75" s="13" t="s">
        <v>41</v>
      </c>
    </row>
    <row r="76" spans="1:34" ht="40.049999999999997" customHeight="1" x14ac:dyDescent="0.3">
      <c r="A76" s="7" t="s">
        <v>47</v>
      </c>
      <c r="B76" s="8">
        <v>46267</v>
      </c>
      <c r="C76" s="9" t="str">
        <f>HYPERLINK("https://epingalert.org/en/Search?viewData= G/TBT/N/BDI/514/Add.1, G/TBT/N/KEN/1681/Add.1, G/TBT/N/RWA/1063/Add.1, G/TBT/N/TZA/1180/Add.1, G/TBT/N/UGA/2018/Add.1"," G/TBT/N/BDI/514/Add.1, G/TBT/N/KEN/1681/Add.1, G/TBT/N/RWA/1063/Add.1, G/TBT/N/TZA/1180/Add.1, G/TBT/N/UGA/2018/Add.1")</f>
        <v xml:space="preserve"> G/TBT/N/BDI/514/Add.1, G/TBT/N/KEN/1681/Add.1, G/TBT/N/RWA/1063/Add.1, G/TBT/N/TZA/1180/Add.1, G/TBT/N/UGA/2018/Add.1</v>
      </c>
      <c r="D76" s="10" t="s">
        <v>2146</v>
      </c>
      <c r="E76" s="10" t="s">
        <v>2147</v>
      </c>
      <c r="F76" s="10" t="s">
        <v>2148</v>
      </c>
      <c r="G76" s="10" t="s">
        <v>2149</v>
      </c>
      <c r="H76" s="10" t="s">
        <v>2143</v>
      </c>
      <c r="I76" s="10" t="s">
        <v>2144</v>
      </c>
      <c r="J76" s="10" t="s">
        <v>41</v>
      </c>
      <c r="K76" s="10" t="s">
        <v>2137</v>
      </c>
      <c r="L76" s="7"/>
      <c r="M76" s="8" t="s">
        <v>41</v>
      </c>
      <c r="N76" s="11"/>
      <c r="O76" s="11"/>
      <c r="P76" s="7" t="s">
        <v>43</v>
      </c>
      <c r="Q76" s="10" t="s">
        <v>2132</v>
      </c>
      <c r="R76" s="12" t="str">
        <f>HYPERLINK("https://docs.wto.org/imrd/directdoc.asp?DDFDocuments/t/G/TBTN24/BDI514A1.docx", "https://docs.wto.org/imrd/directdoc.asp?DDFDocuments/t/G/TBTN24/BDI514A1.docx")</f>
        <v>https://docs.wto.org/imrd/directdoc.asp?DDFDocuments/t/G/TBTN24/BDI514A1.docx</v>
      </c>
      <c r="S76" s="12" t="str">
        <f>HYPERLINK("https://docs.wto.org/imrd/directdoc.asp?DDFDocuments/u/G/TBTN24/BDI514A1.docx", "https://docs.wto.org/imrd/directdoc.asp?DDFDocuments/u/G/TBTN24/BDI514A1.docx")</f>
        <v>https://docs.wto.org/imrd/directdoc.asp?DDFDocuments/u/G/TBTN24/BDI514A1.docx</v>
      </c>
      <c r="T76" s="12" t="str">
        <f>HYPERLINK("https://docs.wto.org/imrd/directdoc.asp?DDFDocuments/v/G/TBTN24/BDI514A1.docx", "https://docs.wto.org/imrd/directdoc.asp?DDFDocuments/v/G/TBTN24/BDI514A1.docx")</f>
        <v>https://docs.wto.org/imrd/directdoc.asp?DDFDocuments/v/G/TBTN24/BDI514A1.docx</v>
      </c>
      <c r="U76" s="12" t="s">
        <v>98</v>
      </c>
      <c r="V76" s="12" t="s">
        <v>97</v>
      </c>
      <c r="W76" s="12" t="s">
        <v>98</v>
      </c>
      <c r="X76" s="12" t="s">
        <v>97</v>
      </c>
      <c r="Y76" s="12" t="s">
        <v>97</v>
      </c>
      <c r="Z76" s="12" t="s">
        <v>97</v>
      </c>
      <c r="AA76" s="12" t="s">
        <v>97</v>
      </c>
      <c r="AB76" s="13" t="s">
        <v>41</v>
      </c>
      <c r="AC76" s="12" t="s">
        <v>41</v>
      </c>
      <c r="AD76" s="12" t="s">
        <v>41</v>
      </c>
      <c r="AE76" s="12" t="s">
        <v>41</v>
      </c>
      <c r="AF76" s="12" t="s">
        <v>41</v>
      </c>
      <c r="AG76" s="12" t="s">
        <v>41</v>
      </c>
      <c r="AH76" s="13" t="s">
        <v>41</v>
      </c>
    </row>
    <row r="77" spans="1:34" ht="40.049999999999997" customHeight="1" x14ac:dyDescent="0.3">
      <c r="A77" s="7" t="s">
        <v>48</v>
      </c>
      <c r="B77" s="8">
        <v>46267</v>
      </c>
      <c r="C77" s="9" t="str">
        <f>HYPERLINK("https://epingalert.org/en/Search?viewData= G/TBT/N/BDI/514/Add.1, G/TBT/N/KEN/1681/Add.1, G/TBT/N/RWA/1063/Add.1, G/TBT/N/TZA/1180/Add.1, G/TBT/N/UGA/2018/Add.1"," G/TBT/N/BDI/514/Add.1, G/TBT/N/KEN/1681/Add.1, G/TBT/N/RWA/1063/Add.1, G/TBT/N/TZA/1180/Add.1, G/TBT/N/UGA/2018/Add.1")</f>
        <v xml:space="preserve"> G/TBT/N/BDI/514/Add.1, G/TBT/N/KEN/1681/Add.1, G/TBT/N/RWA/1063/Add.1, G/TBT/N/TZA/1180/Add.1, G/TBT/N/UGA/2018/Add.1</v>
      </c>
      <c r="D77" s="10" t="s">
        <v>2146</v>
      </c>
      <c r="E77" s="10" t="s">
        <v>2147</v>
      </c>
      <c r="F77" s="10" t="s">
        <v>2148</v>
      </c>
      <c r="G77" s="10" t="s">
        <v>2149</v>
      </c>
      <c r="H77" s="10" t="s">
        <v>2143</v>
      </c>
      <c r="I77" s="10" t="s">
        <v>2144</v>
      </c>
      <c r="J77" s="10" t="s">
        <v>41</v>
      </c>
      <c r="K77" s="10" t="s">
        <v>2137</v>
      </c>
      <c r="L77" s="7"/>
      <c r="M77" s="8" t="s">
        <v>41</v>
      </c>
      <c r="N77" s="11"/>
      <c r="O77" s="11"/>
      <c r="P77" s="7" t="s">
        <v>43</v>
      </c>
      <c r="Q77" s="10" t="s">
        <v>2132</v>
      </c>
      <c r="R77" s="12" t="str">
        <f>HYPERLINK("https://docs.wto.org/imrd/directdoc.asp?DDFDocuments/t/G/TBTN24/BDI514A1.docx", "https://docs.wto.org/imrd/directdoc.asp?DDFDocuments/t/G/TBTN24/BDI514A1.docx")</f>
        <v>https://docs.wto.org/imrd/directdoc.asp?DDFDocuments/t/G/TBTN24/BDI514A1.docx</v>
      </c>
      <c r="S77" s="12" t="str">
        <f>HYPERLINK("https://docs.wto.org/imrd/directdoc.asp?DDFDocuments/u/G/TBTN24/BDI514A1.docx", "https://docs.wto.org/imrd/directdoc.asp?DDFDocuments/u/G/TBTN24/BDI514A1.docx")</f>
        <v>https://docs.wto.org/imrd/directdoc.asp?DDFDocuments/u/G/TBTN24/BDI514A1.docx</v>
      </c>
      <c r="T77" s="12" t="str">
        <f>HYPERLINK("https://docs.wto.org/imrd/directdoc.asp?DDFDocuments/v/G/TBTN24/BDI514A1.docx", "https://docs.wto.org/imrd/directdoc.asp?DDFDocuments/v/G/TBTN24/BDI514A1.docx")</f>
        <v>https://docs.wto.org/imrd/directdoc.asp?DDFDocuments/v/G/TBTN24/BDI514A1.docx</v>
      </c>
      <c r="U77" s="12" t="s">
        <v>98</v>
      </c>
      <c r="V77" s="12" t="s">
        <v>97</v>
      </c>
      <c r="W77" s="12" t="s">
        <v>98</v>
      </c>
      <c r="X77" s="12" t="s">
        <v>97</v>
      </c>
      <c r="Y77" s="12" t="s">
        <v>97</v>
      </c>
      <c r="Z77" s="12" t="s">
        <v>97</v>
      </c>
      <c r="AA77" s="12" t="s">
        <v>97</v>
      </c>
      <c r="AB77" s="13" t="s">
        <v>41</v>
      </c>
      <c r="AC77" s="12" t="s">
        <v>41</v>
      </c>
      <c r="AD77" s="12" t="s">
        <v>41</v>
      </c>
      <c r="AE77" s="12" t="s">
        <v>41</v>
      </c>
      <c r="AF77" s="12" t="s">
        <v>41</v>
      </c>
      <c r="AG77" s="12" t="s">
        <v>41</v>
      </c>
      <c r="AH77" s="13" t="s">
        <v>41</v>
      </c>
    </row>
    <row r="78" spans="1:34" ht="40.049999999999997" customHeight="1" x14ac:dyDescent="0.3">
      <c r="A78" s="7" t="s">
        <v>34</v>
      </c>
      <c r="B78" s="8">
        <v>46267</v>
      </c>
      <c r="C78" s="9" t="str">
        <f>HYPERLINK("https://epingalert.org/en/Search?viewData= G/TBT/N/BDI/515/Add.1, G/TBT/N/KEN/1682/Add.1, G/TBT/N/RWA/1064/Add.1, G/TBT/N/TZA/1181/Add.1, G/TBT/N/UGA/2019/Add.1"," G/TBT/N/BDI/515/Add.1, G/TBT/N/KEN/1682/Add.1, G/TBT/N/RWA/1064/Add.1, G/TBT/N/TZA/1181/Add.1, G/TBT/N/UGA/2019/Add.1")</f>
        <v xml:space="preserve"> G/TBT/N/BDI/515/Add.1, G/TBT/N/KEN/1682/Add.1, G/TBT/N/RWA/1064/Add.1, G/TBT/N/TZA/1181/Add.1, G/TBT/N/UGA/2019/Add.1</v>
      </c>
      <c r="D78" s="10" t="s">
        <v>2150</v>
      </c>
      <c r="E78" s="10" t="s">
        <v>2151</v>
      </c>
      <c r="F78" s="10" t="s">
        <v>2148</v>
      </c>
      <c r="G78" s="10" t="s">
        <v>2152</v>
      </c>
      <c r="H78" s="10" t="s">
        <v>2143</v>
      </c>
      <c r="I78" s="10" t="s">
        <v>2144</v>
      </c>
      <c r="J78" s="10" t="s">
        <v>41</v>
      </c>
      <c r="K78" s="10" t="s">
        <v>2137</v>
      </c>
      <c r="L78" s="7"/>
      <c r="M78" s="8" t="s">
        <v>41</v>
      </c>
      <c r="N78" s="11"/>
      <c r="O78" s="11"/>
      <c r="P78" s="7" t="s">
        <v>43</v>
      </c>
      <c r="Q78" s="10" t="s">
        <v>2132</v>
      </c>
      <c r="R78" s="12" t="str">
        <f>HYPERLINK("https://docs.wto.org/imrd/directdoc.asp?DDFDocuments/t/G/TBTN24/BDI515A1.docx", "https://docs.wto.org/imrd/directdoc.asp?DDFDocuments/t/G/TBTN24/BDI515A1.docx")</f>
        <v>https://docs.wto.org/imrd/directdoc.asp?DDFDocuments/t/G/TBTN24/BDI515A1.docx</v>
      </c>
      <c r="S78" s="12" t="str">
        <f>HYPERLINK("https://docs.wto.org/imrd/directdoc.asp?DDFDocuments/u/G/TBTN24/BDI515A1.docx", "https://docs.wto.org/imrd/directdoc.asp?DDFDocuments/u/G/TBTN24/BDI515A1.docx")</f>
        <v>https://docs.wto.org/imrd/directdoc.asp?DDFDocuments/u/G/TBTN24/BDI515A1.docx</v>
      </c>
      <c r="T78" s="12" t="str">
        <f>HYPERLINK("https://docs.wto.org/imrd/directdoc.asp?DDFDocuments/v/G/TBTN24/BDI515A1.docx", "https://docs.wto.org/imrd/directdoc.asp?DDFDocuments/v/G/TBTN24/BDI515A1.docx")</f>
        <v>https://docs.wto.org/imrd/directdoc.asp?DDFDocuments/v/G/TBTN24/BDI515A1.docx</v>
      </c>
      <c r="U78" s="12" t="s">
        <v>98</v>
      </c>
      <c r="V78" s="12" t="s">
        <v>97</v>
      </c>
      <c r="W78" s="12" t="s">
        <v>98</v>
      </c>
      <c r="X78" s="12" t="s">
        <v>97</v>
      </c>
      <c r="Y78" s="12" t="s">
        <v>97</v>
      </c>
      <c r="Z78" s="12" t="s">
        <v>97</v>
      </c>
      <c r="AA78" s="12" t="s">
        <v>97</v>
      </c>
      <c r="AB78" s="13" t="s">
        <v>41</v>
      </c>
      <c r="AC78" s="12" t="s">
        <v>41</v>
      </c>
      <c r="AD78" s="12" t="s">
        <v>41</v>
      </c>
      <c r="AE78" s="12" t="s">
        <v>41</v>
      </c>
      <c r="AF78" s="12" t="s">
        <v>41</v>
      </c>
      <c r="AG78" s="12" t="s">
        <v>41</v>
      </c>
      <c r="AH78" s="13" t="s">
        <v>41</v>
      </c>
    </row>
    <row r="79" spans="1:34" ht="40.049999999999997" customHeight="1" x14ac:dyDescent="0.3">
      <c r="A79" s="7" t="s">
        <v>45</v>
      </c>
      <c r="B79" s="8">
        <v>46267</v>
      </c>
      <c r="C79" s="9" t="str">
        <f>HYPERLINK("https://epingalert.org/en/Search?viewData= G/TBT/N/BDI/515/Add.1, G/TBT/N/KEN/1682/Add.1, G/TBT/N/RWA/1064/Add.1, G/TBT/N/TZA/1181/Add.1, G/TBT/N/UGA/2019/Add.1"," G/TBT/N/BDI/515/Add.1, G/TBT/N/KEN/1682/Add.1, G/TBT/N/RWA/1064/Add.1, G/TBT/N/TZA/1181/Add.1, G/TBT/N/UGA/2019/Add.1")</f>
        <v xml:space="preserve"> G/TBT/N/BDI/515/Add.1, G/TBT/N/KEN/1682/Add.1, G/TBT/N/RWA/1064/Add.1, G/TBT/N/TZA/1181/Add.1, G/TBT/N/UGA/2019/Add.1</v>
      </c>
      <c r="D79" s="10" t="s">
        <v>2150</v>
      </c>
      <c r="E79" s="10" t="s">
        <v>2151</v>
      </c>
      <c r="F79" s="10" t="s">
        <v>2148</v>
      </c>
      <c r="G79" s="10" t="s">
        <v>2152</v>
      </c>
      <c r="H79" s="10" t="s">
        <v>2143</v>
      </c>
      <c r="I79" s="10" t="s">
        <v>2145</v>
      </c>
      <c r="J79" s="10" t="s">
        <v>41</v>
      </c>
      <c r="K79" s="10" t="s">
        <v>2139</v>
      </c>
      <c r="L79" s="7"/>
      <c r="M79" s="8" t="s">
        <v>41</v>
      </c>
      <c r="N79" s="11"/>
      <c r="O79" s="11"/>
      <c r="P79" s="7" t="s">
        <v>43</v>
      </c>
      <c r="Q79" s="10" t="s">
        <v>2132</v>
      </c>
      <c r="R79" s="12" t="str">
        <f>HYPERLINK("https://docs.wto.org/imrd/directdoc.asp?DDFDocuments/t/G/TBTN24/BDI515A1.docx", "https://docs.wto.org/imrd/directdoc.asp?DDFDocuments/t/G/TBTN24/BDI515A1.docx")</f>
        <v>https://docs.wto.org/imrd/directdoc.asp?DDFDocuments/t/G/TBTN24/BDI515A1.docx</v>
      </c>
      <c r="S79" s="12" t="str">
        <f>HYPERLINK("https://docs.wto.org/imrd/directdoc.asp?DDFDocuments/u/G/TBTN24/BDI515A1.docx", "https://docs.wto.org/imrd/directdoc.asp?DDFDocuments/u/G/TBTN24/BDI515A1.docx")</f>
        <v>https://docs.wto.org/imrd/directdoc.asp?DDFDocuments/u/G/TBTN24/BDI515A1.docx</v>
      </c>
      <c r="T79" s="12" t="str">
        <f>HYPERLINK("https://docs.wto.org/imrd/directdoc.asp?DDFDocuments/v/G/TBTN24/BDI515A1.docx", "https://docs.wto.org/imrd/directdoc.asp?DDFDocuments/v/G/TBTN24/BDI515A1.docx")</f>
        <v>https://docs.wto.org/imrd/directdoc.asp?DDFDocuments/v/G/TBTN24/BDI515A1.docx</v>
      </c>
      <c r="U79" s="12" t="s">
        <v>98</v>
      </c>
      <c r="V79" s="12" t="s">
        <v>97</v>
      </c>
      <c r="W79" s="12" t="s">
        <v>98</v>
      </c>
      <c r="X79" s="12" t="s">
        <v>97</v>
      </c>
      <c r="Y79" s="12" t="s">
        <v>97</v>
      </c>
      <c r="Z79" s="12" t="s">
        <v>97</v>
      </c>
      <c r="AA79" s="12" t="s">
        <v>97</v>
      </c>
      <c r="AB79" s="13" t="s">
        <v>41</v>
      </c>
      <c r="AC79" s="12" t="s">
        <v>41</v>
      </c>
      <c r="AD79" s="12" t="s">
        <v>41</v>
      </c>
      <c r="AE79" s="12" t="s">
        <v>41</v>
      </c>
      <c r="AF79" s="12" t="s">
        <v>41</v>
      </c>
      <c r="AG79" s="12" t="s">
        <v>41</v>
      </c>
      <c r="AH79" s="13" t="s">
        <v>41</v>
      </c>
    </row>
    <row r="80" spans="1:34" ht="40.049999999999997" customHeight="1" x14ac:dyDescent="0.3">
      <c r="A80" s="7" t="s">
        <v>46</v>
      </c>
      <c r="B80" s="8">
        <v>46267</v>
      </c>
      <c r="C80" s="9" t="str">
        <f>HYPERLINK("https://epingalert.org/en/Search?viewData= G/TBT/N/BDI/515/Add.1, G/TBT/N/KEN/1682/Add.1, G/TBT/N/RWA/1064/Add.1, G/TBT/N/TZA/1181/Add.1, G/TBT/N/UGA/2019/Add.1"," G/TBT/N/BDI/515/Add.1, G/TBT/N/KEN/1682/Add.1, G/TBT/N/RWA/1064/Add.1, G/TBT/N/TZA/1181/Add.1, G/TBT/N/UGA/2019/Add.1")</f>
        <v xml:space="preserve"> G/TBT/N/BDI/515/Add.1, G/TBT/N/KEN/1682/Add.1, G/TBT/N/RWA/1064/Add.1, G/TBT/N/TZA/1181/Add.1, G/TBT/N/UGA/2019/Add.1</v>
      </c>
      <c r="D80" s="10" t="s">
        <v>2150</v>
      </c>
      <c r="E80" s="10" t="s">
        <v>2151</v>
      </c>
      <c r="F80" s="10" t="s">
        <v>2148</v>
      </c>
      <c r="G80" s="10" t="s">
        <v>2152</v>
      </c>
      <c r="H80" s="10" t="s">
        <v>2143</v>
      </c>
      <c r="I80" s="10" t="s">
        <v>2144</v>
      </c>
      <c r="J80" s="10" t="s">
        <v>41</v>
      </c>
      <c r="K80" s="10" t="s">
        <v>2137</v>
      </c>
      <c r="L80" s="7"/>
      <c r="M80" s="8" t="s">
        <v>41</v>
      </c>
      <c r="N80" s="11"/>
      <c r="O80" s="11"/>
      <c r="P80" s="7" t="s">
        <v>43</v>
      </c>
      <c r="Q80" s="10" t="s">
        <v>2132</v>
      </c>
      <c r="R80" s="12" t="str">
        <f>HYPERLINK("https://docs.wto.org/imrd/directdoc.asp?DDFDocuments/t/G/TBTN24/BDI515A1.docx", "https://docs.wto.org/imrd/directdoc.asp?DDFDocuments/t/G/TBTN24/BDI515A1.docx")</f>
        <v>https://docs.wto.org/imrd/directdoc.asp?DDFDocuments/t/G/TBTN24/BDI515A1.docx</v>
      </c>
      <c r="S80" s="12" t="str">
        <f>HYPERLINK("https://docs.wto.org/imrd/directdoc.asp?DDFDocuments/u/G/TBTN24/BDI515A1.docx", "https://docs.wto.org/imrd/directdoc.asp?DDFDocuments/u/G/TBTN24/BDI515A1.docx")</f>
        <v>https://docs.wto.org/imrd/directdoc.asp?DDFDocuments/u/G/TBTN24/BDI515A1.docx</v>
      </c>
      <c r="T80" s="12" t="str">
        <f>HYPERLINK("https://docs.wto.org/imrd/directdoc.asp?DDFDocuments/v/G/TBTN24/BDI515A1.docx", "https://docs.wto.org/imrd/directdoc.asp?DDFDocuments/v/G/TBTN24/BDI515A1.docx")</f>
        <v>https://docs.wto.org/imrd/directdoc.asp?DDFDocuments/v/G/TBTN24/BDI515A1.docx</v>
      </c>
      <c r="U80" s="12" t="s">
        <v>98</v>
      </c>
      <c r="V80" s="12" t="s">
        <v>97</v>
      </c>
      <c r="W80" s="12" t="s">
        <v>98</v>
      </c>
      <c r="X80" s="12" t="s">
        <v>97</v>
      </c>
      <c r="Y80" s="12" t="s">
        <v>97</v>
      </c>
      <c r="Z80" s="12" t="s">
        <v>97</v>
      </c>
      <c r="AA80" s="12" t="s">
        <v>97</v>
      </c>
      <c r="AB80" s="13" t="s">
        <v>41</v>
      </c>
      <c r="AC80" s="12" t="s">
        <v>41</v>
      </c>
      <c r="AD80" s="12" t="s">
        <v>41</v>
      </c>
      <c r="AE80" s="12" t="s">
        <v>41</v>
      </c>
      <c r="AF80" s="12" t="s">
        <v>41</v>
      </c>
      <c r="AG80" s="12" t="s">
        <v>41</v>
      </c>
      <c r="AH80" s="13" t="s">
        <v>41</v>
      </c>
    </row>
    <row r="81" spans="1:34" ht="40.049999999999997" customHeight="1" x14ac:dyDescent="0.3">
      <c r="A81" s="7" t="s">
        <v>47</v>
      </c>
      <c r="B81" s="8">
        <v>46267</v>
      </c>
      <c r="C81" s="9" t="str">
        <f>HYPERLINK("https://epingalert.org/en/Search?viewData= G/TBT/N/BDI/515/Add.1, G/TBT/N/KEN/1682/Add.1, G/TBT/N/RWA/1064/Add.1, G/TBT/N/TZA/1181/Add.1, G/TBT/N/UGA/2019/Add.1"," G/TBT/N/BDI/515/Add.1, G/TBT/N/KEN/1682/Add.1, G/TBT/N/RWA/1064/Add.1, G/TBT/N/TZA/1181/Add.1, G/TBT/N/UGA/2019/Add.1")</f>
        <v xml:space="preserve"> G/TBT/N/BDI/515/Add.1, G/TBT/N/KEN/1682/Add.1, G/TBT/N/RWA/1064/Add.1, G/TBT/N/TZA/1181/Add.1, G/TBT/N/UGA/2019/Add.1</v>
      </c>
      <c r="D81" s="10" t="s">
        <v>2150</v>
      </c>
      <c r="E81" s="10" t="s">
        <v>2151</v>
      </c>
      <c r="F81" s="10" t="s">
        <v>2148</v>
      </c>
      <c r="G81" s="10" t="s">
        <v>2152</v>
      </c>
      <c r="H81" s="10" t="s">
        <v>2143</v>
      </c>
      <c r="I81" s="10" t="s">
        <v>2144</v>
      </c>
      <c r="J81" s="10" t="s">
        <v>41</v>
      </c>
      <c r="K81" s="10" t="s">
        <v>2137</v>
      </c>
      <c r="L81" s="7"/>
      <c r="M81" s="8" t="s">
        <v>41</v>
      </c>
      <c r="N81" s="11"/>
      <c r="O81" s="11"/>
      <c r="P81" s="7" t="s">
        <v>43</v>
      </c>
      <c r="Q81" s="10" t="s">
        <v>2132</v>
      </c>
      <c r="R81" s="12" t="str">
        <f>HYPERLINK("https://docs.wto.org/imrd/directdoc.asp?DDFDocuments/t/G/TBTN24/BDI515A1.docx", "https://docs.wto.org/imrd/directdoc.asp?DDFDocuments/t/G/TBTN24/BDI515A1.docx")</f>
        <v>https://docs.wto.org/imrd/directdoc.asp?DDFDocuments/t/G/TBTN24/BDI515A1.docx</v>
      </c>
      <c r="S81" s="12" t="str">
        <f>HYPERLINK("https://docs.wto.org/imrd/directdoc.asp?DDFDocuments/u/G/TBTN24/BDI515A1.docx", "https://docs.wto.org/imrd/directdoc.asp?DDFDocuments/u/G/TBTN24/BDI515A1.docx")</f>
        <v>https://docs.wto.org/imrd/directdoc.asp?DDFDocuments/u/G/TBTN24/BDI515A1.docx</v>
      </c>
      <c r="T81" s="12" t="str">
        <f>HYPERLINK("https://docs.wto.org/imrd/directdoc.asp?DDFDocuments/v/G/TBTN24/BDI515A1.docx", "https://docs.wto.org/imrd/directdoc.asp?DDFDocuments/v/G/TBTN24/BDI515A1.docx")</f>
        <v>https://docs.wto.org/imrd/directdoc.asp?DDFDocuments/v/G/TBTN24/BDI515A1.docx</v>
      </c>
      <c r="U81" s="12" t="s">
        <v>98</v>
      </c>
      <c r="V81" s="12" t="s">
        <v>97</v>
      </c>
      <c r="W81" s="12" t="s">
        <v>98</v>
      </c>
      <c r="X81" s="12" t="s">
        <v>97</v>
      </c>
      <c r="Y81" s="12" t="s">
        <v>97</v>
      </c>
      <c r="Z81" s="12" t="s">
        <v>97</v>
      </c>
      <c r="AA81" s="12" t="s">
        <v>97</v>
      </c>
      <c r="AB81" s="13" t="s">
        <v>41</v>
      </c>
      <c r="AC81" s="12" t="s">
        <v>41</v>
      </c>
      <c r="AD81" s="12" t="s">
        <v>41</v>
      </c>
      <c r="AE81" s="12" t="s">
        <v>41</v>
      </c>
      <c r="AF81" s="12" t="s">
        <v>41</v>
      </c>
      <c r="AG81" s="12" t="s">
        <v>41</v>
      </c>
      <c r="AH81" s="13" t="s">
        <v>41</v>
      </c>
    </row>
    <row r="82" spans="1:34" ht="40.049999999999997" customHeight="1" x14ac:dyDescent="0.3">
      <c r="A82" s="7" t="s">
        <v>48</v>
      </c>
      <c r="B82" s="8">
        <v>46267</v>
      </c>
      <c r="C82" s="9" t="str">
        <f>HYPERLINK("https://epingalert.org/en/Search?viewData= G/TBT/N/BDI/515/Add.1, G/TBT/N/KEN/1682/Add.1, G/TBT/N/RWA/1064/Add.1, G/TBT/N/TZA/1181/Add.1, G/TBT/N/UGA/2019/Add.1"," G/TBT/N/BDI/515/Add.1, G/TBT/N/KEN/1682/Add.1, G/TBT/N/RWA/1064/Add.1, G/TBT/N/TZA/1181/Add.1, G/TBT/N/UGA/2019/Add.1")</f>
        <v xml:space="preserve"> G/TBT/N/BDI/515/Add.1, G/TBT/N/KEN/1682/Add.1, G/TBT/N/RWA/1064/Add.1, G/TBT/N/TZA/1181/Add.1, G/TBT/N/UGA/2019/Add.1</v>
      </c>
      <c r="D82" s="10" t="s">
        <v>2150</v>
      </c>
      <c r="E82" s="10" t="s">
        <v>2151</v>
      </c>
      <c r="F82" s="10" t="s">
        <v>2148</v>
      </c>
      <c r="G82" s="10" t="s">
        <v>2152</v>
      </c>
      <c r="H82" s="10" t="s">
        <v>2143</v>
      </c>
      <c r="I82" s="10" t="s">
        <v>2144</v>
      </c>
      <c r="J82" s="10" t="s">
        <v>41</v>
      </c>
      <c r="K82" s="10" t="s">
        <v>2137</v>
      </c>
      <c r="L82" s="7"/>
      <c r="M82" s="8" t="s">
        <v>41</v>
      </c>
      <c r="N82" s="11"/>
      <c r="O82" s="11"/>
      <c r="P82" s="7" t="s">
        <v>43</v>
      </c>
      <c r="Q82" s="10" t="s">
        <v>2132</v>
      </c>
      <c r="R82" s="12" t="str">
        <f>HYPERLINK("https://docs.wto.org/imrd/directdoc.asp?DDFDocuments/t/G/TBTN24/BDI515A1.docx", "https://docs.wto.org/imrd/directdoc.asp?DDFDocuments/t/G/TBTN24/BDI515A1.docx")</f>
        <v>https://docs.wto.org/imrd/directdoc.asp?DDFDocuments/t/G/TBTN24/BDI515A1.docx</v>
      </c>
      <c r="S82" s="12" t="str">
        <f>HYPERLINK("https://docs.wto.org/imrd/directdoc.asp?DDFDocuments/u/G/TBTN24/BDI515A1.docx", "https://docs.wto.org/imrd/directdoc.asp?DDFDocuments/u/G/TBTN24/BDI515A1.docx")</f>
        <v>https://docs.wto.org/imrd/directdoc.asp?DDFDocuments/u/G/TBTN24/BDI515A1.docx</v>
      </c>
      <c r="T82" s="12" t="str">
        <f>HYPERLINK("https://docs.wto.org/imrd/directdoc.asp?DDFDocuments/v/G/TBTN24/BDI515A1.docx", "https://docs.wto.org/imrd/directdoc.asp?DDFDocuments/v/G/TBTN24/BDI515A1.docx")</f>
        <v>https://docs.wto.org/imrd/directdoc.asp?DDFDocuments/v/G/TBTN24/BDI515A1.docx</v>
      </c>
      <c r="U82" s="12" t="s">
        <v>98</v>
      </c>
      <c r="V82" s="12" t="s">
        <v>97</v>
      </c>
      <c r="W82" s="12" t="s">
        <v>98</v>
      </c>
      <c r="X82" s="12" t="s">
        <v>97</v>
      </c>
      <c r="Y82" s="12" t="s">
        <v>97</v>
      </c>
      <c r="Z82" s="12" t="s">
        <v>97</v>
      </c>
      <c r="AA82" s="12" t="s">
        <v>97</v>
      </c>
      <c r="AB82" s="13" t="s">
        <v>41</v>
      </c>
      <c r="AC82" s="12" t="s">
        <v>41</v>
      </c>
      <c r="AD82" s="12" t="s">
        <v>41</v>
      </c>
      <c r="AE82" s="12" t="s">
        <v>41</v>
      </c>
      <c r="AF82" s="12" t="s">
        <v>41</v>
      </c>
      <c r="AG82" s="12" t="s">
        <v>41</v>
      </c>
      <c r="AH82" s="13" t="s">
        <v>41</v>
      </c>
    </row>
    <row r="83" spans="1:34" ht="40.049999999999997" customHeight="1" x14ac:dyDescent="0.3">
      <c r="A83" s="7" t="s">
        <v>34</v>
      </c>
      <c r="B83" s="8">
        <v>46267</v>
      </c>
      <c r="C83" s="9" t="str">
        <f>HYPERLINK("https://epingalert.org/en/Search?viewData= G/TBT/N/BDI/538/Add.1, G/TBT/N/KEN/1729/Add.1, G/TBT/N/RWA/1105/Add.1, G/TBT/N/TZA/1241/Add.1, G/TBT/N/UGA/2078/Add.1"," G/TBT/N/BDI/538/Add.1, G/TBT/N/KEN/1729/Add.1, G/TBT/N/RWA/1105/Add.1, G/TBT/N/TZA/1241/Add.1, G/TBT/N/UGA/2078/Add.1")</f>
        <v xml:space="preserve"> G/TBT/N/BDI/538/Add.1, G/TBT/N/KEN/1729/Add.1, G/TBT/N/RWA/1105/Add.1, G/TBT/N/TZA/1241/Add.1, G/TBT/N/UGA/2078/Add.1</v>
      </c>
      <c r="D83" s="10" t="s">
        <v>2153</v>
      </c>
      <c r="E83" s="10" t="s">
        <v>2154</v>
      </c>
      <c r="F83" s="10" t="s">
        <v>2155</v>
      </c>
      <c r="G83" s="10" t="s">
        <v>41</v>
      </c>
      <c r="H83" s="10" t="s">
        <v>895</v>
      </c>
      <c r="I83" s="10" t="s">
        <v>978</v>
      </c>
      <c r="J83" s="10" t="s">
        <v>41</v>
      </c>
      <c r="K83" s="10" t="s">
        <v>2137</v>
      </c>
      <c r="L83" s="7"/>
      <c r="M83" s="8" t="s">
        <v>41</v>
      </c>
      <c r="N83" s="11"/>
      <c r="O83" s="11"/>
      <c r="P83" s="7" t="s">
        <v>43</v>
      </c>
      <c r="Q83" s="10" t="s">
        <v>2132</v>
      </c>
      <c r="R83" s="12" t="str">
        <f>HYPERLINK("https://docs.wto.org/imrd/directdoc.asp?DDFDocuments/t/G/TBTN25/BDI538A1.docx", "https://docs.wto.org/imrd/directdoc.asp?DDFDocuments/t/G/TBTN25/BDI538A1.docx")</f>
        <v>https://docs.wto.org/imrd/directdoc.asp?DDFDocuments/t/G/TBTN25/BDI538A1.docx</v>
      </c>
      <c r="S83" s="12" t="str">
        <f>HYPERLINK("https://docs.wto.org/imrd/directdoc.asp?DDFDocuments/u/G/TBTN25/BDI538A1.docx", "https://docs.wto.org/imrd/directdoc.asp?DDFDocuments/u/G/TBTN25/BDI538A1.docx")</f>
        <v>https://docs.wto.org/imrd/directdoc.asp?DDFDocuments/u/G/TBTN25/BDI538A1.docx</v>
      </c>
      <c r="T83" s="12" t="str">
        <f>HYPERLINK("https://docs.wto.org/imrd/directdoc.asp?DDFDocuments/v/G/TBTN25/BDI538A1.docx", "https://docs.wto.org/imrd/directdoc.asp?DDFDocuments/v/G/TBTN25/BDI538A1.docx")</f>
        <v>https://docs.wto.org/imrd/directdoc.asp?DDFDocuments/v/G/TBTN25/BDI538A1.docx</v>
      </c>
      <c r="U83" s="12" t="s">
        <v>98</v>
      </c>
      <c r="V83" s="12" t="s">
        <v>97</v>
      </c>
      <c r="W83" s="12" t="s">
        <v>97</v>
      </c>
      <c r="X83" s="12" t="s">
        <v>97</v>
      </c>
      <c r="Y83" s="12" t="s">
        <v>97</v>
      </c>
      <c r="Z83" s="12" t="s">
        <v>97</v>
      </c>
      <c r="AA83" s="12" t="s">
        <v>97</v>
      </c>
      <c r="AB83" s="13" t="s">
        <v>41</v>
      </c>
      <c r="AC83" s="12" t="s">
        <v>41</v>
      </c>
      <c r="AD83" s="12" t="s">
        <v>41</v>
      </c>
      <c r="AE83" s="12" t="s">
        <v>41</v>
      </c>
      <c r="AF83" s="12" t="s">
        <v>41</v>
      </c>
      <c r="AG83" s="12" t="s">
        <v>41</v>
      </c>
      <c r="AH83" s="13" t="s">
        <v>41</v>
      </c>
    </row>
    <row r="84" spans="1:34" ht="40.049999999999997" customHeight="1" x14ac:dyDescent="0.3">
      <c r="A84" s="7" t="s">
        <v>45</v>
      </c>
      <c r="B84" s="8">
        <v>46267</v>
      </c>
      <c r="C84" s="9" t="str">
        <f>HYPERLINK("https://epingalert.org/en/Search?viewData= G/TBT/N/BDI/538/Add.1, G/TBT/N/KEN/1729/Add.1, G/TBT/N/RWA/1105/Add.1, G/TBT/N/TZA/1241/Add.1, G/TBT/N/UGA/2078/Add.1"," G/TBT/N/BDI/538/Add.1, G/TBT/N/KEN/1729/Add.1, G/TBT/N/RWA/1105/Add.1, G/TBT/N/TZA/1241/Add.1, G/TBT/N/UGA/2078/Add.1")</f>
        <v xml:space="preserve"> G/TBT/N/BDI/538/Add.1, G/TBT/N/KEN/1729/Add.1, G/TBT/N/RWA/1105/Add.1, G/TBT/N/TZA/1241/Add.1, G/TBT/N/UGA/2078/Add.1</v>
      </c>
      <c r="D84" s="10" t="s">
        <v>2153</v>
      </c>
      <c r="E84" s="10" t="s">
        <v>2154</v>
      </c>
      <c r="F84" s="10" t="s">
        <v>2155</v>
      </c>
      <c r="G84" s="10" t="s">
        <v>41</v>
      </c>
      <c r="H84" s="10" t="s">
        <v>895</v>
      </c>
      <c r="I84" s="10" t="s">
        <v>979</v>
      </c>
      <c r="J84" s="10" t="s">
        <v>41</v>
      </c>
      <c r="K84" s="10" t="s">
        <v>2139</v>
      </c>
      <c r="L84" s="7"/>
      <c r="M84" s="8" t="s">
        <v>41</v>
      </c>
      <c r="N84" s="11"/>
      <c r="O84" s="11"/>
      <c r="P84" s="7" t="s">
        <v>43</v>
      </c>
      <c r="Q84" s="10" t="s">
        <v>2132</v>
      </c>
      <c r="R84" s="12" t="str">
        <f>HYPERLINK("https://docs.wto.org/imrd/directdoc.asp?DDFDocuments/t/G/TBTN25/BDI538A1.docx", "https://docs.wto.org/imrd/directdoc.asp?DDFDocuments/t/G/TBTN25/BDI538A1.docx")</f>
        <v>https://docs.wto.org/imrd/directdoc.asp?DDFDocuments/t/G/TBTN25/BDI538A1.docx</v>
      </c>
      <c r="S84" s="12" t="str">
        <f>HYPERLINK("https://docs.wto.org/imrd/directdoc.asp?DDFDocuments/u/G/TBTN25/BDI538A1.docx", "https://docs.wto.org/imrd/directdoc.asp?DDFDocuments/u/G/TBTN25/BDI538A1.docx")</f>
        <v>https://docs.wto.org/imrd/directdoc.asp?DDFDocuments/u/G/TBTN25/BDI538A1.docx</v>
      </c>
      <c r="T84" s="12" t="str">
        <f>HYPERLINK("https://docs.wto.org/imrd/directdoc.asp?DDFDocuments/v/G/TBTN25/BDI538A1.docx", "https://docs.wto.org/imrd/directdoc.asp?DDFDocuments/v/G/TBTN25/BDI538A1.docx")</f>
        <v>https://docs.wto.org/imrd/directdoc.asp?DDFDocuments/v/G/TBTN25/BDI538A1.docx</v>
      </c>
      <c r="U84" s="12" t="s">
        <v>98</v>
      </c>
      <c r="V84" s="12" t="s">
        <v>97</v>
      </c>
      <c r="W84" s="12" t="s">
        <v>97</v>
      </c>
      <c r="X84" s="12" t="s">
        <v>97</v>
      </c>
      <c r="Y84" s="12" t="s">
        <v>97</v>
      </c>
      <c r="Z84" s="12" t="s">
        <v>97</v>
      </c>
      <c r="AA84" s="12" t="s">
        <v>97</v>
      </c>
      <c r="AB84" s="13" t="s">
        <v>41</v>
      </c>
      <c r="AC84" s="12" t="s">
        <v>41</v>
      </c>
      <c r="AD84" s="12" t="s">
        <v>41</v>
      </c>
      <c r="AE84" s="12" t="s">
        <v>41</v>
      </c>
      <c r="AF84" s="12" t="s">
        <v>41</v>
      </c>
      <c r="AG84" s="12" t="s">
        <v>41</v>
      </c>
      <c r="AH84" s="13" t="s">
        <v>41</v>
      </c>
    </row>
    <row r="85" spans="1:34" ht="40.049999999999997" customHeight="1" x14ac:dyDescent="0.3">
      <c r="A85" s="7" t="s">
        <v>46</v>
      </c>
      <c r="B85" s="8">
        <v>46267</v>
      </c>
      <c r="C85" s="9" t="str">
        <f>HYPERLINK("https://epingalert.org/en/Search?viewData= G/TBT/N/BDI/538/Add.1, G/TBT/N/KEN/1729/Add.1, G/TBT/N/RWA/1105/Add.1, G/TBT/N/TZA/1241/Add.1, G/TBT/N/UGA/2078/Add.1"," G/TBT/N/BDI/538/Add.1, G/TBT/N/KEN/1729/Add.1, G/TBT/N/RWA/1105/Add.1, G/TBT/N/TZA/1241/Add.1, G/TBT/N/UGA/2078/Add.1")</f>
        <v xml:space="preserve"> G/TBT/N/BDI/538/Add.1, G/TBT/N/KEN/1729/Add.1, G/TBT/N/RWA/1105/Add.1, G/TBT/N/TZA/1241/Add.1, G/TBT/N/UGA/2078/Add.1</v>
      </c>
      <c r="D85" s="10" t="s">
        <v>2153</v>
      </c>
      <c r="E85" s="10" t="s">
        <v>2154</v>
      </c>
      <c r="F85" s="10" t="s">
        <v>2155</v>
      </c>
      <c r="G85" s="10" t="s">
        <v>41</v>
      </c>
      <c r="H85" s="10" t="s">
        <v>895</v>
      </c>
      <c r="I85" s="10" t="s">
        <v>978</v>
      </c>
      <c r="J85" s="10" t="s">
        <v>41</v>
      </c>
      <c r="K85" s="10" t="s">
        <v>2137</v>
      </c>
      <c r="L85" s="7"/>
      <c r="M85" s="8" t="s">
        <v>41</v>
      </c>
      <c r="N85" s="11"/>
      <c r="O85" s="11"/>
      <c r="P85" s="7" t="s">
        <v>43</v>
      </c>
      <c r="Q85" s="10" t="s">
        <v>2132</v>
      </c>
      <c r="R85" s="12" t="str">
        <f>HYPERLINK("https://docs.wto.org/imrd/directdoc.asp?DDFDocuments/t/G/TBTN25/BDI538A1.docx", "https://docs.wto.org/imrd/directdoc.asp?DDFDocuments/t/G/TBTN25/BDI538A1.docx")</f>
        <v>https://docs.wto.org/imrd/directdoc.asp?DDFDocuments/t/G/TBTN25/BDI538A1.docx</v>
      </c>
      <c r="S85" s="12" t="str">
        <f>HYPERLINK("https://docs.wto.org/imrd/directdoc.asp?DDFDocuments/u/G/TBTN25/BDI538A1.docx", "https://docs.wto.org/imrd/directdoc.asp?DDFDocuments/u/G/TBTN25/BDI538A1.docx")</f>
        <v>https://docs.wto.org/imrd/directdoc.asp?DDFDocuments/u/G/TBTN25/BDI538A1.docx</v>
      </c>
      <c r="T85" s="12" t="str">
        <f>HYPERLINK("https://docs.wto.org/imrd/directdoc.asp?DDFDocuments/v/G/TBTN25/BDI538A1.docx", "https://docs.wto.org/imrd/directdoc.asp?DDFDocuments/v/G/TBTN25/BDI538A1.docx")</f>
        <v>https://docs.wto.org/imrd/directdoc.asp?DDFDocuments/v/G/TBTN25/BDI538A1.docx</v>
      </c>
      <c r="U85" s="12" t="s">
        <v>98</v>
      </c>
      <c r="V85" s="12" t="s">
        <v>97</v>
      </c>
      <c r="W85" s="12" t="s">
        <v>97</v>
      </c>
      <c r="X85" s="12" t="s">
        <v>97</v>
      </c>
      <c r="Y85" s="12" t="s">
        <v>97</v>
      </c>
      <c r="Z85" s="12" t="s">
        <v>97</v>
      </c>
      <c r="AA85" s="12" t="s">
        <v>97</v>
      </c>
      <c r="AB85" s="13" t="s">
        <v>41</v>
      </c>
      <c r="AC85" s="12" t="s">
        <v>41</v>
      </c>
      <c r="AD85" s="12" t="s">
        <v>41</v>
      </c>
      <c r="AE85" s="12" t="s">
        <v>41</v>
      </c>
      <c r="AF85" s="12" t="s">
        <v>41</v>
      </c>
      <c r="AG85" s="12" t="s">
        <v>41</v>
      </c>
      <c r="AH85" s="13" t="s">
        <v>41</v>
      </c>
    </row>
    <row r="86" spans="1:34" ht="40.049999999999997" customHeight="1" x14ac:dyDescent="0.3">
      <c r="A86" s="7" t="s">
        <v>47</v>
      </c>
      <c r="B86" s="8">
        <v>46267</v>
      </c>
      <c r="C86" s="9" t="str">
        <f>HYPERLINK("https://epingalert.org/en/Search?viewData= G/TBT/N/BDI/538/Add.1, G/TBT/N/KEN/1729/Add.1, G/TBT/N/RWA/1105/Add.1, G/TBT/N/TZA/1241/Add.1, G/TBT/N/UGA/2078/Add.1"," G/TBT/N/BDI/538/Add.1, G/TBT/N/KEN/1729/Add.1, G/TBT/N/RWA/1105/Add.1, G/TBT/N/TZA/1241/Add.1, G/TBT/N/UGA/2078/Add.1")</f>
        <v xml:space="preserve"> G/TBT/N/BDI/538/Add.1, G/TBT/N/KEN/1729/Add.1, G/TBT/N/RWA/1105/Add.1, G/TBT/N/TZA/1241/Add.1, G/TBT/N/UGA/2078/Add.1</v>
      </c>
      <c r="D86" s="10" t="s">
        <v>2153</v>
      </c>
      <c r="E86" s="10" t="s">
        <v>2154</v>
      </c>
      <c r="F86" s="10" t="s">
        <v>2155</v>
      </c>
      <c r="G86" s="10" t="s">
        <v>41</v>
      </c>
      <c r="H86" s="10" t="s">
        <v>895</v>
      </c>
      <c r="I86" s="10" t="s">
        <v>978</v>
      </c>
      <c r="J86" s="10" t="s">
        <v>41</v>
      </c>
      <c r="K86" s="10" t="s">
        <v>2137</v>
      </c>
      <c r="L86" s="7"/>
      <c r="M86" s="8" t="s">
        <v>41</v>
      </c>
      <c r="N86" s="11"/>
      <c r="O86" s="11"/>
      <c r="P86" s="7" t="s">
        <v>43</v>
      </c>
      <c r="Q86" s="10" t="s">
        <v>2132</v>
      </c>
      <c r="R86" s="12" t="str">
        <f>HYPERLINK("https://docs.wto.org/imrd/directdoc.asp?DDFDocuments/t/G/TBTN25/BDI538A1.docx", "https://docs.wto.org/imrd/directdoc.asp?DDFDocuments/t/G/TBTN25/BDI538A1.docx")</f>
        <v>https://docs.wto.org/imrd/directdoc.asp?DDFDocuments/t/G/TBTN25/BDI538A1.docx</v>
      </c>
      <c r="S86" s="12" t="str">
        <f>HYPERLINK("https://docs.wto.org/imrd/directdoc.asp?DDFDocuments/u/G/TBTN25/BDI538A1.docx", "https://docs.wto.org/imrd/directdoc.asp?DDFDocuments/u/G/TBTN25/BDI538A1.docx")</f>
        <v>https://docs.wto.org/imrd/directdoc.asp?DDFDocuments/u/G/TBTN25/BDI538A1.docx</v>
      </c>
      <c r="T86" s="12" t="str">
        <f>HYPERLINK("https://docs.wto.org/imrd/directdoc.asp?DDFDocuments/v/G/TBTN25/BDI538A1.docx", "https://docs.wto.org/imrd/directdoc.asp?DDFDocuments/v/G/TBTN25/BDI538A1.docx")</f>
        <v>https://docs.wto.org/imrd/directdoc.asp?DDFDocuments/v/G/TBTN25/BDI538A1.docx</v>
      </c>
      <c r="U86" s="12" t="s">
        <v>98</v>
      </c>
      <c r="V86" s="12" t="s">
        <v>97</v>
      </c>
      <c r="W86" s="12" t="s">
        <v>97</v>
      </c>
      <c r="X86" s="12" t="s">
        <v>97</v>
      </c>
      <c r="Y86" s="12" t="s">
        <v>97</v>
      </c>
      <c r="Z86" s="12" t="s">
        <v>97</v>
      </c>
      <c r="AA86" s="12" t="s">
        <v>97</v>
      </c>
      <c r="AB86" s="13" t="s">
        <v>41</v>
      </c>
      <c r="AC86" s="12" t="s">
        <v>41</v>
      </c>
      <c r="AD86" s="12" t="s">
        <v>41</v>
      </c>
      <c r="AE86" s="12" t="s">
        <v>41</v>
      </c>
      <c r="AF86" s="12" t="s">
        <v>41</v>
      </c>
      <c r="AG86" s="12" t="s">
        <v>41</v>
      </c>
      <c r="AH86" s="13" t="s">
        <v>41</v>
      </c>
    </row>
    <row r="87" spans="1:34" ht="40.049999999999997" customHeight="1" x14ac:dyDescent="0.3">
      <c r="A87" s="7" t="s">
        <v>48</v>
      </c>
      <c r="B87" s="8">
        <v>46267</v>
      </c>
      <c r="C87" s="9" t="str">
        <f>HYPERLINK("https://epingalert.org/en/Search?viewData= G/TBT/N/BDI/538/Add.1, G/TBT/N/KEN/1729/Add.1, G/TBT/N/RWA/1105/Add.1, G/TBT/N/TZA/1241/Add.1, G/TBT/N/UGA/2078/Add.1"," G/TBT/N/BDI/538/Add.1, G/TBT/N/KEN/1729/Add.1, G/TBT/N/RWA/1105/Add.1, G/TBT/N/TZA/1241/Add.1, G/TBT/N/UGA/2078/Add.1")</f>
        <v xml:space="preserve"> G/TBT/N/BDI/538/Add.1, G/TBT/N/KEN/1729/Add.1, G/TBT/N/RWA/1105/Add.1, G/TBT/N/TZA/1241/Add.1, G/TBT/N/UGA/2078/Add.1</v>
      </c>
      <c r="D87" s="10" t="s">
        <v>2153</v>
      </c>
      <c r="E87" s="10" t="s">
        <v>2154</v>
      </c>
      <c r="F87" s="10" t="s">
        <v>2155</v>
      </c>
      <c r="G87" s="10" t="s">
        <v>41</v>
      </c>
      <c r="H87" s="10" t="s">
        <v>895</v>
      </c>
      <c r="I87" s="10" t="s">
        <v>978</v>
      </c>
      <c r="J87" s="10" t="s">
        <v>41</v>
      </c>
      <c r="K87" s="10" t="s">
        <v>2137</v>
      </c>
      <c r="L87" s="7"/>
      <c r="M87" s="8" t="s">
        <v>41</v>
      </c>
      <c r="N87" s="11"/>
      <c r="O87" s="11"/>
      <c r="P87" s="7" t="s">
        <v>43</v>
      </c>
      <c r="Q87" s="10" t="s">
        <v>2132</v>
      </c>
      <c r="R87" s="12" t="str">
        <f>HYPERLINK("https://docs.wto.org/imrd/directdoc.asp?DDFDocuments/t/G/TBTN25/BDI538A1.docx", "https://docs.wto.org/imrd/directdoc.asp?DDFDocuments/t/G/TBTN25/BDI538A1.docx")</f>
        <v>https://docs.wto.org/imrd/directdoc.asp?DDFDocuments/t/G/TBTN25/BDI538A1.docx</v>
      </c>
      <c r="S87" s="12" t="str">
        <f>HYPERLINK("https://docs.wto.org/imrd/directdoc.asp?DDFDocuments/u/G/TBTN25/BDI538A1.docx", "https://docs.wto.org/imrd/directdoc.asp?DDFDocuments/u/G/TBTN25/BDI538A1.docx")</f>
        <v>https://docs.wto.org/imrd/directdoc.asp?DDFDocuments/u/G/TBTN25/BDI538A1.docx</v>
      </c>
      <c r="T87" s="12" t="str">
        <f>HYPERLINK("https://docs.wto.org/imrd/directdoc.asp?DDFDocuments/v/G/TBTN25/BDI538A1.docx", "https://docs.wto.org/imrd/directdoc.asp?DDFDocuments/v/G/TBTN25/BDI538A1.docx")</f>
        <v>https://docs.wto.org/imrd/directdoc.asp?DDFDocuments/v/G/TBTN25/BDI538A1.docx</v>
      </c>
      <c r="U87" s="12" t="s">
        <v>98</v>
      </c>
      <c r="V87" s="12" t="s">
        <v>97</v>
      </c>
      <c r="W87" s="12" t="s">
        <v>97</v>
      </c>
      <c r="X87" s="12" t="s">
        <v>97</v>
      </c>
      <c r="Y87" s="12" t="s">
        <v>97</v>
      </c>
      <c r="Z87" s="12" t="s">
        <v>97</v>
      </c>
      <c r="AA87" s="12" t="s">
        <v>97</v>
      </c>
      <c r="AB87" s="13" t="s">
        <v>41</v>
      </c>
      <c r="AC87" s="12" t="s">
        <v>41</v>
      </c>
      <c r="AD87" s="12" t="s">
        <v>41</v>
      </c>
      <c r="AE87" s="12" t="s">
        <v>41</v>
      </c>
      <c r="AF87" s="12" t="s">
        <v>41</v>
      </c>
      <c r="AG87" s="12" t="s">
        <v>41</v>
      </c>
      <c r="AH87" s="13" t="s">
        <v>41</v>
      </c>
    </row>
    <row r="88" spans="1:34" ht="40.049999999999997" customHeight="1" x14ac:dyDescent="0.3">
      <c r="A88" s="7" t="s">
        <v>34</v>
      </c>
      <c r="B88" s="8">
        <v>46267</v>
      </c>
      <c r="C88" s="9" t="str">
        <f>HYPERLINK("https://epingalert.org/en/Search?viewData= G/TBT/N/BDI/539/Add.1, G/TBT/N/KEN/1731/Add.1, G/TBT/N/RWA/1106/Add.1, G/TBT/N/TZA/1242/Add.1, G/TBT/N/UGA/2079/Add.1"," G/TBT/N/BDI/539/Add.1, G/TBT/N/KEN/1731/Add.1, G/TBT/N/RWA/1106/Add.1, G/TBT/N/TZA/1242/Add.1, G/TBT/N/UGA/2079/Add.1")</f>
        <v xml:space="preserve"> G/TBT/N/BDI/539/Add.1, G/TBT/N/KEN/1731/Add.1, G/TBT/N/RWA/1106/Add.1, G/TBT/N/TZA/1242/Add.1, G/TBT/N/UGA/2079/Add.1</v>
      </c>
      <c r="D88" s="10" t="s">
        <v>2156</v>
      </c>
      <c r="E88" s="10" t="s">
        <v>2157</v>
      </c>
      <c r="F88" s="10" t="s">
        <v>1366</v>
      </c>
      <c r="G88" s="10" t="s">
        <v>41</v>
      </c>
      <c r="H88" s="10" t="s">
        <v>2158</v>
      </c>
      <c r="I88" s="10" t="s">
        <v>978</v>
      </c>
      <c r="J88" s="10" t="s">
        <v>41</v>
      </c>
      <c r="K88" s="10" t="s">
        <v>2137</v>
      </c>
      <c r="L88" s="7"/>
      <c r="M88" s="8" t="s">
        <v>41</v>
      </c>
      <c r="N88" s="11"/>
      <c r="O88" s="11"/>
      <c r="P88" s="7" t="s">
        <v>43</v>
      </c>
      <c r="Q88" s="10" t="s">
        <v>2132</v>
      </c>
      <c r="R88" s="12" t="str">
        <f>HYPERLINK("https://docs.wto.org/imrd/directdoc.asp?DDFDocuments/t/G/TBTN25/BDI539A1.docx", "https://docs.wto.org/imrd/directdoc.asp?DDFDocuments/t/G/TBTN25/BDI539A1.docx")</f>
        <v>https://docs.wto.org/imrd/directdoc.asp?DDFDocuments/t/G/TBTN25/BDI539A1.docx</v>
      </c>
      <c r="S88" s="12" t="str">
        <f>HYPERLINK("https://docs.wto.org/imrd/directdoc.asp?DDFDocuments/u/G/TBTN25/BDI539A1.docx", "https://docs.wto.org/imrd/directdoc.asp?DDFDocuments/u/G/TBTN25/BDI539A1.docx")</f>
        <v>https://docs.wto.org/imrd/directdoc.asp?DDFDocuments/u/G/TBTN25/BDI539A1.docx</v>
      </c>
      <c r="T88" s="12" t="str">
        <f>HYPERLINK("https://docs.wto.org/imrd/directdoc.asp?DDFDocuments/v/G/TBTN25/BDI539A1.docx", "https://docs.wto.org/imrd/directdoc.asp?DDFDocuments/v/G/TBTN25/BDI539A1.docx")</f>
        <v>https://docs.wto.org/imrd/directdoc.asp?DDFDocuments/v/G/TBTN25/BDI539A1.docx</v>
      </c>
      <c r="U88" s="12" t="s">
        <v>98</v>
      </c>
      <c r="V88" s="12" t="s">
        <v>97</v>
      </c>
      <c r="W88" s="12" t="s">
        <v>97</v>
      </c>
      <c r="X88" s="12" t="s">
        <v>97</v>
      </c>
      <c r="Y88" s="12" t="s">
        <v>97</v>
      </c>
      <c r="Z88" s="12" t="s">
        <v>97</v>
      </c>
      <c r="AA88" s="12" t="s">
        <v>97</v>
      </c>
      <c r="AB88" s="13" t="s">
        <v>41</v>
      </c>
      <c r="AC88" s="12" t="s">
        <v>41</v>
      </c>
      <c r="AD88" s="12" t="s">
        <v>41</v>
      </c>
      <c r="AE88" s="12" t="s">
        <v>41</v>
      </c>
      <c r="AF88" s="12" t="s">
        <v>41</v>
      </c>
      <c r="AG88" s="12" t="s">
        <v>41</v>
      </c>
      <c r="AH88" s="13" t="s">
        <v>41</v>
      </c>
    </row>
    <row r="89" spans="1:34" ht="40.049999999999997" customHeight="1" x14ac:dyDescent="0.3">
      <c r="A89" s="7" t="s">
        <v>45</v>
      </c>
      <c r="B89" s="8">
        <v>46267</v>
      </c>
      <c r="C89" s="9" t="str">
        <f>HYPERLINK("https://epingalert.org/en/Search?viewData= G/TBT/N/BDI/539/Add.1, G/TBT/N/KEN/1731/Add.1, G/TBT/N/RWA/1106/Add.1, G/TBT/N/TZA/1242/Add.1, G/TBT/N/UGA/2079/Add.1"," G/TBT/N/BDI/539/Add.1, G/TBT/N/KEN/1731/Add.1, G/TBT/N/RWA/1106/Add.1, G/TBT/N/TZA/1242/Add.1, G/TBT/N/UGA/2079/Add.1")</f>
        <v xml:space="preserve"> G/TBT/N/BDI/539/Add.1, G/TBT/N/KEN/1731/Add.1, G/TBT/N/RWA/1106/Add.1, G/TBT/N/TZA/1242/Add.1, G/TBT/N/UGA/2079/Add.1</v>
      </c>
      <c r="D89" s="10" t="s">
        <v>2156</v>
      </c>
      <c r="E89" s="10" t="s">
        <v>2157</v>
      </c>
      <c r="F89" s="10" t="s">
        <v>1366</v>
      </c>
      <c r="G89" s="10" t="s">
        <v>41</v>
      </c>
      <c r="H89" s="10" t="s">
        <v>1367</v>
      </c>
      <c r="I89" s="10" t="s">
        <v>979</v>
      </c>
      <c r="J89" s="10" t="s">
        <v>41</v>
      </c>
      <c r="K89" s="10" t="s">
        <v>2139</v>
      </c>
      <c r="L89" s="7"/>
      <c r="M89" s="8" t="s">
        <v>41</v>
      </c>
      <c r="N89" s="11"/>
      <c r="O89" s="11"/>
      <c r="P89" s="7" t="s">
        <v>43</v>
      </c>
      <c r="Q89" s="10" t="s">
        <v>2132</v>
      </c>
      <c r="R89" s="12" t="str">
        <f>HYPERLINK("https://docs.wto.org/imrd/directdoc.asp?DDFDocuments/t/G/TBTN25/BDI539A1.docx", "https://docs.wto.org/imrd/directdoc.asp?DDFDocuments/t/G/TBTN25/BDI539A1.docx")</f>
        <v>https://docs.wto.org/imrd/directdoc.asp?DDFDocuments/t/G/TBTN25/BDI539A1.docx</v>
      </c>
      <c r="S89" s="12" t="str">
        <f>HYPERLINK("https://docs.wto.org/imrd/directdoc.asp?DDFDocuments/u/G/TBTN25/BDI539A1.docx", "https://docs.wto.org/imrd/directdoc.asp?DDFDocuments/u/G/TBTN25/BDI539A1.docx")</f>
        <v>https://docs.wto.org/imrd/directdoc.asp?DDFDocuments/u/G/TBTN25/BDI539A1.docx</v>
      </c>
      <c r="T89" s="12" t="str">
        <f>HYPERLINK("https://docs.wto.org/imrd/directdoc.asp?DDFDocuments/v/G/TBTN25/BDI539A1.docx", "https://docs.wto.org/imrd/directdoc.asp?DDFDocuments/v/G/TBTN25/BDI539A1.docx")</f>
        <v>https://docs.wto.org/imrd/directdoc.asp?DDFDocuments/v/G/TBTN25/BDI539A1.docx</v>
      </c>
      <c r="U89" s="12" t="s">
        <v>98</v>
      </c>
      <c r="V89" s="12" t="s">
        <v>97</v>
      </c>
      <c r="W89" s="12" t="s">
        <v>97</v>
      </c>
      <c r="X89" s="12" t="s">
        <v>97</v>
      </c>
      <c r="Y89" s="12" t="s">
        <v>97</v>
      </c>
      <c r="Z89" s="12" t="s">
        <v>97</v>
      </c>
      <c r="AA89" s="12" t="s">
        <v>97</v>
      </c>
      <c r="AB89" s="13" t="s">
        <v>41</v>
      </c>
      <c r="AC89" s="12" t="s">
        <v>41</v>
      </c>
      <c r="AD89" s="12" t="s">
        <v>41</v>
      </c>
      <c r="AE89" s="12" t="s">
        <v>41</v>
      </c>
      <c r="AF89" s="12" t="s">
        <v>41</v>
      </c>
      <c r="AG89" s="12" t="s">
        <v>41</v>
      </c>
      <c r="AH89" s="13" t="s">
        <v>41</v>
      </c>
    </row>
    <row r="90" spans="1:34" ht="40.049999999999997" customHeight="1" x14ac:dyDescent="0.3">
      <c r="A90" s="7" t="s">
        <v>46</v>
      </c>
      <c r="B90" s="8">
        <v>46267</v>
      </c>
      <c r="C90" s="9" t="str">
        <f>HYPERLINK("https://epingalert.org/en/Search?viewData= G/TBT/N/BDI/539/Add.1, G/TBT/N/KEN/1731/Add.1, G/TBT/N/RWA/1106/Add.1, G/TBT/N/TZA/1242/Add.1, G/TBT/N/UGA/2079/Add.1"," G/TBT/N/BDI/539/Add.1, G/TBT/N/KEN/1731/Add.1, G/TBT/N/RWA/1106/Add.1, G/TBT/N/TZA/1242/Add.1, G/TBT/N/UGA/2079/Add.1")</f>
        <v xml:space="preserve"> G/TBT/N/BDI/539/Add.1, G/TBT/N/KEN/1731/Add.1, G/TBT/N/RWA/1106/Add.1, G/TBT/N/TZA/1242/Add.1, G/TBT/N/UGA/2079/Add.1</v>
      </c>
      <c r="D90" s="10" t="s">
        <v>2156</v>
      </c>
      <c r="E90" s="10" t="s">
        <v>2157</v>
      </c>
      <c r="F90" s="10" t="s">
        <v>1366</v>
      </c>
      <c r="G90" s="10" t="s">
        <v>41</v>
      </c>
      <c r="H90" s="10" t="s">
        <v>2158</v>
      </c>
      <c r="I90" s="10" t="s">
        <v>978</v>
      </c>
      <c r="J90" s="10" t="s">
        <v>41</v>
      </c>
      <c r="K90" s="10" t="s">
        <v>2137</v>
      </c>
      <c r="L90" s="7"/>
      <c r="M90" s="8" t="s">
        <v>41</v>
      </c>
      <c r="N90" s="11"/>
      <c r="O90" s="11"/>
      <c r="P90" s="7" t="s">
        <v>43</v>
      </c>
      <c r="Q90" s="10" t="s">
        <v>2132</v>
      </c>
      <c r="R90" s="12" t="str">
        <f>HYPERLINK("https://docs.wto.org/imrd/directdoc.asp?DDFDocuments/t/G/TBTN25/BDI539A1.docx", "https://docs.wto.org/imrd/directdoc.asp?DDFDocuments/t/G/TBTN25/BDI539A1.docx")</f>
        <v>https://docs.wto.org/imrd/directdoc.asp?DDFDocuments/t/G/TBTN25/BDI539A1.docx</v>
      </c>
      <c r="S90" s="12" t="str">
        <f>HYPERLINK("https://docs.wto.org/imrd/directdoc.asp?DDFDocuments/u/G/TBTN25/BDI539A1.docx", "https://docs.wto.org/imrd/directdoc.asp?DDFDocuments/u/G/TBTN25/BDI539A1.docx")</f>
        <v>https://docs.wto.org/imrd/directdoc.asp?DDFDocuments/u/G/TBTN25/BDI539A1.docx</v>
      </c>
      <c r="T90" s="12" t="str">
        <f>HYPERLINK("https://docs.wto.org/imrd/directdoc.asp?DDFDocuments/v/G/TBTN25/BDI539A1.docx", "https://docs.wto.org/imrd/directdoc.asp?DDFDocuments/v/G/TBTN25/BDI539A1.docx")</f>
        <v>https://docs.wto.org/imrd/directdoc.asp?DDFDocuments/v/G/TBTN25/BDI539A1.docx</v>
      </c>
      <c r="U90" s="12" t="s">
        <v>98</v>
      </c>
      <c r="V90" s="12" t="s">
        <v>97</v>
      </c>
      <c r="W90" s="12" t="s">
        <v>97</v>
      </c>
      <c r="X90" s="12" t="s">
        <v>97</v>
      </c>
      <c r="Y90" s="12" t="s">
        <v>97</v>
      </c>
      <c r="Z90" s="12" t="s">
        <v>97</v>
      </c>
      <c r="AA90" s="12" t="s">
        <v>97</v>
      </c>
      <c r="AB90" s="13" t="s">
        <v>41</v>
      </c>
      <c r="AC90" s="12" t="s">
        <v>41</v>
      </c>
      <c r="AD90" s="12" t="s">
        <v>41</v>
      </c>
      <c r="AE90" s="12" t="s">
        <v>41</v>
      </c>
      <c r="AF90" s="12" t="s">
        <v>41</v>
      </c>
      <c r="AG90" s="12" t="s">
        <v>41</v>
      </c>
      <c r="AH90" s="13" t="s">
        <v>41</v>
      </c>
    </row>
    <row r="91" spans="1:34" ht="40.049999999999997" customHeight="1" x14ac:dyDescent="0.3">
      <c r="A91" s="7" t="s">
        <v>47</v>
      </c>
      <c r="B91" s="8">
        <v>46267</v>
      </c>
      <c r="C91" s="9" t="str">
        <f>HYPERLINK("https://epingalert.org/en/Search?viewData= G/TBT/N/BDI/539/Add.1, G/TBT/N/KEN/1731/Add.1, G/TBT/N/RWA/1106/Add.1, G/TBT/N/TZA/1242/Add.1, G/TBT/N/UGA/2079/Add.1"," G/TBT/N/BDI/539/Add.1, G/TBT/N/KEN/1731/Add.1, G/TBT/N/RWA/1106/Add.1, G/TBT/N/TZA/1242/Add.1, G/TBT/N/UGA/2079/Add.1")</f>
        <v xml:space="preserve"> G/TBT/N/BDI/539/Add.1, G/TBT/N/KEN/1731/Add.1, G/TBT/N/RWA/1106/Add.1, G/TBT/N/TZA/1242/Add.1, G/TBT/N/UGA/2079/Add.1</v>
      </c>
      <c r="D91" s="10" t="s">
        <v>2156</v>
      </c>
      <c r="E91" s="10" t="s">
        <v>2157</v>
      </c>
      <c r="F91" s="10" t="s">
        <v>1366</v>
      </c>
      <c r="G91" s="10" t="s">
        <v>41</v>
      </c>
      <c r="H91" s="10" t="s">
        <v>2158</v>
      </c>
      <c r="I91" s="10" t="s">
        <v>978</v>
      </c>
      <c r="J91" s="10" t="s">
        <v>41</v>
      </c>
      <c r="K91" s="10" t="s">
        <v>2137</v>
      </c>
      <c r="L91" s="7"/>
      <c r="M91" s="8" t="s">
        <v>41</v>
      </c>
      <c r="N91" s="11"/>
      <c r="O91" s="11"/>
      <c r="P91" s="7" t="s">
        <v>43</v>
      </c>
      <c r="Q91" s="10" t="s">
        <v>2132</v>
      </c>
      <c r="R91" s="12" t="str">
        <f>HYPERLINK("https://docs.wto.org/imrd/directdoc.asp?DDFDocuments/t/G/TBTN25/BDI539A1.docx", "https://docs.wto.org/imrd/directdoc.asp?DDFDocuments/t/G/TBTN25/BDI539A1.docx")</f>
        <v>https://docs.wto.org/imrd/directdoc.asp?DDFDocuments/t/G/TBTN25/BDI539A1.docx</v>
      </c>
      <c r="S91" s="12" t="str">
        <f>HYPERLINK("https://docs.wto.org/imrd/directdoc.asp?DDFDocuments/u/G/TBTN25/BDI539A1.docx", "https://docs.wto.org/imrd/directdoc.asp?DDFDocuments/u/G/TBTN25/BDI539A1.docx")</f>
        <v>https://docs.wto.org/imrd/directdoc.asp?DDFDocuments/u/G/TBTN25/BDI539A1.docx</v>
      </c>
      <c r="T91" s="12" t="str">
        <f>HYPERLINK("https://docs.wto.org/imrd/directdoc.asp?DDFDocuments/v/G/TBTN25/BDI539A1.docx", "https://docs.wto.org/imrd/directdoc.asp?DDFDocuments/v/G/TBTN25/BDI539A1.docx")</f>
        <v>https://docs.wto.org/imrd/directdoc.asp?DDFDocuments/v/G/TBTN25/BDI539A1.docx</v>
      </c>
      <c r="U91" s="12" t="s">
        <v>98</v>
      </c>
      <c r="V91" s="12" t="s">
        <v>97</v>
      </c>
      <c r="W91" s="12" t="s">
        <v>97</v>
      </c>
      <c r="X91" s="12" t="s">
        <v>97</v>
      </c>
      <c r="Y91" s="12" t="s">
        <v>97</v>
      </c>
      <c r="Z91" s="12" t="s">
        <v>97</v>
      </c>
      <c r="AA91" s="12" t="s">
        <v>97</v>
      </c>
      <c r="AB91" s="13" t="s">
        <v>41</v>
      </c>
      <c r="AC91" s="12" t="s">
        <v>41</v>
      </c>
      <c r="AD91" s="12" t="s">
        <v>41</v>
      </c>
      <c r="AE91" s="12" t="s">
        <v>41</v>
      </c>
      <c r="AF91" s="12" t="s">
        <v>41</v>
      </c>
      <c r="AG91" s="12" t="s">
        <v>41</v>
      </c>
      <c r="AH91" s="13" t="s">
        <v>41</v>
      </c>
    </row>
    <row r="92" spans="1:34" ht="40.049999999999997" customHeight="1" x14ac:dyDescent="0.3">
      <c r="A92" s="7" t="s">
        <v>48</v>
      </c>
      <c r="B92" s="8">
        <v>46267</v>
      </c>
      <c r="C92" s="9" t="str">
        <f>HYPERLINK("https://epingalert.org/en/Search?viewData= G/TBT/N/BDI/539/Add.1, G/TBT/N/KEN/1731/Add.1, G/TBT/N/RWA/1106/Add.1, G/TBT/N/TZA/1242/Add.1, G/TBT/N/UGA/2079/Add.1"," G/TBT/N/BDI/539/Add.1, G/TBT/N/KEN/1731/Add.1, G/TBT/N/RWA/1106/Add.1, G/TBT/N/TZA/1242/Add.1, G/TBT/N/UGA/2079/Add.1")</f>
        <v xml:space="preserve"> G/TBT/N/BDI/539/Add.1, G/TBT/N/KEN/1731/Add.1, G/TBT/N/RWA/1106/Add.1, G/TBT/N/TZA/1242/Add.1, G/TBT/N/UGA/2079/Add.1</v>
      </c>
      <c r="D92" s="10" t="s">
        <v>2156</v>
      </c>
      <c r="E92" s="10" t="s">
        <v>2157</v>
      </c>
      <c r="F92" s="10" t="s">
        <v>1366</v>
      </c>
      <c r="G92" s="10" t="s">
        <v>41</v>
      </c>
      <c r="H92" s="10" t="s">
        <v>2158</v>
      </c>
      <c r="I92" s="10" t="s">
        <v>978</v>
      </c>
      <c r="J92" s="10" t="s">
        <v>41</v>
      </c>
      <c r="K92" s="10" t="s">
        <v>2137</v>
      </c>
      <c r="L92" s="7"/>
      <c r="M92" s="8" t="s">
        <v>41</v>
      </c>
      <c r="N92" s="11"/>
      <c r="O92" s="11"/>
      <c r="P92" s="7" t="s">
        <v>43</v>
      </c>
      <c r="Q92" s="10" t="s">
        <v>2132</v>
      </c>
      <c r="R92" s="12" t="str">
        <f>HYPERLINK("https://docs.wto.org/imrd/directdoc.asp?DDFDocuments/t/G/TBTN25/BDI539A1.docx", "https://docs.wto.org/imrd/directdoc.asp?DDFDocuments/t/G/TBTN25/BDI539A1.docx")</f>
        <v>https://docs.wto.org/imrd/directdoc.asp?DDFDocuments/t/G/TBTN25/BDI539A1.docx</v>
      </c>
      <c r="S92" s="12" t="str">
        <f>HYPERLINK("https://docs.wto.org/imrd/directdoc.asp?DDFDocuments/u/G/TBTN25/BDI539A1.docx", "https://docs.wto.org/imrd/directdoc.asp?DDFDocuments/u/G/TBTN25/BDI539A1.docx")</f>
        <v>https://docs.wto.org/imrd/directdoc.asp?DDFDocuments/u/G/TBTN25/BDI539A1.docx</v>
      </c>
      <c r="T92" s="12" t="str">
        <f>HYPERLINK("https://docs.wto.org/imrd/directdoc.asp?DDFDocuments/v/G/TBTN25/BDI539A1.docx", "https://docs.wto.org/imrd/directdoc.asp?DDFDocuments/v/G/TBTN25/BDI539A1.docx")</f>
        <v>https://docs.wto.org/imrd/directdoc.asp?DDFDocuments/v/G/TBTN25/BDI539A1.docx</v>
      </c>
      <c r="U92" s="12" t="s">
        <v>98</v>
      </c>
      <c r="V92" s="12" t="s">
        <v>97</v>
      </c>
      <c r="W92" s="12" t="s">
        <v>97</v>
      </c>
      <c r="X92" s="12" t="s">
        <v>97</v>
      </c>
      <c r="Y92" s="12" t="s">
        <v>97</v>
      </c>
      <c r="Z92" s="12" t="s">
        <v>97</v>
      </c>
      <c r="AA92" s="12" t="s">
        <v>97</v>
      </c>
      <c r="AB92" s="13" t="s">
        <v>41</v>
      </c>
      <c r="AC92" s="12" t="s">
        <v>41</v>
      </c>
      <c r="AD92" s="12" t="s">
        <v>41</v>
      </c>
      <c r="AE92" s="12" t="s">
        <v>41</v>
      </c>
      <c r="AF92" s="12" t="s">
        <v>41</v>
      </c>
      <c r="AG92" s="12" t="s">
        <v>41</v>
      </c>
      <c r="AH92" s="13" t="s">
        <v>41</v>
      </c>
    </row>
    <row r="93" spans="1:34" ht="40.049999999999997" customHeight="1" x14ac:dyDescent="0.3">
      <c r="A93" s="7" t="s">
        <v>34</v>
      </c>
      <c r="B93" s="8">
        <v>46267</v>
      </c>
      <c r="C93" s="9" t="str">
        <f>HYPERLINK("https://epingalert.org/en/Search?viewData= G/TBT/N/BDI/555/Add.1, G/TBT/N/KEN/1747/Add.1, G/TBT/N/RWA/1122/Add.1, G/TBT/N/TZA/1263/Add.1, G/TBT/N/UGA/2095/Add.1"," G/TBT/N/BDI/555/Add.1, G/TBT/N/KEN/1747/Add.1, G/TBT/N/RWA/1122/Add.1, G/TBT/N/TZA/1263/Add.1, G/TBT/N/UGA/2095/Add.1")</f>
        <v xml:space="preserve"> G/TBT/N/BDI/555/Add.1, G/TBT/N/KEN/1747/Add.1, G/TBT/N/RWA/1122/Add.1, G/TBT/N/TZA/1263/Add.1, G/TBT/N/UGA/2095/Add.1</v>
      </c>
      <c r="D93" s="10" t="s">
        <v>2159</v>
      </c>
      <c r="E93" s="10" t="s">
        <v>2160</v>
      </c>
      <c r="F93" s="10" t="s">
        <v>2155</v>
      </c>
      <c r="G93" s="10" t="s">
        <v>2161</v>
      </c>
      <c r="H93" s="10" t="s">
        <v>895</v>
      </c>
      <c r="I93" s="10" t="s">
        <v>978</v>
      </c>
      <c r="J93" s="10" t="s">
        <v>41</v>
      </c>
      <c r="K93" s="10" t="s">
        <v>2137</v>
      </c>
      <c r="L93" s="7"/>
      <c r="M93" s="8" t="s">
        <v>41</v>
      </c>
      <c r="N93" s="11"/>
      <c r="O93" s="11"/>
      <c r="P93" s="7" t="s">
        <v>43</v>
      </c>
      <c r="Q93" s="10" t="s">
        <v>2132</v>
      </c>
      <c r="R93" s="12" t="str">
        <f>HYPERLINK("https://docs.wto.org/imrd/directdoc.asp?DDFDocuments/t/G/TBTN25/BDI555A1.docx", "https://docs.wto.org/imrd/directdoc.asp?DDFDocuments/t/G/TBTN25/BDI555A1.docx")</f>
        <v>https://docs.wto.org/imrd/directdoc.asp?DDFDocuments/t/G/TBTN25/BDI555A1.docx</v>
      </c>
      <c r="S93" s="12" t="str">
        <f>HYPERLINK("https://docs.wto.org/imrd/directdoc.asp?DDFDocuments/u/G/TBTN25/BDI555A1.docx", "https://docs.wto.org/imrd/directdoc.asp?DDFDocuments/u/G/TBTN25/BDI555A1.docx")</f>
        <v>https://docs.wto.org/imrd/directdoc.asp?DDFDocuments/u/G/TBTN25/BDI555A1.docx</v>
      </c>
      <c r="T93" s="12" t="str">
        <f>HYPERLINK("https://docs.wto.org/imrd/directdoc.asp?DDFDocuments/v/G/TBTN25/BDI555A1.docx", "https://docs.wto.org/imrd/directdoc.asp?DDFDocuments/v/G/TBTN25/BDI555A1.docx")</f>
        <v>https://docs.wto.org/imrd/directdoc.asp?DDFDocuments/v/G/TBTN25/BDI555A1.docx</v>
      </c>
      <c r="U93" s="12" t="s">
        <v>98</v>
      </c>
      <c r="V93" s="12" t="s">
        <v>97</v>
      </c>
      <c r="W93" s="12" t="s">
        <v>97</v>
      </c>
      <c r="X93" s="12" t="s">
        <v>97</v>
      </c>
      <c r="Y93" s="12" t="s">
        <v>97</v>
      </c>
      <c r="Z93" s="12" t="s">
        <v>97</v>
      </c>
      <c r="AA93" s="12" t="s">
        <v>97</v>
      </c>
      <c r="AB93" s="13" t="s">
        <v>41</v>
      </c>
      <c r="AC93" s="12" t="s">
        <v>41</v>
      </c>
      <c r="AD93" s="12" t="s">
        <v>41</v>
      </c>
      <c r="AE93" s="12" t="s">
        <v>41</v>
      </c>
      <c r="AF93" s="12" t="s">
        <v>41</v>
      </c>
      <c r="AG93" s="12" t="s">
        <v>41</v>
      </c>
      <c r="AH93" s="13" t="s">
        <v>41</v>
      </c>
    </row>
    <row r="94" spans="1:34" ht="40.049999999999997" customHeight="1" x14ac:dyDescent="0.3">
      <c r="A94" s="7" t="s">
        <v>45</v>
      </c>
      <c r="B94" s="8">
        <v>46267</v>
      </c>
      <c r="C94" s="9" t="str">
        <f>HYPERLINK("https://epingalert.org/en/Search?viewData= G/TBT/N/BDI/555/Add.1, G/TBT/N/KEN/1747/Add.1, G/TBT/N/RWA/1122/Add.1, G/TBT/N/TZA/1263/Add.1, G/TBT/N/UGA/2095/Add.1"," G/TBT/N/BDI/555/Add.1, G/TBT/N/KEN/1747/Add.1, G/TBT/N/RWA/1122/Add.1, G/TBT/N/TZA/1263/Add.1, G/TBT/N/UGA/2095/Add.1")</f>
        <v xml:space="preserve"> G/TBT/N/BDI/555/Add.1, G/TBT/N/KEN/1747/Add.1, G/TBT/N/RWA/1122/Add.1, G/TBT/N/TZA/1263/Add.1, G/TBT/N/UGA/2095/Add.1</v>
      </c>
      <c r="D94" s="10" t="s">
        <v>2159</v>
      </c>
      <c r="E94" s="10" t="s">
        <v>2160</v>
      </c>
      <c r="F94" s="10" t="s">
        <v>2155</v>
      </c>
      <c r="G94" s="10" t="s">
        <v>2161</v>
      </c>
      <c r="H94" s="10" t="s">
        <v>895</v>
      </c>
      <c r="I94" s="10" t="s">
        <v>979</v>
      </c>
      <c r="J94" s="10" t="s">
        <v>41</v>
      </c>
      <c r="K94" s="10" t="s">
        <v>2139</v>
      </c>
      <c r="L94" s="7"/>
      <c r="M94" s="8" t="s">
        <v>41</v>
      </c>
      <c r="N94" s="11"/>
      <c r="O94" s="11"/>
      <c r="P94" s="7" t="s">
        <v>43</v>
      </c>
      <c r="Q94" s="10" t="s">
        <v>2132</v>
      </c>
      <c r="R94" s="12" t="str">
        <f>HYPERLINK("https://docs.wto.org/imrd/directdoc.asp?DDFDocuments/t/G/TBTN25/BDI555A1.docx", "https://docs.wto.org/imrd/directdoc.asp?DDFDocuments/t/G/TBTN25/BDI555A1.docx")</f>
        <v>https://docs.wto.org/imrd/directdoc.asp?DDFDocuments/t/G/TBTN25/BDI555A1.docx</v>
      </c>
      <c r="S94" s="12" t="str">
        <f>HYPERLINK("https://docs.wto.org/imrd/directdoc.asp?DDFDocuments/u/G/TBTN25/BDI555A1.docx", "https://docs.wto.org/imrd/directdoc.asp?DDFDocuments/u/G/TBTN25/BDI555A1.docx")</f>
        <v>https://docs.wto.org/imrd/directdoc.asp?DDFDocuments/u/G/TBTN25/BDI555A1.docx</v>
      </c>
      <c r="T94" s="12" t="str">
        <f>HYPERLINK("https://docs.wto.org/imrd/directdoc.asp?DDFDocuments/v/G/TBTN25/BDI555A1.docx", "https://docs.wto.org/imrd/directdoc.asp?DDFDocuments/v/G/TBTN25/BDI555A1.docx")</f>
        <v>https://docs.wto.org/imrd/directdoc.asp?DDFDocuments/v/G/TBTN25/BDI555A1.docx</v>
      </c>
      <c r="U94" s="12" t="s">
        <v>98</v>
      </c>
      <c r="V94" s="12" t="s">
        <v>97</v>
      </c>
      <c r="W94" s="12" t="s">
        <v>97</v>
      </c>
      <c r="X94" s="12" t="s">
        <v>97</v>
      </c>
      <c r="Y94" s="12" t="s">
        <v>97</v>
      </c>
      <c r="Z94" s="12" t="s">
        <v>97</v>
      </c>
      <c r="AA94" s="12" t="s">
        <v>97</v>
      </c>
      <c r="AB94" s="13" t="s">
        <v>41</v>
      </c>
      <c r="AC94" s="12" t="s">
        <v>41</v>
      </c>
      <c r="AD94" s="12" t="s">
        <v>41</v>
      </c>
      <c r="AE94" s="12" t="s">
        <v>41</v>
      </c>
      <c r="AF94" s="12" t="s">
        <v>41</v>
      </c>
      <c r="AG94" s="12" t="s">
        <v>41</v>
      </c>
      <c r="AH94" s="13" t="s">
        <v>41</v>
      </c>
    </row>
    <row r="95" spans="1:34" ht="40.049999999999997" customHeight="1" x14ac:dyDescent="0.3">
      <c r="A95" s="7" t="s">
        <v>46</v>
      </c>
      <c r="B95" s="8">
        <v>46267</v>
      </c>
      <c r="C95" s="9" t="str">
        <f>HYPERLINK("https://epingalert.org/en/Search?viewData= G/TBT/N/BDI/555/Add.1, G/TBT/N/KEN/1747/Add.1, G/TBT/N/RWA/1122/Add.1, G/TBT/N/TZA/1263/Add.1, G/TBT/N/UGA/2095/Add.1"," G/TBT/N/BDI/555/Add.1, G/TBT/N/KEN/1747/Add.1, G/TBT/N/RWA/1122/Add.1, G/TBT/N/TZA/1263/Add.1, G/TBT/N/UGA/2095/Add.1")</f>
        <v xml:space="preserve"> G/TBT/N/BDI/555/Add.1, G/TBT/N/KEN/1747/Add.1, G/TBT/N/RWA/1122/Add.1, G/TBT/N/TZA/1263/Add.1, G/TBT/N/UGA/2095/Add.1</v>
      </c>
      <c r="D95" s="10" t="s">
        <v>2159</v>
      </c>
      <c r="E95" s="10" t="s">
        <v>2160</v>
      </c>
      <c r="F95" s="10" t="s">
        <v>2155</v>
      </c>
      <c r="G95" s="10" t="s">
        <v>2161</v>
      </c>
      <c r="H95" s="10" t="s">
        <v>895</v>
      </c>
      <c r="I95" s="10" t="s">
        <v>978</v>
      </c>
      <c r="J95" s="10" t="s">
        <v>41</v>
      </c>
      <c r="K95" s="10" t="s">
        <v>2137</v>
      </c>
      <c r="L95" s="7"/>
      <c r="M95" s="8" t="s">
        <v>41</v>
      </c>
      <c r="N95" s="11"/>
      <c r="O95" s="11"/>
      <c r="P95" s="7" t="s">
        <v>43</v>
      </c>
      <c r="Q95" s="10" t="s">
        <v>2132</v>
      </c>
      <c r="R95" s="12" t="str">
        <f>HYPERLINK("https://docs.wto.org/imrd/directdoc.asp?DDFDocuments/t/G/TBTN25/BDI555A1.docx", "https://docs.wto.org/imrd/directdoc.asp?DDFDocuments/t/G/TBTN25/BDI555A1.docx")</f>
        <v>https://docs.wto.org/imrd/directdoc.asp?DDFDocuments/t/G/TBTN25/BDI555A1.docx</v>
      </c>
      <c r="S95" s="12" t="str">
        <f>HYPERLINK("https://docs.wto.org/imrd/directdoc.asp?DDFDocuments/u/G/TBTN25/BDI555A1.docx", "https://docs.wto.org/imrd/directdoc.asp?DDFDocuments/u/G/TBTN25/BDI555A1.docx")</f>
        <v>https://docs.wto.org/imrd/directdoc.asp?DDFDocuments/u/G/TBTN25/BDI555A1.docx</v>
      </c>
      <c r="T95" s="12" t="str">
        <f>HYPERLINK("https://docs.wto.org/imrd/directdoc.asp?DDFDocuments/v/G/TBTN25/BDI555A1.docx", "https://docs.wto.org/imrd/directdoc.asp?DDFDocuments/v/G/TBTN25/BDI555A1.docx")</f>
        <v>https://docs.wto.org/imrd/directdoc.asp?DDFDocuments/v/G/TBTN25/BDI555A1.docx</v>
      </c>
      <c r="U95" s="12" t="s">
        <v>98</v>
      </c>
      <c r="V95" s="12" t="s">
        <v>97</v>
      </c>
      <c r="W95" s="12" t="s">
        <v>97</v>
      </c>
      <c r="X95" s="12" t="s">
        <v>97</v>
      </c>
      <c r="Y95" s="12" t="s">
        <v>97</v>
      </c>
      <c r="Z95" s="12" t="s">
        <v>97</v>
      </c>
      <c r="AA95" s="12" t="s">
        <v>97</v>
      </c>
      <c r="AB95" s="13" t="s">
        <v>41</v>
      </c>
      <c r="AC95" s="12" t="s">
        <v>41</v>
      </c>
      <c r="AD95" s="12" t="s">
        <v>41</v>
      </c>
      <c r="AE95" s="12" t="s">
        <v>41</v>
      </c>
      <c r="AF95" s="12" t="s">
        <v>41</v>
      </c>
      <c r="AG95" s="12" t="s">
        <v>41</v>
      </c>
      <c r="AH95" s="13" t="s">
        <v>41</v>
      </c>
    </row>
    <row r="96" spans="1:34" ht="40.049999999999997" customHeight="1" x14ac:dyDescent="0.3">
      <c r="A96" s="7" t="s">
        <v>47</v>
      </c>
      <c r="B96" s="8">
        <v>46267</v>
      </c>
      <c r="C96" s="9" t="str">
        <f>HYPERLINK("https://epingalert.org/en/Search?viewData= G/TBT/N/BDI/555/Add.1, G/TBT/N/KEN/1747/Add.1, G/TBT/N/RWA/1122/Add.1, G/TBT/N/TZA/1263/Add.1, G/TBT/N/UGA/2095/Add.1"," G/TBT/N/BDI/555/Add.1, G/TBT/N/KEN/1747/Add.1, G/TBT/N/RWA/1122/Add.1, G/TBT/N/TZA/1263/Add.1, G/TBT/N/UGA/2095/Add.1")</f>
        <v xml:space="preserve"> G/TBT/N/BDI/555/Add.1, G/TBT/N/KEN/1747/Add.1, G/TBT/N/RWA/1122/Add.1, G/TBT/N/TZA/1263/Add.1, G/TBT/N/UGA/2095/Add.1</v>
      </c>
      <c r="D96" s="10" t="s">
        <v>2159</v>
      </c>
      <c r="E96" s="10" t="s">
        <v>2160</v>
      </c>
      <c r="F96" s="10" t="s">
        <v>2155</v>
      </c>
      <c r="G96" s="10" t="s">
        <v>2161</v>
      </c>
      <c r="H96" s="10" t="s">
        <v>895</v>
      </c>
      <c r="I96" s="10" t="s">
        <v>978</v>
      </c>
      <c r="J96" s="10" t="s">
        <v>41</v>
      </c>
      <c r="K96" s="10" t="s">
        <v>2137</v>
      </c>
      <c r="L96" s="7"/>
      <c r="M96" s="8" t="s">
        <v>41</v>
      </c>
      <c r="N96" s="11"/>
      <c r="O96" s="11"/>
      <c r="P96" s="7" t="s">
        <v>43</v>
      </c>
      <c r="Q96" s="10" t="s">
        <v>2132</v>
      </c>
      <c r="R96" s="12" t="str">
        <f>HYPERLINK("https://docs.wto.org/imrd/directdoc.asp?DDFDocuments/t/G/TBTN25/BDI555A1.docx", "https://docs.wto.org/imrd/directdoc.asp?DDFDocuments/t/G/TBTN25/BDI555A1.docx")</f>
        <v>https://docs.wto.org/imrd/directdoc.asp?DDFDocuments/t/G/TBTN25/BDI555A1.docx</v>
      </c>
      <c r="S96" s="12" t="str">
        <f>HYPERLINK("https://docs.wto.org/imrd/directdoc.asp?DDFDocuments/u/G/TBTN25/BDI555A1.docx", "https://docs.wto.org/imrd/directdoc.asp?DDFDocuments/u/G/TBTN25/BDI555A1.docx")</f>
        <v>https://docs.wto.org/imrd/directdoc.asp?DDFDocuments/u/G/TBTN25/BDI555A1.docx</v>
      </c>
      <c r="T96" s="12" t="str">
        <f>HYPERLINK("https://docs.wto.org/imrd/directdoc.asp?DDFDocuments/v/G/TBTN25/BDI555A1.docx", "https://docs.wto.org/imrd/directdoc.asp?DDFDocuments/v/G/TBTN25/BDI555A1.docx")</f>
        <v>https://docs.wto.org/imrd/directdoc.asp?DDFDocuments/v/G/TBTN25/BDI555A1.docx</v>
      </c>
      <c r="U96" s="12" t="s">
        <v>98</v>
      </c>
      <c r="V96" s="12" t="s">
        <v>97</v>
      </c>
      <c r="W96" s="12" t="s">
        <v>97</v>
      </c>
      <c r="X96" s="12" t="s">
        <v>97</v>
      </c>
      <c r="Y96" s="12" t="s">
        <v>97</v>
      </c>
      <c r="Z96" s="12" t="s">
        <v>97</v>
      </c>
      <c r="AA96" s="12" t="s">
        <v>97</v>
      </c>
      <c r="AB96" s="13" t="s">
        <v>41</v>
      </c>
      <c r="AC96" s="12" t="s">
        <v>41</v>
      </c>
      <c r="AD96" s="12" t="s">
        <v>41</v>
      </c>
      <c r="AE96" s="12" t="s">
        <v>41</v>
      </c>
      <c r="AF96" s="12" t="s">
        <v>41</v>
      </c>
      <c r="AG96" s="12" t="s">
        <v>41</v>
      </c>
      <c r="AH96" s="13" t="s">
        <v>41</v>
      </c>
    </row>
    <row r="97" spans="1:34" ht="40.049999999999997" customHeight="1" x14ac:dyDescent="0.3">
      <c r="A97" s="7" t="s">
        <v>48</v>
      </c>
      <c r="B97" s="8">
        <v>46267</v>
      </c>
      <c r="C97" s="9" t="str">
        <f>HYPERLINK("https://epingalert.org/en/Search?viewData= G/TBT/N/BDI/555/Add.1, G/TBT/N/KEN/1747/Add.1, G/TBT/N/RWA/1122/Add.1, G/TBT/N/TZA/1263/Add.1, G/TBT/N/UGA/2095/Add.1"," G/TBT/N/BDI/555/Add.1, G/TBT/N/KEN/1747/Add.1, G/TBT/N/RWA/1122/Add.1, G/TBT/N/TZA/1263/Add.1, G/TBT/N/UGA/2095/Add.1")</f>
        <v xml:space="preserve"> G/TBT/N/BDI/555/Add.1, G/TBT/N/KEN/1747/Add.1, G/TBT/N/RWA/1122/Add.1, G/TBT/N/TZA/1263/Add.1, G/TBT/N/UGA/2095/Add.1</v>
      </c>
      <c r="D97" s="10" t="s">
        <v>2159</v>
      </c>
      <c r="E97" s="10" t="s">
        <v>2160</v>
      </c>
      <c r="F97" s="10" t="s">
        <v>2155</v>
      </c>
      <c r="G97" s="10" t="s">
        <v>2161</v>
      </c>
      <c r="H97" s="10" t="s">
        <v>895</v>
      </c>
      <c r="I97" s="10" t="s">
        <v>978</v>
      </c>
      <c r="J97" s="10" t="s">
        <v>41</v>
      </c>
      <c r="K97" s="10" t="s">
        <v>2137</v>
      </c>
      <c r="L97" s="7"/>
      <c r="M97" s="8" t="s">
        <v>41</v>
      </c>
      <c r="N97" s="11"/>
      <c r="O97" s="11"/>
      <c r="P97" s="7" t="s">
        <v>43</v>
      </c>
      <c r="Q97" s="10" t="s">
        <v>2132</v>
      </c>
      <c r="R97" s="12" t="str">
        <f>HYPERLINK("https://docs.wto.org/imrd/directdoc.asp?DDFDocuments/t/G/TBTN25/BDI555A1.docx", "https://docs.wto.org/imrd/directdoc.asp?DDFDocuments/t/G/TBTN25/BDI555A1.docx")</f>
        <v>https://docs.wto.org/imrd/directdoc.asp?DDFDocuments/t/G/TBTN25/BDI555A1.docx</v>
      </c>
      <c r="S97" s="12" t="str">
        <f>HYPERLINK("https://docs.wto.org/imrd/directdoc.asp?DDFDocuments/u/G/TBTN25/BDI555A1.docx", "https://docs.wto.org/imrd/directdoc.asp?DDFDocuments/u/G/TBTN25/BDI555A1.docx")</f>
        <v>https://docs.wto.org/imrd/directdoc.asp?DDFDocuments/u/G/TBTN25/BDI555A1.docx</v>
      </c>
      <c r="T97" s="12" t="str">
        <f>HYPERLINK("https://docs.wto.org/imrd/directdoc.asp?DDFDocuments/v/G/TBTN25/BDI555A1.docx", "https://docs.wto.org/imrd/directdoc.asp?DDFDocuments/v/G/TBTN25/BDI555A1.docx")</f>
        <v>https://docs.wto.org/imrd/directdoc.asp?DDFDocuments/v/G/TBTN25/BDI555A1.docx</v>
      </c>
      <c r="U97" s="12" t="s">
        <v>98</v>
      </c>
      <c r="V97" s="12" t="s">
        <v>97</v>
      </c>
      <c r="W97" s="12" t="s">
        <v>97</v>
      </c>
      <c r="X97" s="12" t="s">
        <v>97</v>
      </c>
      <c r="Y97" s="12" t="s">
        <v>97</v>
      </c>
      <c r="Z97" s="12" t="s">
        <v>97</v>
      </c>
      <c r="AA97" s="12" t="s">
        <v>97</v>
      </c>
      <c r="AB97" s="13" t="s">
        <v>41</v>
      </c>
      <c r="AC97" s="12" t="s">
        <v>41</v>
      </c>
      <c r="AD97" s="12" t="s">
        <v>41</v>
      </c>
      <c r="AE97" s="12" t="s">
        <v>41</v>
      </c>
      <c r="AF97" s="12" t="s">
        <v>41</v>
      </c>
      <c r="AG97" s="12" t="s">
        <v>41</v>
      </c>
      <c r="AH97" s="13" t="s">
        <v>41</v>
      </c>
    </row>
    <row r="98" spans="1:34" ht="40.049999999999997" customHeight="1" x14ac:dyDescent="0.3">
      <c r="A98" s="7" t="s">
        <v>34</v>
      </c>
      <c r="B98" s="8">
        <v>46267</v>
      </c>
      <c r="C98" s="9" t="str">
        <f>HYPERLINK("https://epingalert.org/en/Search?viewData= G/TBT/N/BDI/556/Add.1, G/TBT/N/KEN/1748/Add.1, G/TBT/N/RWA/1123/Add.1, G/TBT/N/TZA/1264/Add.1, G/TBT/N/UGA/2096/Add.1"," G/TBT/N/BDI/556/Add.1, G/TBT/N/KEN/1748/Add.1, G/TBT/N/RWA/1123/Add.1, G/TBT/N/TZA/1264/Add.1, G/TBT/N/UGA/2096/Add.1")</f>
        <v xml:space="preserve"> G/TBT/N/BDI/556/Add.1, G/TBT/N/KEN/1748/Add.1, G/TBT/N/RWA/1123/Add.1, G/TBT/N/TZA/1264/Add.1, G/TBT/N/UGA/2096/Add.1</v>
      </c>
      <c r="D98" s="10" t="s">
        <v>2162</v>
      </c>
      <c r="E98" s="10" t="s">
        <v>2163</v>
      </c>
      <c r="F98" s="10" t="s">
        <v>2155</v>
      </c>
      <c r="G98" s="10" t="s">
        <v>2164</v>
      </c>
      <c r="H98" s="10" t="s">
        <v>895</v>
      </c>
      <c r="I98" s="10" t="s">
        <v>978</v>
      </c>
      <c r="J98" s="10" t="s">
        <v>41</v>
      </c>
      <c r="K98" s="10" t="s">
        <v>2137</v>
      </c>
      <c r="L98" s="7"/>
      <c r="M98" s="8" t="s">
        <v>41</v>
      </c>
      <c r="N98" s="11"/>
      <c r="O98" s="11"/>
      <c r="P98" s="7" t="s">
        <v>43</v>
      </c>
      <c r="Q98" s="10" t="s">
        <v>2132</v>
      </c>
      <c r="R98" s="12" t="str">
        <f>HYPERLINK("https://docs.wto.org/imrd/directdoc.asp?DDFDocuments/t/G/TBTN25/BDI556A1.docx", "https://docs.wto.org/imrd/directdoc.asp?DDFDocuments/t/G/TBTN25/BDI556A1.docx")</f>
        <v>https://docs.wto.org/imrd/directdoc.asp?DDFDocuments/t/G/TBTN25/BDI556A1.docx</v>
      </c>
      <c r="S98" s="12" t="str">
        <f>HYPERLINK("https://docs.wto.org/imrd/directdoc.asp?DDFDocuments/u/G/TBTN25/BDI556A1.docx", "https://docs.wto.org/imrd/directdoc.asp?DDFDocuments/u/G/TBTN25/BDI556A1.docx")</f>
        <v>https://docs.wto.org/imrd/directdoc.asp?DDFDocuments/u/G/TBTN25/BDI556A1.docx</v>
      </c>
      <c r="T98" s="12" t="str">
        <f>HYPERLINK("https://docs.wto.org/imrd/directdoc.asp?DDFDocuments/v/G/TBTN25/BDI556A1.docx", "https://docs.wto.org/imrd/directdoc.asp?DDFDocuments/v/G/TBTN25/BDI556A1.docx")</f>
        <v>https://docs.wto.org/imrd/directdoc.asp?DDFDocuments/v/G/TBTN25/BDI556A1.docx</v>
      </c>
      <c r="U98" s="12" t="s">
        <v>98</v>
      </c>
      <c r="V98" s="12" t="s">
        <v>97</v>
      </c>
      <c r="W98" s="12" t="s">
        <v>97</v>
      </c>
      <c r="X98" s="12" t="s">
        <v>97</v>
      </c>
      <c r="Y98" s="12" t="s">
        <v>97</v>
      </c>
      <c r="Z98" s="12" t="s">
        <v>97</v>
      </c>
      <c r="AA98" s="12" t="s">
        <v>97</v>
      </c>
      <c r="AB98" s="13" t="s">
        <v>41</v>
      </c>
      <c r="AC98" s="12" t="s">
        <v>41</v>
      </c>
      <c r="AD98" s="12" t="s">
        <v>41</v>
      </c>
      <c r="AE98" s="12" t="s">
        <v>41</v>
      </c>
      <c r="AF98" s="12" t="s">
        <v>41</v>
      </c>
      <c r="AG98" s="12" t="s">
        <v>41</v>
      </c>
      <c r="AH98" s="13" t="s">
        <v>41</v>
      </c>
    </row>
    <row r="99" spans="1:34" ht="40.049999999999997" customHeight="1" x14ac:dyDescent="0.3">
      <c r="A99" s="7" t="s">
        <v>45</v>
      </c>
      <c r="B99" s="8">
        <v>46267</v>
      </c>
      <c r="C99" s="9" t="str">
        <f>HYPERLINK("https://epingalert.org/en/Search?viewData= G/TBT/N/BDI/556/Add.1, G/TBT/N/KEN/1748/Add.1, G/TBT/N/RWA/1123/Add.1, G/TBT/N/TZA/1264/Add.1, G/TBT/N/UGA/2096/Add.1"," G/TBT/N/BDI/556/Add.1, G/TBT/N/KEN/1748/Add.1, G/TBT/N/RWA/1123/Add.1, G/TBT/N/TZA/1264/Add.1, G/TBT/N/UGA/2096/Add.1")</f>
        <v xml:space="preserve"> G/TBT/N/BDI/556/Add.1, G/TBT/N/KEN/1748/Add.1, G/TBT/N/RWA/1123/Add.1, G/TBT/N/TZA/1264/Add.1, G/TBT/N/UGA/2096/Add.1</v>
      </c>
      <c r="D99" s="10" t="s">
        <v>2162</v>
      </c>
      <c r="E99" s="10" t="s">
        <v>2163</v>
      </c>
      <c r="F99" s="10" t="s">
        <v>2155</v>
      </c>
      <c r="G99" s="10" t="s">
        <v>2164</v>
      </c>
      <c r="H99" s="10" t="s">
        <v>895</v>
      </c>
      <c r="I99" s="10" t="s">
        <v>979</v>
      </c>
      <c r="J99" s="10" t="s">
        <v>41</v>
      </c>
      <c r="K99" s="10" t="s">
        <v>2139</v>
      </c>
      <c r="L99" s="7"/>
      <c r="M99" s="8" t="s">
        <v>41</v>
      </c>
      <c r="N99" s="11"/>
      <c r="O99" s="11"/>
      <c r="P99" s="7" t="s">
        <v>43</v>
      </c>
      <c r="Q99" s="10" t="s">
        <v>2132</v>
      </c>
      <c r="R99" s="12" t="str">
        <f>HYPERLINK("https://docs.wto.org/imrd/directdoc.asp?DDFDocuments/t/G/TBTN25/BDI556A1.docx", "https://docs.wto.org/imrd/directdoc.asp?DDFDocuments/t/G/TBTN25/BDI556A1.docx")</f>
        <v>https://docs.wto.org/imrd/directdoc.asp?DDFDocuments/t/G/TBTN25/BDI556A1.docx</v>
      </c>
      <c r="S99" s="12" t="str">
        <f>HYPERLINK("https://docs.wto.org/imrd/directdoc.asp?DDFDocuments/u/G/TBTN25/BDI556A1.docx", "https://docs.wto.org/imrd/directdoc.asp?DDFDocuments/u/G/TBTN25/BDI556A1.docx")</f>
        <v>https://docs.wto.org/imrd/directdoc.asp?DDFDocuments/u/G/TBTN25/BDI556A1.docx</v>
      </c>
      <c r="T99" s="12" t="str">
        <f>HYPERLINK("https://docs.wto.org/imrd/directdoc.asp?DDFDocuments/v/G/TBTN25/BDI556A1.docx", "https://docs.wto.org/imrd/directdoc.asp?DDFDocuments/v/G/TBTN25/BDI556A1.docx")</f>
        <v>https://docs.wto.org/imrd/directdoc.asp?DDFDocuments/v/G/TBTN25/BDI556A1.docx</v>
      </c>
      <c r="U99" s="12" t="s">
        <v>98</v>
      </c>
      <c r="V99" s="12" t="s">
        <v>97</v>
      </c>
      <c r="W99" s="12" t="s">
        <v>97</v>
      </c>
      <c r="X99" s="12" t="s">
        <v>97</v>
      </c>
      <c r="Y99" s="12" t="s">
        <v>97</v>
      </c>
      <c r="Z99" s="12" t="s">
        <v>97</v>
      </c>
      <c r="AA99" s="12" t="s">
        <v>97</v>
      </c>
      <c r="AB99" s="13" t="s">
        <v>41</v>
      </c>
      <c r="AC99" s="12" t="s">
        <v>41</v>
      </c>
      <c r="AD99" s="12" t="s">
        <v>41</v>
      </c>
      <c r="AE99" s="12" t="s">
        <v>41</v>
      </c>
      <c r="AF99" s="12" t="s">
        <v>41</v>
      </c>
      <c r="AG99" s="12" t="s">
        <v>41</v>
      </c>
      <c r="AH99" s="13" t="s">
        <v>41</v>
      </c>
    </row>
    <row r="100" spans="1:34" ht="40.049999999999997" customHeight="1" x14ac:dyDescent="0.3">
      <c r="A100" s="7" t="s">
        <v>46</v>
      </c>
      <c r="B100" s="8">
        <v>46267</v>
      </c>
      <c r="C100" s="9" t="str">
        <f>HYPERLINK("https://epingalert.org/en/Search?viewData= G/TBT/N/BDI/556/Add.1, G/TBT/N/KEN/1748/Add.1, G/TBT/N/RWA/1123/Add.1, G/TBT/N/TZA/1264/Add.1, G/TBT/N/UGA/2096/Add.1"," G/TBT/N/BDI/556/Add.1, G/TBT/N/KEN/1748/Add.1, G/TBT/N/RWA/1123/Add.1, G/TBT/N/TZA/1264/Add.1, G/TBT/N/UGA/2096/Add.1")</f>
        <v xml:space="preserve"> G/TBT/N/BDI/556/Add.1, G/TBT/N/KEN/1748/Add.1, G/TBT/N/RWA/1123/Add.1, G/TBT/N/TZA/1264/Add.1, G/TBT/N/UGA/2096/Add.1</v>
      </c>
      <c r="D100" s="10" t="s">
        <v>2162</v>
      </c>
      <c r="E100" s="10" t="s">
        <v>2163</v>
      </c>
      <c r="F100" s="10" t="s">
        <v>2155</v>
      </c>
      <c r="G100" s="10" t="s">
        <v>2164</v>
      </c>
      <c r="H100" s="10" t="s">
        <v>895</v>
      </c>
      <c r="I100" s="10" t="s">
        <v>978</v>
      </c>
      <c r="J100" s="10" t="s">
        <v>41</v>
      </c>
      <c r="K100" s="10" t="s">
        <v>2137</v>
      </c>
      <c r="L100" s="7"/>
      <c r="M100" s="8" t="s">
        <v>41</v>
      </c>
      <c r="N100" s="11"/>
      <c r="O100" s="11"/>
      <c r="P100" s="7" t="s">
        <v>43</v>
      </c>
      <c r="Q100" s="10" t="s">
        <v>2132</v>
      </c>
      <c r="R100" s="12" t="str">
        <f>HYPERLINK("https://docs.wto.org/imrd/directdoc.asp?DDFDocuments/t/G/TBTN25/BDI556A1.docx", "https://docs.wto.org/imrd/directdoc.asp?DDFDocuments/t/G/TBTN25/BDI556A1.docx")</f>
        <v>https://docs.wto.org/imrd/directdoc.asp?DDFDocuments/t/G/TBTN25/BDI556A1.docx</v>
      </c>
      <c r="S100" s="12" t="str">
        <f>HYPERLINK("https://docs.wto.org/imrd/directdoc.asp?DDFDocuments/u/G/TBTN25/BDI556A1.docx", "https://docs.wto.org/imrd/directdoc.asp?DDFDocuments/u/G/TBTN25/BDI556A1.docx")</f>
        <v>https://docs.wto.org/imrd/directdoc.asp?DDFDocuments/u/G/TBTN25/BDI556A1.docx</v>
      </c>
      <c r="T100" s="12" t="str">
        <f>HYPERLINK("https://docs.wto.org/imrd/directdoc.asp?DDFDocuments/v/G/TBTN25/BDI556A1.docx", "https://docs.wto.org/imrd/directdoc.asp?DDFDocuments/v/G/TBTN25/BDI556A1.docx")</f>
        <v>https://docs.wto.org/imrd/directdoc.asp?DDFDocuments/v/G/TBTN25/BDI556A1.docx</v>
      </c>
      <c r="U100" s="12" t="s">
        <v>98</v>
      </c>
      <c r="V100" s="12" t="s">
        <v>97</v>
      </c>
      <c r="W100" s="12" t="s">
        <v>97</v>
      </c>
      <c r="X100" s="12" t="s">
        <v>97</v>
      </c>
      <c r="Y100" s="12" t="s">
        <v>97</v>
      </c>
      <c r="Z100" s="12" t="s">
        <v>97</v>
      </c>
      <c r="AA100" s="12" t="s">
        <v>97</v>
      </c>
      <c r="AB100" s="13" t="s">
        <v>41</v>
      </c>
      <c r="AC100" s="12" t="s">
        <v>41</v>
      </c>
      <c r="AD100" s="12" t="s">
        <v>41</v>
      </c>
      <c r="AE100" s="12" t="s">
        <v>41</v>
      </c>
      <c r="AF100" s="12" t="s">
        <v>41</v>
      </c>
      <c r="AG100" s="12" t="s">
        <v>41</v>
      </c>
      <c r="AH100" s="13" t="s">
        <v>41</v>
      </c>
    </row>
    <row r="101" spans="1:34" ht="40.049999999999997" customHeight="1" x14ac:dyDescent="0.3">
      <c r="A101" s="7" t="s">
        <v>47</v>
      </c>
      <c r="B101" s="8">
        <v>46267</v>
      </c>
      <c r="C101" s="9" t="str">
        <f>HYPERLINK("https://epingalert.org/en/Search?viewData= G/TBT/N/BDI/556/Add.1, G/TBT/N/KEN/1748/Add.1, G/TBT/N/RWA/1123/Add.1, G/TBT/N/TZA/1264/Add.1, G/TBT/N/UGA/2096/Add.1"," G/TBT/N/BDI/556/Add.1, G/TBT/N/KEN/1748/Add.1, G/TBT/N/RWA/1123/Add.1, G/TBT/N/TZA/1264/Add.1, G/TBT/N/UGA/2096/Add.1")</f>
        <v xml:space="preserve"> G/TBT/N/BDI/556/Add.1, G/TBT/N/KEN/1748/Add.1, G/TBT/N/RWA/1123/Add.1, G/TBT/N/TZA/1264/Add.1, G/TBT/N/UGA/2096/Add.1</v>
      </c>
      <c r="D101" s="10" t="s">
        <v>2162</v>
      </c>
      <c r="E101" s="10" t="s">
        <v>2163</v>
      </c>
      <c r="F101" s="10" t="s">
        <v>2155</v>
      </c>
      <c r="G101" s="10" t="s">
        <v>2164</v>
      </c>
      <c r="H101" s="10" t="s">
        <v>895</v>
      </c>
      <c r="I101" s="10" t="s">
        <v>978</v>
      </c>
      <c r="J101" s="10" t="s">
        <v>41</v>
      </c>
      <c r="K101" s="10" t="s">
        <v>2137</v>
      </c>
      <c r="L101" s="7"/>
      <c r="M101" s="8" t="s">
        <v>41</v>
      </c>
      <c r="N101" s="11"/>
      <c r="O101" s="11"/>
      <c r="P101" s="7" t="s">
        <v>43</v>
      </c>
      <c r="Q101" s="10" t="s">
        <v>2132</v>
      </c>
      <c r="R101" s="12" t="str">
        <f>HYPERLINK("https://docs.wto.org/imrd/directdoc.asp?DDFDocuments/t/G/TBTN25/BDI556A1.docx", "https://docs.wto.org/imrd/directdoc.asp?DDFDocuments/t/G/TBTN25/BDI556A1.docx")</f>
        <v>https://docs.wto.org/imrd/directdoc.asp?DDFDocuments/t/G/TBTN25/BDI556A1.docx</v>
      </c>
      <c r="S101" s="12" t="str">
        <f>HYPERLINK("https://docs.wto.org/imrd/directdoc.asp?DDFDocuments/u/G/TBTN25/BDI556A1.docx", "https://docs.wto.org/imrd/directdoc.asp?DDFDocuments/u/G/TBTN25/BDI556A1.docx")</f>
        <v>https://docs.wto.org/imrd/directdoc.asp?DDFDocuments/u/G/TBTN25/BDI556A1.docx</v>
      </c>
      <c r="T101" s="12" t="str">
        <f>HYPERLINK("https://docs.wto.org/imrd/directdoc.asp?DDFDocuments/v/G/TBTN25/BDI556A1.docx", "https://docs.wto.org/imrd/directdoc.asp?DDFDocuments/v/G/TBTN25/BDI556A1.docx")</f>
        <v>https://docs.wto.org/imrd/directdoc.asp?DDFDocuments/v/G/TBTN25/BDI556A1.docx</v>
      </c>
      <c r="U101" s="12" t="s">
        <v>98</v>
      </c>
      <c r="V101" s="12" t="s">
        <v>97</v>
      </c>
      <c r="W101" s="12" t="s">
        <v>97</v>
      </c>
      <c r="X101" s="12" t="s">
        <v>97</v>
      </c>
      <c r="Y101" s="12" t="s">
        <v>97</v>
      </c>
      <c r="Z101" s="12" t="s">
        <v>97</v>
      </c>
      <c r="AA101" s="12" t="s">
        <v>97</v>
      </c>
      <c r="AB101" s="13" t="s">
        <v>41</v>
      </c>
      <c r="AC101" s="12" t="s">
        <v>41</v>
      </c>
      <c r="AD101" s="12" t="s">
        <v>41</v>
      </c>
      <c r="AE101" s="12" t="s">
        <v>41</v>
      </c>
      <c r="AF101" s="12" t="s">
        <v>41</v>
      </c>
      <c r="AG101" s="12" t="s">
        <v>41</v>
      </c>
      <c r="AH101" s="13" t="s">
        <v>41</v>
      </c>
    </row>
    <row r="102" spans="1:34" ht="40.049999999999997" customHeight="1" x14ac:dyDescent="0.3">
      <c r="A102" s="7" t="s">
        <v>48</v>
      </c>
      <c r="B102" s="8">
        <v>46267</v>
      </c>
      <c r="C102" s="9" t="str">
        <f>HYPERLINK("https://epingalert.org/en/Search?viewData= G/TBT/N/BDI/556/Add.1, G/TBT/N/KEN/1748/Add.1, G/TBT/N/RWA/1123/Add.1, G/TBT/N/TZA/1264/Add.1, G/TBT/N/UGA/2096/Add.1"," G/TBT/N/BDI/556/Add.1, G/TBT/N/KEN/1748/Add.1, G/TBT/N/RWA/1123/Add.1, G/TBT/N/TZA/1264/Add.1, G/TBT/N/UGA/2096/Add.1")</f>
        <v xml:space="preserve"> G/TBT/N/BDI/556/Add.1, G/TBT/N/KEN/1748/Add.1, G/TBT/N/RWA/1123/Add.1, G/TBT/N/TZA/1264/Add.1, G/TBT/N/UGA/2096/Add.1</v>
      </c>
      <c r="D102" s="10" t="s">
        <v>2162</v>
      </c>
      <c r="E102" s="10" t="s">
        <v>2163</v>
      </c>
      <c r="F102" s="10" t="s">
        <v>2155</v>
      </c>
      <c r="G102" s="10" t="s">
        <v>2164</v>
      </c>
      <c r="H102" s="10" t="s">
        <v>895</v>
      </c>
      <c r="I102" s="10" t="s">
        <v>978</v>
      </c>
      <c r="J102" s="10" t="s">
        <v>41</v>
      </c>
      <c r="K102" s="10" t="s">
        <v>2137</v>
      </c>
      <c r="L102" s="7"/>
      <c r="M102" s="8" t="s">
        <v>41</v>
      </c>
      <c r="N102" s="11"/>
      <c r="O102" s="11"/>
      <c r="P102" s="7" t="s">
        <v>43</v>
      </c>
      <c r="Q102" s="10" t="s">
        <v>2132</v>
      </c>
      <c r="R102" s="12" t="str">
        <f>HYPERLINK("https://docs.wto.org/imrd/directdoc.asp?DDFDocuments/t/G/TBTN25/BDI556A1.docx", "https://docs.wto.org/imrd/directdoc.asp?DDFDocuments/t/G/TBTN25/BDI556A1.docx")</f>
        <v>https://docs.wto.org/imrd/directdoc.asp?DDFDocuments/t/G/TBTN25/BDI556A1.docx</v>
      </c>
      <c r="S102" s="12" t="str">
        <f>HYPERLINK("https://docs.wto.org/imrd/directdoc.asp?DDFDocuments/u/G/TBTN25/BDI556A1.docx", "https://docs.wto.org/imrd/directdoc.asp?DDFDocuments/u/G/TBTN25/BDI556A1.docx")</f>
        <v>https://docs.wto.org/imrd/directdoc.asp?DDFDocuments/u/G/TBTN25/BDI556A1.docx</v>
      </c>
      <c r="T102" s="12" t="str">
        <f>HYPERLINK("https://docs.wto.org/imrd/directdoc.asp?DDFDocuments/v/G/TBTN25/BDI556A1.docx", "https://docs.wto.org/imrd/directdoc.asp?DDFDocuments/v/G/TBTN25/BDI556A1.docx")</f>
        <v>https://docs.wto.org/imrd/directdoc.asp?DDFDocuments/v/G/TBTN25/BDI556A1.docx</v>
      </c>
      <c r="U102" s="12" t="s">
        <v>98</v>
      </c>
      <c r="V102" s="12" t="s">
        <v>97</v>
      </c>
      <c r="W102" s="12" t="s">
        <v>97</v>
      </c>
      <c r="X102" s="12" t="s">
        <v>97</v>
      </c>
      <c r="Y102" s="12" t="s">
        <v>97</v>
      </c>
      <c r="Z102" s="12" t="s">
        <v>97</v>
      </c>
      <c r="AA102" s="12" t="s">
        <v>97</v>
      </c>
      <c r="AB102" s="13" t="s">
        <v>41</v>
      </c>
      <c r="AC102" s="12" t="s">
        <v>41</v>
      </c>
      <c r="AD102" s="12" t="s">
        <v>41</v>
      </c>
      <c r="AE102" s="12" t="s">
        <v>41</v>
      </c>
      <c r="AF102" s="12" t="s">
        <v>41</v>
      </c>
      <c r="AG102" s="12" t="s">
        <v>41</v>
      </c>
      <c r="AH102" s="13" t="s">
        <v>41</v>
      </c>
    </row>
    <row r="103" spans="1:34" ht="40.049999999999997" customHeight="1" x14ac:dyDescent="0.3">
      <c r="A103" s="7" t="s">
        <v>34</v>
      </c>
      <c r="B103" s="8">
        <v>46267</v>
      </c>
      <c r="C103" s="9" t="str">
        <f>HYPERLINK("https://epingalert.org/en/Search?viewData= G/TBT/N/BDI/557/Add.1, G/TBT/N/KEN/1749/Add.1, G/TBT/N/RWA/1124/Add.1, G/TBT/N/TZA/1265/Add.1, G/TBT/N/UGA/2097/Add.1"," G/TBT/N/BDI/557/Add.1, G/TBT/N/KEN/1749/Add.1, G/TBT/N/RWA/1124/Add.1, G/TBT/N/TZA/1265/Add.1, G/TBT/N/UGA/2097/Add.1")</f>
        <v xml:space="preserve"> G/TBT/N/BDI/557/Add.1, G/TBT/N/KEN/1749/Add.1, G/TBT/N/RWA/1124/Add.1, G/TBT/N/TZA/1265/Add.1, G/TBT/N/UGA/2097/Add.1</v>
      </c>
      <c r="D103" s="10" t="s">
        <v>2165</v>
      </c>
      <c r="E103" s="10" t="s">
        <v>2166</v>
      </c>
      <c r="F103" s="10" t="s">
        <v>2155</v>
      </c>
      <c r="G103" s="10" t="s">
        <v>2161</v>
      </c>
      <c r="H103" s="10" t="s">
        <v>895</v>
      </c>
      <c r="I103" s="10" t="s">
        <v>978</v>
      </c>
      <c r="J103" s="10" t="s">
        <v>41</v>
      </c>
      <c r="K103" s="10" t="s">
        <v>2137</v>
      </c>
      <c r="L103" s="7"/>
      <c r="M103" s="8" t="s">
        <v>41</v>
      </c>
      <c r="N103" s="11"/>
      <c r="O103" s="11"/>
      <c r="P103" s="7" t="s">
        <v>43</v>
      </c>
      <c r="Q103" s="10" t="s">
        <v>2132</v>
      </c>
      <c r="R103" s="12" t="str">
        <f>HYPERLINK("https://docs.wto.org/imrd/directdoc.asp?DDFDocuments/t/G/TBTN25/BDI557A1.docx", "https://docs.wto.org/imrd/directdoc.asp?DDFDocuments/t/G/TBTN25/BDI557A1.docx")</f>
        <v>https://docs.wto.org/imrd/directdoc.asp?DDFDocuments/t/G/TBTN25/BDI557A1.docx</v>
      </c>
      <c r="S103" s="12" t="str">
        <f>HYPERLINK("https://docs.wto.org/imrd/directdoc.asp?DDFDocuments/u/G/TBTN25/BDI557A1.docx", "https://docs.wto.org/imrd/directdoc.asp?DDFDocuments/u/G/TBTN25/BDI557A1.docx")</f>
        <v>https://docs.wto.org/imrd/directdoc.asp?DDFDocuments/u/G/TBTN25/BDI557A1.docx</v>
      </c>
      <c r="T103" s="12" t="str">
        <f>HYPERLINK("https://docs.wto.org/imrd/directdoc.asp?DDFDocuments/v/G/TBTN25/BDI557A1.docx", "https://docs.wto.org/imrd/directdoc.asp?DDFDocuments/v/G/TBTN25/BDI557A1.docx")</f>
        <v>https://docs.wto.org/imrd/directdoc.asp?DDFDocuments/v/G/TBTN25/BDI557A1.docx</v>
      </c>
      <c r="U103" s="12" t="s">
        <v>98</v>
      </c>
      <c r="V103" s="12" t="s">
        <v>97</v>
      </c>
      <c r="W103" s="12" t="s">
        <v>97</v>
      </c>
      <c r="X103" s="12" t="s">
        <v>97</v>
      </c>
      <c r="Y103" s="12" t="s">
        <v>97</v>
      </c>
      <c r="Z103" s="12" t="s">
        <v>97</v>
      </c>
      <c r="AA103" s="12" t="s">
        <v>97</v>
      </c>
      <c r="AB103" s="13" t="s">
        <v>41</v>
      </c>
      <c r="AC103" s="12" t="s">
        <v>41</v>
      </c>
      <c r="AD103" s="12" t="s">
        <v>41</v>
      </c>
      <c r="AE103" s="12" t="s">
        <v>41</v>
      </c>
      <c r="AF103" s="12" t="s">
        <v>41</v>
      </c>
      <c r="AG103" s="12" t="s">
        <v>41</v>
      </c>
      <c r="AH103" s="13" t="s">
        <v>41</v>
      </c>
    </row>
    <row r="104" spans="1:34" ht="40.049999999999997" customHeight="1" x14ac:dyDescent="0.3">
      <c r="A104" s="7" t="s">
        <v>45</v>
      </c>
      <c r="B104" s="8">
        <v>46267</v>
      </c>
      <c r="C104" s="9" t="str">
        <f>HYPERLINK("https://epingalert.org/en/Search?viewData= G/TBT/N/BDI/557/Add.1, G/TBT/N/KEN/1749/Add.1, G/TBT/N/RWA/1124/Add.1, G/TBT/N/TZA/1265/Add.1, G/TBT/N/UGA/2097/Add.1"," G/TBT/N/BDI/557/Add.1, G/TBT/N/KEN/1749/Add.1, G/TBT/N/RWA/1124/Add.1, G/TBT/N/TZA/1265/Add.1, G/TBT/N/UGA/2097/Add.1")</f>
        <v xml:space="preserve"> G/TBT/N/BDI/557/Add.1, G/TBT/N/KEN/1749/Add.1, G/TBT/N/RWA/1124/Add.1, G/TBT/N/TZA/1265/Add.1, G/TBT/N/UGA/2097/Add.1</v>
      </c>
      <c r="D104" s="10" t="s">
        <v>2165</v>
      </c>
      <c r="E104" s="10" t="s">
        <v>2166</v>
      </c>
      <c r="F104" s="10" t="s">
        <v>2155</v>
      </c>
      <c r="G104" s="10" t="s">
        <v>2161</v>
      </c>
      <c r="H104" s="10" t="s">
        <v>895</v>
      </c>
      <c r="I104" s="10" t="s">
        <v>979</v>
      </c>
      <c r="J104" s="10" t="s">
        <v>41</v>
      </c>
      <c r="K104" s="10" t="s">
        <v>2139</v>
      </c>
      <c r="L104" s="7"/>
      <c r="M104" s="8" t="s">
        <v>41</v>
      </c>
      <c r="N104" s="11"/>
      <c r="O104" s="11"/>
      <c r="P104" s="7" t="s">
        <v>43</v>
      </c>
      <c r="Q104" s="10" t="s">
        <v>2132</v>
      </c>
      <c r="R104" s="12" t="str">
        <f>HYPERLINK("https://docs.wto.org/imrd/directdoc.asp?DDFDocuments/t/G/TBTN25/BDI557A1.docx", "https://docs.wto.org/imrd/directdoc.asp?DDFDocuments/t/G/TBTN25/BDI557A1.docx")</f>
        <v>https://docs.wto.org/imrd/directdoc.asp?DDFDocuments/t/G/TBTN25/BDI557A1.docx</v>
      </c>
      <c r="S104" s="12" t="str">
        <f>HYPERLINK("https://docs.wto.org/imrd/directdoc.asp?DDFDocuments/u/G/TBTN25/BDI557A1.docx", "https://docs.wto.org/imrd/directdoc.asp?DDFDocuments/u/G/TBTN25/BDI557A1.docx")</f>
        <v>https://docs.wto.org/imrd/directdoc.asp?DDFDocuments/u/G/TBTN25/BDI557A1.docx</v>
      </c>
      <c r="T104" s="12" t="str">
        <f>HYPERLINK("https://docs.wto.org/imrd/directdoc.asp?DDFDocuments/v/G/TBTN25/BDI557A1.docx", "https://docs.wto.org/imrd/directdoc.asp?DDFDocuments/v/G/TBTN25/BDI557A1.docx")</f>
        <v>https://docs.wto.org/imrd/directdoc.asp?DDFDocuments/v/G/TBTN25/BDI557A1.docx</v>
      </c>
      <c r="U104" s="12" t="s">
        <v>98</v>
      </c>
      <c r="V104" s="12" t="s">
        <v>97</v>
      </c>
      <c r="W104" s="12" t="s">
        <v>97</v>
      </c>
      <c r="X104" s="12" t="s">
        <v>97</v>
      </c>
      <c r="Y104" s="12" t="s">
        <v>97</v>
      </c>
      <c r="Z104" s="12" t="s">
        <v>97</v>
      </c>
      <c r="AA104" s="12" t="s">
        <v>97</v>
      </c>
      <c r="AB104" s="13" t="s">
        <v>41</v>
      </c>
      <c r="AC104" s="12" t="s">
        <v>41</v>
      </c>
      <c r="AD104" s="12" t="s">
        <v>41</v>
      </c>
      <c r="AE104" s="12" t="s">
        <v>41</v>
      </c>
      <c r="AF104" s="12" t="s">
        <v>41</v>
      </c>
      <c r="AG104" s="12" t="s">
        <v>41</v>
      </c>
      <c r="AH104" s="13" t="s">
        <v>41</v>
      </c>
    </row>
    <row r="105" spans="1:34" ht="40.049999999999997" customHeight="1" x14ac:dyDescent="0.3">
      <c r="A105" s="7" t="s">
        <v>46</v>
      </c>
      <c r="B105" s="8">
        <v>46267</v>
      </c>
      <c r="C105" s="9" t="str">
        <f>HYPERLINK("https://epingalert.org/en/Search?viewData= G/TBT/N/BDI/557/Add.1, G/TBT/N/KEN/1749/Add.1, G/TBT/N/RWA/1124/Add.1, G/TBT/N/TZA/1265/Add.1, G/TBT/N/UGA/2097/Add.1"," G/TBT/N/BDI/557/Add.1, G/TBT/N/KEN/1749/Add.1, G/TBT/N/RWA/1124/Add.1, G/TBT/N/TZA/1265/Add.1, G/TBT/N/UGA/2097/Add.1")</f>
        <v xml:space="preserve"> G/TBT/N/BDI/557/Add.1, G/TBT/N/KEN/1749/Add.1, G/TBT/N/RWA/1124/Add.1, G/TBT/N/TZA/1265/Add.1, G/TBT/N/UGA/2097/Add.1</v>
      </c>
      <c r="D105" s="10" t="s">
        <v>2165</v>
      </c>
      <c r="E105" s="10" t="s">
        <v>2166</v>
      </c>
      <c r="F105" s="10" t="s">
        <v>2155</v>
      </c>
      <c r="G105" s="10" t="s">
        <v>2161</v>
      </c>
      <c r="H105" s="10" t="s">
        <v>895</v>
      </c>
      <c r="I105" s="10" t="s">
        <v>978</v>
      </c>
      <c r="J105" s="10" t="s">
        <v>41</v>
      </c>
      <c r="K105" s="10" t="s">
        <v>2137</v>
      </c>
      <c r="L105" s="7"/>
      <c r="M105" s="8" t="s">
        <v>41</v>
      </c>
      <c r="N105" s="11"/>
      <c r="O105" s="11"/>
      <c r="P105" s="7" t="s">
        <v>43</v>
      </c>
      <c r="Q105" s="10" t="s">
        <v>2132</v>
      </c>
      <c r="R105" s="12" t="str">
        <f>HYPERLINK("https://docs.wto.org/imrd/directdoc.asp?DDFDocuments/t/G/TBTN25/BDI557A1.docx", "https://docs.wto.org/imrd/directdoc.asp?DDFDocuments/t/G/TBTN25/BDI557A1.docx")</f>
        <v>https://docs.wto.org/imrd/directdoc.asp?DDFDocuments/t/G/TBTN25/BDI557A1.docx</v>
      </c>
      <c r="S105" s="12" t="str">
        <f>HYPERLINK("https://docs.wto.org/imrd/directdoc.asp?DDFDocuments/u/G/TBTN25/BDI557A1.docx", "https://docs.wto.org/imrd/directdoc.asp?DDFDocuments/u/G/TBTN25/BDI557A1.docx")</f>
        <v>https://docs.wto.org/imrd/directdoc.asp?DDFDocuments/u/G/TBTN25/BDI557A1.docx</v>
      </c>
      <c r="T105" s="12" t="str">
        <f>HYPERLINK("https://docs.wto.org/imrd/directdoc.asp?DDFDocuments/v/G/TBTN25/BDI557A1.docx", "https://docs.wto.org/imrd/directdoc.asp?DDFDocuments/v/G/TBTN25/BDI557A1.docx")</f>
        <v>https://docs.wto.org/imrd/directdoc.asp?DDFDocuments/v/G/TBTN25/BDI557A1.docx</v>
      </c>
      <c r="U105" s="12" t="s">
        <v>98</v>
      </c>
      <c r="V105" s="12" t="s">
        <v>97</v>
      </c>
      <c r="W105" s="12" t="s">
        <v>97</v>
      </c>
      <c r="X105" s="12" t="s">
        <v>97</v>
      </c>
      <c r="Y105" s="12" t="s">
        <v>97</v>
      </c>
      <c r="Z105" s="12" t="s">
        <v>97</v>
      </c>
      <c r="AA105" s="12" t="s">
        <v>97</v>
      </c>
      <c r="AB105" s="13" t="s">
        <v>41</v>
      </c>
      <c r="AC105" s="12" t="s">
        <v>41</v>
      </c>
      <c r="AD105" s="12" t="s">
        <v>41</v>
      </c>
      <c r="AE105" s="12" t="s">
        <v>41</v>
      </c>
      <c r="AF105" s="12" t="s">
        <v>41</v>
      </c>
      <c r="AG105" s="12" t="s">
        <v>41</v>
      </c>
      <c r="AH105" s="13" t="s">
        <v>41</v>
      </c>
    </row>
    <row r="106" spans="1:34" ht="40.049999999999997" customHeight="1" x14ac:dyDescent="0.3">
      <c r="A106" s="7" t="s">
        <v>47</v>
      </c>
      <c r="B106" s="8">
        <v>46267</v>
      </c>
      <c r="C106" s="9" t="str">
        <f>HYPERLINK("https://epingalert.org/en/Search?viewData= G/TBT/N/BDI/557/Add.1, G/TBT/N/KEN/1749/Add.1, G/TBT/N/RWA/1124/Add.1, G/TBT/N/TZA/1265/Add.1, G/TBT/N/UGA/2097/Add.1"," G/TBT/N/BDI/557/Add.1, G/TBT/N/KEN/1749/Add.1, G/TBT/N/RWA/1124/Add.1, G/TBT/N/TZA/1265/Add.1, G/TBT/N/UGA/2097/Add.1")</f>
        <v xml:space="preserve"> G/TBT/N/BDI/557/Add.1, G/TBT/N/KEN/1749/Add.1, G/TBT/N/RWA/1124/Add.1, G/TBT/N/TZA/1265/Add.1, G/TBT/N/UGA/2097/Add.1</v>
      </c>
      <c r="D106" s="10" t="s">
        <v>2165</v>
      </c>
      <c r="E106" s="10" t="s">
        <v>2166</v>
      </c>
      <c r="F106" s="10" t="s">
        <v>2155</v>
      </c>
      <c r="G106" s="10" t="s">
        <v>2161</v>
      </c>
      <c r="H106" s="10" t="s">
        <v>895</v>
      </c>
      <c r="I106" s="10" t="s">
        <v>978</v>
      </c>
      <c r="J106" s="10" t="s">
        <v>41</v>
      </c>
      <c r="K106" s="10" t="s">
        <v>2137</v>
      </c>
      <c r="L106" s="7"/>
      <c r="M106" s="8" t="s">
        <v>41</v>
      </c>
      <c r="N106" s="11"/>
      <c r="O106" s="11"/>
      <c r="P106" s="7" t="s">
        <v>43</v>
      </c>
      <c r="Q106" s="10" t="s">
        <v>2132</v>
      </c>
      <c r="R106" s="12" t="str">
        <f>HYPERLINK("https://docs.wto.org/imrd/directdoc.asp?DDFDocuments/t/G/TBTN25/BDI557A1.docx", "https://docs.wto.org/imrd/directdoc.asp?DDFDocuments/t/G/TBTN25/BDI557A1.docx")</f>
        <v>https://docs.wto.org/imrd/directdoc.asp?DDFDocuments/t/G/TBTN25/BDI557A1.docx</v>
      </c>
      <c r="S106" s="12" t="str">
        <f>HYPERLINK("https://docs.wto.org/imrd/directdoc.asp?DDFDocuments/u/G/TBTN25/BDI557A1.docx", "https://docs.wto.org/imrd/directdoc.asp?DDFDocuments/u/G/TBTN25/BDI557A1.docx")</f>
        <v>https://docs.wto.org/imrd/directdoc.asp?DDFDocuments/u/G/TBTN25/BDI557A1.docx</v>
      </c>
      <c r="T106" s="12" t="str">
        <f>HYPERLINK("https://docs.wto.org/imrd/directdoc.asp?DDFDocuments/v/G/TBTN25/BDI557A1.docx", "https://docs.wto.org/imrd/directdoc.asp?DDFDocuments/v/G/TBTN25/BDI557A1.docx")</f>
        <v>https://docs.wto.org/imrd/directdoc.asp?DDFDocuments/v/G/TBTN25/BDI557A1.docx</v>
      </c>
      <c r="U106" s="12" t="s">
        <v>98</v>
      </c>
      <c r="V106" s="12" t="s">
        <v>97</v>
      </c>
      <c r="W106" s="12" t="s">
        <v>97</v>
      </c>
      <c r="X106" s="12" t="s">
        <v>97</v>
      </c>
      <c r="Y106" s="12" t="s">
        <v>97</v>
      </c>
      <c r="Z106" s="12" t="s">
        <v>97</v>
      </c>
      <c r="AA106" s="12" t="s">
        <v>97</v>
      </c>
      <c r="AB106" s="13" t="s">
        <v>41</v>
      </c>
      <c r="AC106" s="12" t="s">
        <v>41</v>
      </c>
      <c r="AD106" s="12" t="s">
        <v>41</v>
      </c>
      <c r="AE106" s="12" t="s">
        <v>41</v>
      </c>
      <c r="AF106" s="12" t="s">
        <v>41</v>
      </c>
      <c r="AG106" s="12" t="s">
        <v>41</v>
      </c>
      <c r="AH106" s="13" t="s">
        <v>41</v>
      </c>
    </row>
    <row r="107" spans="1:34" ht="40.049999999999997" customHeight="1" x14ac:dyDescent="0.3">
      <c r="A107" s="7" t="s">
        <v>48</v>
      </c>
      <c r="B107" s="8">
        <v>46267</v>
      </c>
      <c r="C107" s="9" t="str">
        <f>HYPERLINK("https://epingalert.org/en/Search?viewData= G/TBT/N/BDI/557/Add.1, G/TBT/N/KEN/1749/Add.1, G/TBT/N/RWA/1124/Add.1, G/TBT/N/TZA/1265/Add.1, G/TBT/N/UGA/2097/Add.1"," G/TBT/N/BDI/557/Add.1, G/TBT/N/KEN/1749/Add.1, G/TBT/N/RWA/1124/Add.1, G/TBT/N/TZA/1265/Add.1, G/TBT/N/UGA/2097/Add.1")</f>
        <v xml:space="preserve"> G/TBT/N/BDI/557/Add.1, G/TBT/N/KEN/1749/Add.1, G/TBT/N/RWA/1124/Add.1, G/TBT/N/TZA/1265/Add.1, G/TBT/N/UGA/2097/Add.1</v>
      </c>
      <c r="D107" s="10" t="s">
        <v>2165</v>
      </c>
      <c r="E107" s="10" t="s">
        <v>2166</v>
      </c>
      <c r="F107" s="10" t="s">
        <v>2155</v>
      </c>
      <c r="G107" s="10" t="s">
        <v>2161</v>
      </c>
      <c r="H107" s="10" t="s">
        <v>895</v>
      </c>
      <c r="I107" s="10" t="s">
        <v>978</v>
      </c>
      <c r="J107" s="10" t="s">
        <v>41</v>
      </c>
      <c r="K107" s="10" t="s">
        <v>2137</v>
      </c>
      <c r="L107" s="7"/>
      <c r="M107" s="8" t="s">
        <v>41</v>
      </c>
      <c r="N107" s="11"/>
      <c r="O107" s="11"/>
      <c r="P107" s="7" t="s">
        <v>43</v>
      </c>
      <c r="Q107" s="10" t="s">
        <v>2132</v>
      </c>
      <c r="R107" s="12" t="str">
        <f>HYPERLINK("https://docs.wto.org/imrd/directdoc.asp?DDFDocuments/t/G/TBTN25/BDI557A1.docx", "https://docs.wto.org/imrd/directdoc.asp?DDFDocuments/t/G/TBTN25/BDI557A1.docx")</f>
        <v>https://docs.wto.org/imrd/directdoc.asp?DDFDocuments/t/G/TBTN25/BDI557A1.docx</v>
      </c>
      <c r="S107" s="12" t="str">
        <f>HYPERLINK("https://docs.wto.org/imrd/directdoc.asp?DDFDocuments/u/G/TBTN25/BDI557A1.docx", "https://docs.wto.org/imrd/directdoc.asp?DDFDocuments/u/G/TBTN25/BDI557A1.docx")</f>
        <v>https://docs.wto.org/imrd/directdoc.asp?DDFDocuments/u/G/TBTN25/BDI557A1.docx</v>
      </c>
      <c r="T107" s="12" t="str">
        <f>HYPERLINK("https://docs.wto.org/imrd/directdoc.asp?DDFDocuments/v/G/TBTN25/BDI557A1.docx", "https://docs.wto.org/imrd/directdoc.asp?DDFDocuments/v/G/TBTN25/BDI557A1.docx")</f>
        <v>https://docs.wto.org/imrd/directdoc.asp?DDFDocuments/v/G/TBTN25/BDI557A1.docx</v>
      </c>
      <c r="U107" s="12" t="s">
        <v>98</v>
      </c>
      <c r="V107" s="12" t="s">
        <v>97</v>
      </c>
      <c r="W107" s="12" t="s">
        <v>97</v>
      </c>
      <c r="X107" s="12" t="s">
        <v>97</v>
      </c>
      <c r="Y107" s="12" t="s">
        <v>97</v>
      </c>
      <c r="Z107" s="12" t="s">
        <v>97</v>
      </c>
      <c r="AA107" s="12" t="s">
        <v>97</v>
      </c>
      <c r="AB107" s="13" t="s">
        <v>41</v>
      </c>
      <c r="AC107" s="12" t="s">
        <v>41</v>
      </c>
      <c r="AD107" s="12" t="s">
        <v>41</v>
      </c>
      <c r="AE107" s="12" t="s">
        <v>41</v>
      </c>
      <c r="AF107" s="12" t="s">
        <v>41</v>
      </c>
      <c r="AG107" s="12" t="s">
        <v>41</v>
      </c>
      <c r="AH107" s="13" t="s">
        <v>41</v>
      </c>
    </row>
    <row r="108" spans="1:34" ht="40.049999999999997" customHeight="1" x14ac:dyDescent="0.3">
      <c r="A108" s="7" t="s">
        <v>34</v>
      </c>
      <c r="B108" s="8">
        <v>46267</v>
      </c>
      <c r="C108" s="9" t="str">
        <f>HYPERLINK("https://epingalert.org/en/Search?viewData= G/TBT/N/BDI/574/Add.3, G/TBT/N/KEN/1766/Add.3, G/TBT/N/RWA/1166/Add.3, G/TBT/N/TZA/1282/Add.3, G/TBT/N/UGA/2115/Add.3"," G/TBT/N/BDI/574/Add.3, G/TBT/N/KEN/1766/Add.3, G/TBT/N/RWA/1166/Add.3, G/TBT/N/TZA/1282/Add.3, G/TBT/N/UGA/2115/Add.3")</f>
        <v xml:space="preserve"> G/TBT/N/BDI/574/Add.3, G/TBT/N/KEN/1766/Add.3, G/TBT/N/RWA/1166/Add.3, G/TBT/N/TZA/1282/Add.3, G/TBT/N/UGA/2115/Add.3</v>
      </c>
      <c r="D108" s="10" t="s">
        <v>2167</v>
      </c>
      <c r="E108" s="10" t="s">
        <v>2168</v>
      </c>
      <c r="F108" s="10" t="s">
        <v>2169</v>
      </c>
      <c r="G108" s="10" t="s">
        <v>2170</v>
      </c>
      <c r="H108" s="10" t="s">
        <v>2171</v>
      </c>
      <c r="I108" s="10" t="s">
        <v>2172</v>
      </c>
      <c r="J108" s="10" t="s">
        <v>41</v>
      </c>
      <c r="K108" s="10" t="s">
        <v>41</v>
      </c>
      <c r="L108" s="7"/>
      <c r="M108" s="8" t="s">
        <v>41</v>
      </c>
      <c r="N108" s="11"/>
      <c r="O108" s="11"/>
      <c r="P108" s="7" t="s">
        <v>43</v>
      </c>
      <c r="Q108" s="10" t="s">
        <v>2132</v>
      </c>
      <c r="R108" s="12" t="str">
        <f>HYPERLINK("https://docs.wto.org/imrd/directdoc.asp?DDFDocuments/t/G/TBTN25/BDI574A3.docx", "https://docs.wto.org/imrd/directdoc.asp?DDFDocuments/t/G/TBTN25/BDI574A3.docx")</f>
        <v>https://docs.wto.org/imrd/directdoc.asp?DDFDocuments/t/G/TBTN25/BDI574A3.docx</v>
      </c>
      <c r="S108" s="12" t="str">
        <f>HYPERLINK("https://docs.wto.org/imrd/directdoc.asp?DDFDocuments/u/G/TBTN25/BDI574A3.docx", "https://docs.wto.org/imrd/directdoc.asp?DDFDocuments/u/G/TBTN25/BDI574A3.docx")</f>
        <v>https://docs.wto.org/imrd/directdoc.asp?DDFDocuments/u/G/TBTN25/BDI574A3.docx</v>
      </c>
      <c r="T108" s="12" t="str">
        <f>HYPERLINK("https://docs.wto.org/imrd/directdoc.asp?DDFDocuments/v/G/TBTN25/BDI574A3.docx", "https://docs.wto.org/imrd/directdoc.asp?DDFDocuments/v/G/TBTN25/BDI574A3.docx")</f>
        <v>https://docs.wto.org/imrd/directdoc.asp?DDFDocuments/v/G/TBTN25/BDI574A3.docx</v>
      </c>
      <c r="U108" s="12" t="s">
        <v>98</v>
      </c>
      <c r="V108" s="12" t="s">
        <v>97</v>
      </c>
      <c r="W108" s="12" t="s">
        <v>98</v>
      </c>
      <c r="X108" s="12" t="s">
        <v>97</v>
      </c>
      <c r="Y108" s="12" t="s">
        <v>97</v>
      </c>
      <c r="Z108" s="12" t="s">
        <v>97</v>
      </c>
      <c r="AA108" s="12" t="s">
        <v>97</v>
      </c>
      <c r="AB108" s="13" t="s">
        <v>41</v>
      </c>
      <c r="AC108" s="12" t="s">
        <v>41</v>
      </c>
      <c r="AD108" s="12" t="s">
        <v>41</v>
      </c>
      <c r="AE108" s="12" t="s">
        <v>41</v>
      </c>
      <c r="AF108" s="12" t="s">
        <v>41</v>
      </c>
      <c r="AG108" s="12" t="s">
        <v>41</v>
      </c>
      <c r="AH108" s="13" t="s">
        <v>41</v>
      </c>
    </row>
    <row r="109" spans="1:34" ht="40.049999999999997" customHeight="1" x14ac:dyDescent="0.3">
      <c r="A109" s="7" t="s">
        <v>45</v>
      </c>
      <c r="B109" s="8">
        <v>46267</v>
      </c>
      <c r="C109" s="9" t="str">
        <f>HYPERLINK("https://epingalert.org/en/Search?viewData= G/TBT/N/BDI/574/Add.3, G/TBT/N/KEN/1766/Add.3, G/TBT/N/RWA/1166/Add.3, G/TBT/N/TZA/1282/Add.3, G/TBT/N/UGA/2115/Add.3"," G/TBT/N/BDI/574/Add.3, G/TBT/N/KEN/1766/Add.3, G/TBT/N/RWA/1166/Add.3, G/TBT/N/TZA/1282/Add.3, G/TBT/N/UGA/2115/Add.3")</f>
        <v xml:space="preserve"> G/TBT/N/BDI/574/Add.3, G/TBT/N/KEN/1766/Add.3, G/TBT/N/RWA/1166/Add.3, G/TBT/N/TZA/1282/Add.3, G/TBT/N/UGA/2115/Add.3</v>
      </c>
      <c r="D109" s="10" t="s">
        <v>2167</v>
      </c>
      <c r="E109" s="10" t="s">
        <v>2168</v>
      </c>
      <c r="F109" s="10" t="s">
        <v>2169</v>
      </c>
      <c r="G109" s="10" t="s">
        <v>2170</v>
      </c>
      <c r="H109" s="10" t="s">
        <v>2171</v>
      </c>
      <c r="I109" s="10" t="s">
        <v>1674</v>
      </c>
      <c r="J109" s="10" t="s">
        <v>41</v>
      </c>
      <c r="K109" s="10" t="s">
        <v>41</v>
      </c>
      <c r="L109" s="7"/>
      <c r="M109" s="8" t="s">
        <v>41</v>
      </c>
      <c r="N109" s="11"/>
      <c r="O109" s="11"/>
      <c r="P109" s="7" t="s">
        <v>43</v>
      </c>
      <c r="Q109" s="10" t="s">
        <v>2132</v>
      </c>
      <c r="R109" s="12" t="str">
        <f>HYPERLINK("https://docs.wto.org/imrd/directdoc.asp?DDFDocuments/t/G/TBTN25/BDI574A3.docx", "https://docs.wto.org/imrd/directdoc.asp?DDFDocuments/t/G/TBTN25/BDI574A3.docx")</f>
        <v>https://docs.wto.org/imrd/directdoc.asp?DDFDocuments/t/G/TBTN25/BDI574A3.docx</v>
      </c>
      <c r="S109" s="12" t="str">
        <f>HYPERLINK("https://docs.wto.org/imrd/directdoc.asp?DDFDocuments/u/G/TBTN25/BDI574A3.docx", "https://docs.wto.org/imrd/directdoc.asp?DDFDocuments/u/G/TBTN25/BDI574A3.docx")</f>
        <v>https://docs.wto.org/imrd/directdoc.asp?DDFDocuments/u/G/TBTN25/BDI574A3.docx</v>
      </c>
      <c r="T109" s="12" t="str">
        <f>HYPERLINK("https://docs.wto.org/imrd/directdoc.asp?DDFDocuments/v/G/TBTN25/BDI574A3.docx", "https://docs.wto.org/imrd/directdoc.asp?DDFDocuments/v/G/TBTN25/BDI574A3.docx")</f>
        <v>https://docs.wto.org/imrd/directdoc.asp?DDFDocuments/v/G/TBTN25/BDI574A3.docx</v>
      </c>
      <c r="U109" s="12" t="s">
        <v>98</v>
      </c>
      <c r="V109" s="12" t="s">
        <v>97</v>
      </c>
      <c r="W109" s="12" t="s">
        <v>98</v>
      </c>
      <c r="X109" s="12" t="s">
        <v>97</v>
      </c>
      <c r="Y109" s="12" t="s">
        <v>97</v>
      </c>
      <c r="Z109" s="12" t="s">
        <v>97</v>
      </c>
      <c r="AA109" s="12" t="s">
        <v>97</v>
      </c>
      <c r="AB109" s="13" t="s">
        <v>41</v>
      </c>
      <c r="AC109" s="12" t="s">
        <v>41</v>
      </c>
      <c r="AD109" s="12" t="s">
        <v>41</v>
      </c>
      <c r="AE109" s="12" t="s">
        <v>41</v>
      </c>
      <c r="AF109" s="12" t="s">
        <v>41</v>
      </c>
      <c r="AG109" s="12" t="s">
        <v>41</v>
      </c>
      <c r="AH109" s="13" t="s">
        <v>41</v>
      </c>
    </row>
    <row r="110" spans="1:34" ht="40.049999999999997" customHeight="1" x14ac:dyDescent="0.3">
      <c r="A110" s="7" t="s">
        <v>46</v>
      </c>
      <c r="B110" s="8">
        <v>46267</v>
      </c>
      <c r="C110" s="9" t="str">
        <f>HYPERLINK("https://epingalert.org/en/Search?viewData= G/TBT/N/BDI/574/Add.3, G/TBT/N/KEN/1766/Add.3, G/TBT/N/RWA/1166/Add.3, G/TBT/N/TZA/1282/Add.3, G/TBT/N/UGA/2115/Add.3"," G/TBT/N/BDI/574/Add.3, G/TBT/N/KEN/1766/Add.3, G/TBT/N/RWA/1166/Add.3, G/TBT/N/TZA/1282/Add.3, G/TBT/N/UGA/2115/Add.3")</f>
        <v xml:space="preserve"> G/TBT/N/BDI/574/Add.3, G/TBT/N/KEN/1766/Add.3, G/TBT/N/RWA/1166/Add.3, G/TBT/N/TZA/1282/Add.3, G/TBT/N/UGA/2115/Add.3</v>
      </c>
      <c r="D110" s="10" t="s">
        <v>2167</v>
      </c>
      <c r="E110" s="10" t="s">
        <v>2168</v>
      </c>
      <c r="F110" s="10" t="s">
        <v>2169</v>
      </c>
      <c r="G110" s="10" t="s">
        <v>2170</v>
      </c>
      <c r="H110" s="10" t="s">
        <v>2171</v>
      </c>
      <c r="I110" s="10" t="s">
        <v>2172</v>
      </c>
      <c r="J110" s="10" t="s">
        <v>41</v>
      </c>
      <c r="K110" s="10" t="s">
        <v>41</v>
      </c>
      <c r="L110" s="7"/>
      <c r="M110" s="8" t="s">
        <v>41</v>
      </c>
      <c r="N110" s="11"/>
      <c r="O110" s="11"/>
      <c r="P110" s="7" t="s">
        <v>43</v>
      </c>
      <c r="Q110" s="10" t="s">
        <v>2132</v>
      </c>
      <c r="R110" s="12" t="str">
        <f>HYPERLINK("https://docs.wto.org/imrd/directdoc.asp?DDFDocuments/t/G/TBTN25/BDI574A3.docx", "https://docs.wto.org/imrd/directdoc.asp?DDFDocuments/t/G/TBTN25/BDI574A3.docx")</f>
        <v>https://docs.wto.org/imrd/directdoc.asp?DDFDocuments/t/G/TBTN25/BDI574A3.docx</v>
      </c>
      <c r="S110" s="12" t="str">
        <f>HYPERLINK("https://docs.wto.org/imrd/directdoc.asp?DDFDocuments/u/G/TBTN25/BDI574A3.docx", "https://docs.wto.org/imrd/directdoc.asp?DDFDocuments/u/G/TBTN25/BDI574A3.docx")</f>
        <v>https://docs.wto.org/imrd/directdoc.asp?DDFDocuments/u/G/TBTN25/BDI574A3.docx</v>
      </c>
      <c r="T110" s="12" t="str">
        <f>HYPERLINK("https://docs.wto.org/imrd/directdoc.asp?DDFDocuments/v/G/TBTN25/BDI574A3.docx", "https://docs.wto.org/imrd/directdoc.asp?DDFDocuments/v/G/TBTN25/BDI574A3.docx")</f>
        <v>https://docs.wto.org/imrd/directdoc.asp?DDFDocuments/v/G/TBTN25/BDI574A3.docx</v>
      </c>
      <c r="U110" s="12" t="s">
        <v>98</v>
      </c>
      <c r="V110" s="12" t="s">
        <v>97</v>
      </c>
      <c r="W110" s="12" t="s">
        <v>98</v>
      </c>
      <c r="X110" s="12" t="s">
        <v>97</v>
      </c>
      <c r="Y110" s="12" t="s">
        <v>97</v>
      </c>
      <c r="Z110" s="12" t="s">
        <v>97</v>
      </c>
      <c r="AA110" s="12" t="s">
        <v>97</v>
      </c>
      <c r="AB110" s="13" t="s">
        <v>41</v>
      </c>
      <c r="AC110" s="12" t="s">
        <v>41</v>
      </c>
      <c r="AD110" s="12" t="s">
        <v>41</v>
      </c>
      <c r="AE110" s="12" t="s">
        <v>41</v>
      </c>
      <c r="AF110" s="12" t="s">
        <v>41</v>
      </c>
      <c r="AG110" s="12" t="s">
        <v>41</v>
      </c>
      <c r="AH110" s="13" t="s">
        <v>41</v>
      </c>
    </row>
    <row r="111" spans="1:34" ht="40.049999999999997" customHeight="1" x14ac:dyDescent="0.3">
      <c r="A111" s="7" t="s">
        <v>47</v>
      </c>
      <c r="B111" s="8">
        <v>46267</v>
      </c>
      <c r="C111" s="9" t="str">
        <f>HYPERLINK("https://epingalert.org/en/Search?viewData= G/TBT/N/BDI/574/Add.3, G/TBT/N/KEN/1766/Add.3, G/TBT/N/RWA/1166/Add.3, G/TBT/N/TZA/1282/Add.3, G/TBT/N/UGA/2115/Add.3"," G/TBT/N/BDI/574/Add.3, G/TBT/N/KEN/1766/Add.3, G/TBT/N/RWA/1166/Add.3, G/TBT/N/TZA/1282/Add.3, G/TBT/N/UGA/2115/Add.3")</f>
        <v xml:space="preserve"> G/TBT/N/BDI/574/Add.3, G/TBT/N/KEN/1766/Add.3, G/TBT/N/RWA/1166/Add.3, G/TBT/N/TZA/1282/Add.3, G/TBT/N/UGA/2115/Add.3</v>
      </c>
      <c r="D111" s="10" t="s">
        <v>2167</v>
      </c>
      <c r="E111" s="10" t="s">
        <v>2168</v>
      </c>
      <c r="F111" s="10" t="s">
        <v>2169</v>
      </c>
      <c r="G111" s="10" t="s">
        <v>2170</v>
      </c>
      <c r="H111" s="10" t="s">
        <v>2171</v>
      </c>
      <c r="I111" s="10" t="s">
        <v>2172</v>
      </c>
      <c r="J111" s="10" t="s">
        <v>41</v>
      </c>
      <c r="K111" s="10" t="s">
        <v>41</v>
      </c>
      <c r="L111" s="7"/>
      <c r="M111" s="8" t="s">
        <v>41</v>
      </c>
      <c r="N111" s="11"/>
      <c r="O111" s="11"/>
      <c r="P111" s="7" t="s">
        <v>43</v>
      </c>
      <c r="Q111" s="10" t="s">
        <v>2132</v>
      </c>
      <c r="R111" s="12" t="str">
        <f>HYPERLINK("https://docs.wto.org/imrd/directdoc.asp?DDFDocuments/t/G/TBTN25/BDI574A3.docx", "https://docs.wto.org/imrd/directdoc.asp?DDFDocuments/t/G/TBTN25/BDI574A3.docx")</f>
        <v>https://docs.wto.org/imrd/directdoc.asp?DDFDocuments/t/G/TBTN25/BDI574A3.docx</v>
      </c>
      <c r="S111" s="12" t="str">
        <f>HYPERLINK("https://docs.wto.org/imrd/directdoc.asp?DDFDocuments/u/G/TBTN25/BDI574A3.docx", "https://docs.wto.org/imrd/directdoc.asp?DDFDocuments/u/G/TBTN25/BDI574A3.docx")</f>
        <v>https://docs.wto.org/imrd/directdoc.asp?DDFDocuments/u/G/TBTN25/BDI574A3.docx</v>
      </c>
      <c r="T111" s="12" t="str">
        <f>HYPERLINK("https://docs.wto.org/imrd/directdoc.asp?DDFDocuments/v/G/TBTN25/BDI574A3.docx", "https://docs.wto.org/imrd/directdoc.asp?DDFDocuments/v/G/TBTN25/BDI574A3.docx")</f>
        <v>https://docs.wto.org/imrd/directdoc.asp?DDFDocuments/v/G/TBTN25/BDI574A3.docx</v>
      </c>
      <c r="U111" s="12" t="s">
        <v>98</v>
      </c>
      <c r="V111" s="12" t="s">
        <v>97</v>
      </c>
      <c r="W111" s="12" t="s">
        <v>98</v>
      </c>
      <c r="X111" s="12" t="s">
        <v>97</v>
      </c>
      <c r="Y111" s="12" t="s">
        <v>97</v>
      </c>
      <c r="Z111" s="12" t="s">
        <v>97</v>
      </c>
      <c r="AA111" s="12" t="s">
        <v>97</v>
      </c>
      <c r="AB111" s="13" t="s">
        <v>41</v>
      </c>
      <c r="AC111" s="12" t="s">
        <v>41</v>
      </c>
      <c r="AD111" s="12" t="s">
        <v>41</v>
      </c>
      <c r="AE111" s="12" t="s">
        <v>41</v>
      </c>
      <c r="AF111" s="12" t="s">
        <v>41</v>
      </c>
      <c r="AG111" s="12" t="s">
        <v>41</v>
      </c>
      <c r="AH111" s="13" t="s">
        <v>41</v>
      </c>
    </row>
    <row r="112" spans="1:34" ht="40.049999999999997" customHeight="1" x14ac:dyDescent="0.3">
      <c r="A112" s="7" t="s">
        <v>48</v>
      </c>
      <c r="B112" s="8">
        <v>46267</v>
      </c>
      <c r="C112" s="9" t="str">
        <f>HYPERLINK("https://epingalert.org/en/Search?viewData= G/TBT/N/BDI/574/Add.3, G/TBT/N/KEN/1766/Add.3, G/TBT/N/RWA/1166/Add.3, G/TBT/N/TZA/1282/Add.3, G/TBT/N/UGA/2115/Add.3"," G/TBT/N/BDI/574/Add.3, G/TBT/N/KEN/1766/Add.3, G/TBT/N/RWA/1166/Add.3, G/TBT/N/TZA/1282/Add.3, G/TBT/N/UGA/2115/Add.3")</f>
        <v xml:space="preserve"> G/TBT/N/BDI/574/Add.3, G/TBT/N/KEN/1766/Add.3, G/TBT/N/RWA/1166/Add.3, G/TBT/N/TZA/1282/Add.3, G/TBT/N/UGA/2115/Add.3</v>
      </c>
      <c r="D112" s="10" t="s">
        <v>2167</v>
      </c>
      <c r="E112" s="10" t="s">
        <v>2168</v>
      </c>
      <c r="F112" s="10" t="s">
        <v>2169</v>
      </c>
      <c r="G112" s="10" t="s">
        <v>2170</v>
      </c>
      <c r="H112" s="10" t="s">
        <v>2171</v>
      </c>
      <c r="I112" s="10" t="s">
        <v>2172</v>
      </c>
      <c r="J112" s="10" t="s">
        <v>41</v>
      </c>
      <c r="K112" s="10" t="s">
        <v>41</v>
      </c>
      <c r="L112" s="7"/>
      <c r="M112" s="8" t="s">
        <v>41</v>
      </c>
      <c r="N112" s="11"/>
      <c r="O112" s="11"/>
      <c r="P112" s="7" t="s">
        <v>43</v>
      </c>
      <c r="Q112" s="10" t="s">
        <v>2132</v>
      </c>
      <c r="R112" s="12" t="str">
        <f>HYPERLINK("https://docs.wto.org/imrd/directdoc.asp?DDFDocuments/t/G/TBTN25/BDI574A3.docx", "https://docs.wto.org/imrd/directdoc.asp?DDFDocuments/t/G/TBTN25/BDI574A3.docx")</f>
        <v>https://docs.wto.org/imrd/directdoc.asp?DDFDocuments/t/G/TBTN25/BDI574A3.docx</v>
      </c>
      <c r="S112" s="12" t="str">
        <f>HYPERLINK("https://docs.wto.org/imrd/directdoc.asp?DDFDocuments/u/G/TBTN25/BDI574A3.docx", "https://docs.wto.org/imrd/directdoc.asp?DDFDocuments/u/G/TBTN25/BDI574A3.docx")</f>
        <v>https://docs.wto.org/imrd/directdoc.asp?DDFDocuments/u/G/TBTN25/BDI574A3.docx</v>
      </c>
      <c r="T112" s="12" t="str">
        <f>HYPERLINK("https://docs.wto.org/imrd/directdoc.asp?DDFDocuments/v/G/TBTN25/BDI574A3.docx", "https://docs.wto.org/imrd/directdoc.asp?DDFDocuments/v/G/TBTN25/BDI574A3.docx")</f>
        <v>https://docs.wto.org/imrd/directdoc.asp?DDFDocuments/v/G/TBTN25/BDI574A3.docx</v>
      </c>
      <c r="U112" s="12" t="s">
        <v>98</v>
      </c>
      <c r="V112" s="12" t="s">
        <v>97</v>
      </c>
      <c r="W112" s="12" t="s">
        <v>98</v>
      </c>
      <c r="X112" s="12" t="s">
        <v>97</v>
      </c>
      <c r="Y112" s="12" t="s">
        <v>97</v>
      </c>
      <c r="Z112" s="12" t="s">
        <v>97</v>
      </c>
      <c r="AA112" s="12" t="s">
        <v>97</v>
      </c>
      <c r="AB112" s="13" t="s">
        <v>41</v>
      </c>
      <c r="AC112" s="12" t="s">
        <v>41</v>
      </c>
      <c r="AD112" s="12" t="s">
        <v>41</v>
      </c>
      <c r="AE112" s="12" t="s">
        <v>41</v>
      </c>
      <c r="AF112" s="12" t="s">
        <v>41</v>
      </c>
      <c r="AG112" s="12" t="s">
        <v>41</v>
      </c>
      <c r="AH112" s="13" t="s">
        <v>41</v>
      </c>
    </row>
    <row r="113" spans="1:34" ht="40.049999999999997" customHeight="1" x14ac:dyDescent="0.3">
      <c r="A113" s="7" t="s">
        <v>34</v>
      </c>
      <c r="B113" s="8">
        <v>46267</v>
      </c>
      <c r="C113" s="9" t="str">
        <f>HYPERLINK("https://epingalert.org/en/Search?viewData= G/TBT/N/BDI/575/Add.2, G/TBT/N/KEN/1767/Add.2, G/TBT/N/RWA/1167/Add.2, G/TBT/N/TZA/1283/Add.2, G/TBT/N/UGA/2116/Add.2"," G/TBT/N/BDI/575/Add.2, G/TBT/N/KEN/1767/Add.2, G/TBT/N/RWA/1167/Add.2, G/TBT/N/TZA/1283/Add.2, G/TBT/N/UGA/2116/Add.2")</f>
        <v xml:space="preserve"> G/TBT/N/BDI/575/Add.2, G/TBT/N/KEN/1767/Add.2, G/TBT/N/RWA/1167/Add.2, G/TBT/N/TZA/1283/Add.2, G/TBT/N/UGA/2116/Add.2</v>
      </c>
      <c r="D113" s="10" t="s">
        <v>2173</v>
      </c>
      <c r="E113" s="10" t="s">
        <v>2174</v>
      </c>
      <c r="F113" s="10" t="s">
        <v>2169</v>
      </c>
      <c r="G113" s="10" t="s">
        <v>2170</v>
      </c>
      <c r="H113" s="10" t="s">
        <v>2171</v>
      </c>
      <c r="I113" s="10" t="s">
        <v>2175</v>
      </c>
      <c r="J113" s="10" t="s">
        <v>41</v>
      </c>
      <c r="K113" s="10" t="s">
        <v>41</v>
      </c>
      <c r="L113" s="7"/>
      <c r="M113" s="8" t="s">
        <v>41</v>
      </c>
      <c r="N113" s="11"/>
      <c r="O113" s="11"/>
      <c r="P113" s="7" t="s">
        <v>43</v>
      </c>
      <c r="Q113" s="10" t="s">
        <v>2132</v>
      </c>
      <c r="R113" s="12" t="str">
        <f>HYPERLINK("https://docs.wto.org/imrd/directdoc.asp?DDFDocuments/t/G/TBTN25/BDI575A2.docx", "https://docs.wto.org/imrd/directdoc.asp?DDFDocuments/t/G/TBTN25/BDI575A2.docx")</f>
        <v>https://docs.wto.org/imrd/directdoc.asp?DDFDocuments/t/G/TBTN25/BDI575A2.docx</v>
      </c>
      <c r="S113" s="12" t="str">
        <f>HYPERLINK("https://docs.wto.org/imrd/directdoc.asp?DDFDocuments/u/G/TBTN25/BDI575A2.docx", "https://docs.wto.org/imrd/directdoc.asp?DDFDocuments/u/G/TBTN25/BDI575A2.docx")</f>
        <v>https://docs.wto.org/imrd/directdoc.asp?DDFDocuments/u/G/TBTN25/BDI575A2.docx</v>
      </c>
      <c r="T113" s="12" t="str">
        <f>HYPERLINK("https://docs.wto.org/imrd/directdoc.asp?DDFDocuments/v/G/TBTN25/BDI575A2.docx", "https://docs.wto.org/imrd/directdoc.asp?DDFDocuments/v/G/TBTN25/BDI575A2.docx")</f>
        <v>https://docs.wto.org/imrd/directdoc.asp?DDFDocuments/v/G/TBTN25/BDI575A2.docx</v>
      </c>
      <c r="U113" s="12" t="s">
        <v>98</v>
      </c>
      <c r="V113" s="12" t="s">
        <v>97</v>
      </c>
      <c r="W113" s="12" t="s">
        <v>98</v>
      </c>
      <c r="X113" s="12" t="s">
        <v>97</v>
      </c>
      <c r="Y113" s="12" t="s">
        <v>97</v>
      </c>
      <c r="Z113" s="12" t="s">
        <v>97</v>
      </c>
      <c r="AA113" s="12" t="s">
        <v>97</v>
      </c>
      <c r="AB113" s="13" t="s">
        <v>41</v>
      </c>
      <c r="AC113" s="12" t="s">
        <v>41</v>
      </c>
      <c r="AD113" s="12" t="s">
        <v>41</v>
      </c>
      <c r="AE113" s="12" t="s">
        <v>41</v>
      </c>
      <c r="AF113" s="12" t="s">
        <v>41</v>
      </c>
      <c r="AG113" s="12" t="s">
        <v>41</v>
      </c>
      <c r="AH113" s="13" t="s">
        <v>41</v>
      </c>
    </row>
    <row r="114" spans="1:34" ht="40.049999999999997" customHeight="1" x14ac:dyDescent="0.3">
      <c r="A114" s="7" t="s">
        <v>45</v>
      </c>
      <c r="B114" s="8">
        <v>46267</v>
      </c>
      <c r="C114" s="9" t="str">
        <f>HYPERLINK("https://epingalert.org/en/Search?viewData= G/TBT/N/BDI/575/Add.2, G/TBT/N/KEN/1767/Add.2, G/TBT/N/RWA/1167/Add.2, G/TBT/N/TZA/1283/Add.2, G/TBT/N/UGA/2116/Add.2"," G/TBT/N/BDI/575/Add.2, G/TBT/N/KEN/1767/Add.2, G/TBT/N/RWA/1167/Add.2, G/TBT/N/TZA/1283/Add.2, G/TBT/N/UGA/2116/Add.2")</f>
        <v xml:space="preserve"> G/TBT/N/BDI/575/Add.2, G/TBT/N/KEN/1767/Add.2, G/TBT/N/RWA/1167/Add.2, G/TBT/N/TZA/1283/Add.2, G/TBT/N/UGA/2116/Add.2</v>
      </c>
      <c r="D114" s="10" t="s">
        <v>2173</v>
      </c>
      <c r="E114" s="10" t="s">
        <v>2174</v>
      </c>
      <c r="F114" s="10" t="s">
        <v>2169</v>
      </c>
      <c r="G114" s="10" t="s">
        <v>2170</v>
      </c>
      <c r="H114" s="10" t="s">
        <v>2171</v>
      </c>
      <c r="I114" s="10" t="s">
        <v>1938</v>
      </c>
      <c r="J114" s="10" t="s">
        <v>41</v>
      </c>
      <c r="K114" s="10" t="s">
        <v>41</v>
      </c>
      <c r="L114" s="7"/>
      <c r="M114" s="8" t="s">
        <v>41</v>
      </c>
      <c r="N114" s="11"/>
      <c r="O114" s="11"/>
      <c r="P114" s="7" t="s">
        <v>43</v>
      </c>
      <c r="Q114" s="10" t="s">
        <v>2132</v>
      </c>
      <c r="R114" s="12" t="str">
        <f>HYPERLINK("https://docs.wto.org/imrd/directdoc.asp?DDFDocuments/t/G/TBTN25/BDI575A2.docx", "https://docs.wto.org/imrd/directdoc.asp?DDFDocuments/t/G/TBTN25/BDI575A2.docx")</f>
        <v>https://docs.wto.org/imrd/directdoc.asp?DDFDocuments/t/G/TBTN25/BDI575A2.docx</v>
      </c>
      <c r="S114" s="12" t="str">
        <f>HYPERLINK("https://docs.wto.org/imrd/directdoc.asp?DDFDocuments/u/G/TBTN25/BDI575A2.docx", "https://docs.wto.org/imrd/directdoc.asp?DDFDocuments/u/G/TBTN25/BDI575A2.docx")</f>
        <v>https://docs.wto.org/imrd/directdoc.asp?DDFDocuments/u/G/TBTN25/BDI575A2.docx</v>
      </c>
      <c r="T114" s="12" t="str">
        <f>HYPERLINK("https://docs.wto.org/imrd/directdoc.asp?DDFDocuments/v/G/TBTN25/BDI575A2.docx", "https://docs.wto.org/imrd/directdoc.asp?DDFDocuments/v/G/TBTN25/BDI575A2.docx")</f>
        <v>https://docs.wto.org/imrd/directdoc.asp?DDFDocuments/v/G/TBTN25/BDI575A2.docx</v>
      </c>
      <c r="U114" s="12" t="s">
        <v>98</v>
      </c>
      <c r="V114" s="12" t="s">
        <v>97</v>
      </c>
      <c r="W114" s="12" t="s">
        <v>98</v>
      </c>
      <c r="X114" s="12" t="s">
        <v>97</v>
      </c>
      <c r="Y114" s="12" t="s">
        <v>97</v>
      </c>
      <c r="Z114" s="12" t="s">
        <v>97</v>
      </c>
      <c r="AA114" s="12" t="s">
        <v>97</v>
      </c>
      <c r="AB114" s="13" t="s">
        <v>41</v>
      </c>
      <c r="AC114" s="12" t="s">
        <v>41</v>
      </c>
      <c r="AD114" s="12" t="s">
        <v>41</v>
      </c>
      <c r="AE114" s="12" t="s">
        <v>41</v>
      </c>
      <c r="AF114" s="12" t="s">
        <v>41</v>
      </c>
      <c r="AG114" s="12" t="s">
        <v>41</v>
      </c>
      <c r="AH114" s="13" t="s">
        <v>41</v>
      </c>
    </row>
    <row r="115" spans="1:34" ht="40.049999999999997" customHeight="1" x14ac:dyDescent="0.3">
      <c r="A115" s="7" t="s">
        <v>46</v>
      </c>
      <c r="B115" s="8">
        <v>46267</v>
      </c>
      <c r="C115" s="9" t="str">
        <f>HYPERLINK("https://epingalert.org/en/Search?viewData= G/TBT/N/BDI/575/Add.2, G/TBT/N/KEN/1767/Add.2, G/TBT/N/RWA/1167/Add.2, G/TBT/N/TZA/1283/Add.2, G/TBT/N/UGA/2116/Add.2"," G/TBT/N/BDI/575/Add.2, G/TBT/N/KEN/1767/Add.2, G/TBT/N/RWA/1167/Add.2, G/TBT/N/TZA/1283/Add.2, G/TBT/N/UGA/2116/Add.2")</f>
        <v xml:space="preserve"> G/TBT/N/BDI/575/Add.2, G/TBT/N/KEN/1767/Add.2, G/TBT/N/RWA/1167/Add.2, G/TBT/N/TZA/1283/Add.2, G/TBT/N/UGA/2116/Add.2</v>
      </c>
      <c r="D115" s="10" t="s">
        <v>2173</v>
      </c>
      <c r="E115" s="10" t="s">
        <v>2174</v>
      </c>
      <c r="F115" s="10" t="s">
        <v>2169</v>
      </c>
      <c r="G115" s="10" t="s">
        <v>2170</v>
      </c>
      <c r="H115" s="10" t="s">
        <v>2171</v>
      </c>
      <c r="I115" s="10" t="s">
        <v>2175</v>
      </c>
      <c r="J115" s="10" t="s">
        <v>41</v>
      </c>
      <c r="K115" s="10" t="s">
        <v>41</v>
      </c>
      <c r="L115" s="7"/>
      <c r="M115" s="8" t="s">
        <v>41</v>
      </c>
      <c r="N115" s="11"/>
      <c r="O115" s="11"/>
      <c r="P115" s="7" t="s">
        <v>43</v>
      </c>
      <c r="Q115" s="10" t="s">
        <v>2132</v>
      </c>
      <c r="R115" s="12" t="str">
        <f>HYPERLINK("https://docs.wto.org/imrd/directdoc.asp?DDFDocuments/t/G/TBTN25/BDI575A2.docx", "https://docs.wto.org/imrd/directdoc.asp?DDFDocuments/t/G/TBTN25/BDI575A2.docx")</f>
        <v>https://docs.wto.org/imrd/directdoc.asp?DDFDocuments/t/G/TBTN25/BDI575A2.docx</v>
      </c>
      <c r="S115" s="12" t="str">
        <f>HYPERLINK("https://docs.wto.org/imrd/directdoc.asp?DDFDocuments/u/G/TBTN25/BDI575A2.docx", "https://docs.wto.org/imrd/directdoc.asp?DDFDocuments/u/G/TBTN25/BDI575A2.docx")</f>
        <v>https://docs.wto.org/imrd/directdoc.asp?DDFDocuments/u/G/TBTN25/BDI575A2.docx</v>
      </c>
      <c r="T115" s="12" t="str">
        <f>HYPERLINK("https://docs.wto.org/imrd/directdoc.asp?DDFDocuments/v/G/TBTN25/BDI575A2.docx", "https://docs.wto.org/imrd/directdoc.asp?DDFDocuments/v/G/TBTN25/BDI575A2.docx")</f>
        <v>https://docs.wto.org/imrd/directdoc.asp?DDFDocuments/v/G/TBTN25/BDI575A2.docx</v>
      </c>
      <c r="U115" s="12" t="s">
        <v>98</v>
      </c>
      <c r="V115" s="12" t="s">
        <v>97</v>
      </c>
      <c r="W115" s="12" t="s">
        <v>98</v>
      </c>
      <c r="X115" s="12" t="s">
        <v>97</v>
      </c>
      <c r="Y115" s="12" t="s">
        <v>97</v>
      </c>
      <c r="Z115" s="12" t="s">
        <v>97</v>
      </c>
      <c r="AA115" s="12" t="s">
        <v>97</v>
      </c>
      <c r="AB115" s="13" t="s">
        <v>41</v>
      </c>
      <c r="AC115" s="12" t="s">
        <v>41</v>
      </c>
      <c r="AD115" s="12" t="s">
        <v>41</v>
      </c>
      <c r="AE115" s="12" t="s">
        <v>41</v>
      </c>
      <c r="AF115" s="12" t="s">
        <v>41</v>
      </c>
      <c r="AG115" s="12" t="s">
        <v>41</v>
      </c>
      <c r="AH115" s="13" t="s">
        <v>41</v>
      </c>
    </row>
    <row r="116" spans="1:34" ht="40.049999999999997" customHeight="1" x14ac:dyDescent="0.3">
      <c r="A116" s="7" t="s">
        <v>47</v>
      </c>
      <c r="B116" s="8">
        <v>46267</v>
      </c>
      <c r="C116" s="9" t="str">
        <f>HYPERLINK("https://epingalert.org/en/Search?viewData= G/TBT/N/BDI/575/Add.2, G/TBT/N/KEN/1767/Add.2, G/TBT/N/RWA/1167/Add.2, G/TBT/N/TZA/1283/Add.2, G/TBT/N/UGA/2116/Add.2"," G/TBT/N/BDI/575/Add.2, G/TBT/N/KEN/1767/Add.2, G/TBT/N/RWA/1167/Add.2, G/TBT/N/TZA/1283/Add.2, G/TBT/N/UGA/2116/Add.2")</f>
        <v xml:space="preserve"> G/TBT/N/BDI/575/Add.2, G/TBT/N/KEN/1767/Add.2, G/TBT/N/RWA/1167/Add.2, G/TBT/N/TZA/1283/Add.2, G/TBT/N/UGA/2116/Add.2</v>
      </c>
      <c r="D116" s="10" t="s">
        <v>2173</v>
      </c>
      <c r="E116" s="10" t="s">
        <v>2174</v>
      </c>
      <c r="F116" s="10" t="s">
        <v>2169</v>
      </c>
      <c r="G116" s="10" t="s">
        <v>2170</v>
      </c>
      <c r="H116" s="10" t="s">
        <v>2171</v>
      </c>
      <c r="I116" s="10" t="s">
        <v>2175</v>
      </c>
      <c r="J116" s="10" t="s">
        <v>41</v>
      </c>
      <c r="K116" s="10" t="s">
        <v>41</v>
      </c>
      <c r="L116" s="7"/>
      <c r="M116" s="8" t="s">
        <v>41</v>
      </c>
      <c r="N116" s="11"/>
      <c r="O116" s="11"/>
      <c r="P116" s="7" t="s">
        <v>43</v>
      </c>
      <c r="Q116" s="10" t="s">
        <v>2132</v>
      </c>
      <c r="R116" s="12" t="str">
        <f>HYPERLINK("https://docs.wto.org/imrd/directdoc.asp?DDFDocuments/t/G/TBTN25/BDI575A2.docx", "https://docs.wto.org/imrd/directdoc.asp?DDFDocuments/t/G/TBTN25/BDI575A2.docx")</f>
        <v>https://docs.wto.org/imrd/directdoc.asp?DDFDocuments/t/G/TBTN25/BDI575A2.docx</v>
      </c>
      <c r="S116" s="12" t="str">
        <f>HYPERLINK("https://docs.wto.org/imrd/directdoc.asp?DDFDocuments/u/G/TBTN25/BDI575A2.docx", "https://docs.wto.org/imrd/directdoc.asp?DDFDocuments/u/G/TBTN25/BDI575A2.docx")</f>
        <v>https://docs.wto.org/imrd/directdoc.asp?DDFDocuments/u/G/TBTN25/BDI575A2.docx</v>
      </c>
      <c r="T116" s="12" t="str">
        <f>HYPERLINK("https://docs.wto.org/imrd/directdoc.asp?DDFDocuments/v/G/TBTN25/BDI575A2.docx", "https://docs.wto.org/imrd/directdoc.asp?DDFDocuments/v/G/TBTN25/BDI575A2.docx")</f>
        <v>https://docs.wto.org/imrd/directdoc.asp?DDFDocuments/v/G/TBTN25/BDI575A2.docx</v>
      </c>
      <c r="U116" s="12" t="s">
        <v>98</v>
      </c>
      <c r="V116" s="12" t="s">
        <v>97</v>
      </c>
      <c r="W116" s="12" t="s">
        <v>98</v>
      </c>
      <c r="X116" s="12" t="s">
        <v>97</v>
      </c>
      <c r="Y116" s="12" t="s">
        <v>97</v>
      </c>
      <c r="Z116" s="12" t="s">
        <v>97</v>
      </c>
      <c r="AA116" s="12" t="s">
        <v>97</v>
      </c>
      <c r="AB116" s="13" t="s">
        <v>41</v>
      </c>
      <c r="AC116" s="12" t="s">
        <v>41</v>
      </c>
      <c r="AD116" s="12" t="s">
        <v>41</v>
      </c>
      <c r="AE116" s="12" t="s">
        <v>41</v>
      </c>
      <c r="AF116" s="12" t="s">
        <v>41</v>
      </c>
      <c r="AG116" s="12" t="s">
        <v>41</v>
      </c>
      <c r="AH116" s="13" t="s">
        <v>41</v>
      </c>
    </row>
    <row r="117" spans="1:34" ht="40.049999999999997" customHeight="1" x14ac:dyDescent="0.3">
      <c r="A117" s="7" t="s">
        <v>48</v>
      </c>
      <c r="B117" s="8">
        <v>46267</v>
      </c>
      <c r="C117" s="9" t="str">
        <f>HYPERLINK("https://epingalert.org/en/Search?viewData= G/TBT/N/BDI/575/Add.2, G/TBT/N/KEN/1767/Add.2, G/TBT/N/RWA/1167/Add.2, G/TBT/N/TZA/1283/Add.2, G/TBT/N/UGA/2116/Add.2"," G/TBT/N/BDI/575/Add.2, G/TBT/N/KEN/1767/Add.2, G/TBT/N/RWA/1167/Add.2, G/TBT/N/TZA/1283/Add.2, G/TBT/N/UGA/2116/Add.2")</f>
        <v xml:space="preserve"> G/TBT/N/BDI/575/Add.2, G/TBT/N/KEN/1767/Add.2, G/TBT/N/RWA/1167/Add.2, G/TBT/N/TZA/1283/Add.2, G/TBT/N/UGA/2116/Add.2</v>
      </c>
      <c r="D117" s="10" t="s">
        <v>2173</v>
      </c>
      <c r="E117" s="10" t="s">
        <v>2174</v>
      </c>
      <c r="F117" s="10" t="s">
        <v>2169</v>
      </c>
      <c r="G117" s="10" t="s">
        <v>2170</v>
      </c>
      <c r="H117" s="10" t="s">
        <v>2171</v>
      </c>
      <c r="I117" s="10" t="s">
        <v>2175</v>
      </c>
      <c r="J117" s="10" t="s">
        <v>41</v>
      </c>
      <c r="K117" s="10" t="s">
        <v>41</v>
      </c>
      <c r="L117" s="7"/>
      <c r="M117" s="8" t="s">
        <v>41</v>
      </c>
      <c r="N117" s="11"/>
      <c r="O117" s="11"/>
      <c r="P117" s="7" t="s">
        <v>43</v>
      </c>
      <c r="Q117" s="10" t="s">
        <v>2132</v>
      </c>
      <c r="R117" s="12" t="str">
        <f>HYPERLINK("https://docs.wto.org/imrd/directdoc.asp?DDFDocuments/t/G/TBTN25/BDI575A2.docx", "https://docs.wto.org/imrd/directdoc.asp?DDFDocuments/t/G/TBTN25/BDI575A2.docx")</f>
        <v>https://docs.wto.org/imrd/directdoc.asp?DDFDocuments/t/G/TBTN25/BDI575A2.docx</v>
      </c>
      <c r="S117" s="12" t="str">
        <f>HYPERLINK("https://docs.wto.org/imrd/directdoc.asp?DDFDocuments/u/G/TBTN25/BDI575A2.docx", "https://docs.wto.org/imrd/directdoc.asp?DDFDocuments/u/G/TBTN25/BDI575A2.docx")</f>
        <v>https://docs.wto.org/imrd/directdoc.asp?DDFDocuments/u/G/TBTN25/BDI575A2.docx</v>
      </c>
      <c r="T117" s="12" t="str">
        <f>HYPERLINK("https://docs.wto.org/imrd/directdoc.asp?DDFDocuments/v/G/TBTN25/BDI575A2.docx", "https://docs.wto.org/imrd/directdoc.asp?DDFDocuments/v/G/TBTN25/BDI575A2.docx")</f>
        <v>https://docs.wto.org/imrd/directdoc.asp?DDFDocuments/v/G/TBTN25/BDI575A2.docx</v>
      </c>
      <c r="U117" s="12" t="s">
        <v>98</v>
      </c>
      <c r="V117" s="12" t="s">
        <v>97</v>
      </c>
      <c r="W117" s="12" t="s">
        <v>98</v>
      </c>
      <c r="X117" s="12" t="s">
        <v>97</v>
      </c>
      <c r="Y117" s="12" t="s">
        <v>97</v>
      </c>
      <c r="Z117" s="12" t="s">
        <v>97</v>
      </c>
      <c r="AA117" s="12" t="s">
        <v>97</v>
      </c>
      <c r="AB117" s="13" t="s">
        <v>41</v>
      </c>
      <c r="AC117" s="12" t="s">
        <v>41</v>
      </c>
      <c r="AD117" s="12" t="s">
        <v>41</v>
      </c>
      <c r="AE117" s="12" t="s">
        <v>41</v>
      </c>
      <c r="AF117" s="12" t="s">
        <v>41</v>
      </c>
      <c r="AG117" s="12" t="s">
        <v>41</v>
      </c>
      <c r="AH117" s="13" t="s">
        <v>41</v>
      </c>
    </row>
    <row r="118" spans="1:34" ht="40.049999999999997" customHeight="1" x14ac:dyDescent="0.3">
      <c r="A118" s="7" t="s">
        <v>45</v>
      </c>
      <c r="B118" s="8">
        <v>46267</v>
      </c>
      <c r="C118" s="9" t="str">
        <f>HYPERLINK("https://epingalert.org/en/Search?viewData= G/TBT/N/KEN/1934/Add.1"," G/TBT/N/KEN/1934/Add.1")</f>
        <v xml:space="preserve"> G/TBT/N/KEN/1934/Add.1</v>
      </c>
      <c r="D118" s="10" t="s">
        <v>2176</v>
      </c>
      <c r="E118" s="10" t="s">
        <v>2177</v>
      </c>
      <c r="F118" s="10" t="s">
        <v>2178</v>
      </c>
      <c r="G118" s="10" t="s">
        <v>41</v>
      </c>
      <c r="H118" s="10" t="s">
        <v>949</v>
      </c>
      <c r="I118" s="10" t="s">
        <v>2179</v>
      </c>
      <c r="J118" s="10" t="s">
        <v>41</v>
      </c>
      <c r="K118" s="10" t="s">
        <v>2180</v>
      </c>
      <c r="L118" s="7"/>
      <c r="M118" s="8" t="s">
        <v>41</v>
      </c>
      <c r="N118" s="11"/>
      <c r="O118" s="11"/>
      <c r="P118" s="7" t="s">
        <v>43</v>
      </c>
      <c r="Q118" s="10" t="s">
        <v>2132</v>
      </c>
      <c r="R118" s="12" t="str">
        <f>HYPERLINK("https://docs.wto.org/imrd/directdoc.asp?DDFDocuments/t/G/TBTN25/KEN1934A1.docx", "https://docs.wto.org/imrd/directdoc.asp?DDFDocuments/t/G/TBTN25/KEN1934A1.docx")</f>
        <v>https://docs.wto.org/imrd/directdoc.asp?DDFDocuments/t/G/TBTN25/KEN1934A1.docx</v>
      </c>
      <c r="S118" s="12" t="str">
        <f>HYPERLINK("https://docs.wto.org/imrd/directdoc.asp?DDFDocuments/u/G/TBTN25/KEN1934A1.docx", "https://docs.wto.org/imrd/directdoc.asp?DDFDocuments/u/G/TBTN25/KEN1934A1.docx")</f>
        <v>https://docs.wto.org/imrd/directdoc.asp?DDFDocuments/u/G/TBTN25/KEN1934A1.docx</v>
      </c>
      <c r="T118" s="12" t="str">
        <f>HYPERLINK("https://docs.wto.org/imrd/directdoc.asp?DDFDocuments/v/G/TBTN25/KEN1934A1.docx", "https://docs.wto.org/imrd/directdoc.asp?DDFDocuments/v/G/TBTN25/KEN1934A1.docx")</f>
        <v>https://docs.wto.org/imrd/directdoc.asp?DDFDocuments/v/G/TBTN25/KEN1934A1.docx</v>
      </c>
      <c r="U118" s="12" t="s">
        <v>97</v>
      </c>
      <c r="V118" s="12" t="s">
        <v>97</v>
      </c>
      <c r="W118" s="12" t="s">
        <v>97</v>
      </c>
      <c r="X118" s="12" t="s">
        <v>97</v>
      </c>
      <c r="Y118" s="12" t="s">
        <v>97</v>
      </c>
      <c r="Z118" s="12" t="s">
        <v>97</v>
      </c>
      <c r="AA118" s="12" t="s">
        <v>97</v>
      </c>
      <c r="AB118" s="13" t="s">
        <v>41</v>
      </c>
      <c r="AC118" s="12" t="s">
        <v>41</v>
      </c>
      <c r="AD118" s="12" t="s">
        <v>41</v>
      </c>
      <c r="AE118" s="12" t="s">
        <v>41</v>
      </c>
      <c r="AF118" s="12" t="s">
        <v>41</v>
      </c>
      <c r="AG118" s="12" t="s">
        <v>41</v>
      </c>
      <c r="AH118" s="13" t="s">
        <v>41</v>
      </c>
    </row>
    <row r="119" spans="1:34" ht="40.049999999999997" customHeight="1" x14ac:dyDescent="0.3">
      <c r="A119" s="7" t="s">
        <v>45</v>
      </c>
      <c r="B119" s="8">
        <v>46267</v>
      </c>
      <c r="C119" s="9" t="str">
        <f>HYPERLINK("https://epingalert.org/en/Search?viewData= G/TBT/N/KEN/1935/Add.1"," G/TBT/N/KEN/1935/Add.1")</f>
        <v xml:space="preserve"> G/TBT/N/KEN/1935/Add.1</v>
      </c>
      <c r="D119" s="10" t="s">
        <v>2181</v>
      </c>
      <c r="E119" s="10" t="s">
        <v>2182</v>
      </c>
      <c r="F119" s="10" t="s">
        <v>2178</v>
      </c>
      <c r="G119" s="10" t="s">
        <v>41</v>
      </c>
      <c r="H119" s="10" t="s">
        <v>949</v>
      </c>
      <c r="I119" s="10" t="s">
        <v>2179</v>
      </c>
      <c r="J119" s="10" t="s">
        <v>41</v>
      </c>
      <c r="K119" s="10" t="s">
        <v>2180</v>
      </c>
      <c r="L119" s="7"/>
      <c r="M119" s="8" t="s">
        <v>41</v>
      </c>
      <c r="N119" s="11"/>
      <c r="O119" s="11"/>
      <c r="P119" s="7" t="s">
        <v>43</v>
      </c>
      <c r="Q119" s="10" t="s">
        <v>2132</v>
      </c>
      <c r="R119" s="12" t="str">
        <f>HYPERLINK("https://docs.wto.org/imrd/directdoc.asp?DDFDocuments/t/G/TBTN25/KEN1935A1.docx", "https://docs.wto.org/imrd/directdoc.asp?DDFDocuments/t/G/TBTN25/KEN1935A1.docx")</f>
        <v>https://docs.wto.org/imrd/directdoc.asp?DDFDocuments/t/G/TBTN25/KEN1935A1.docx</v>
      </c>
      <c r="S119" s="12" t="str">
        <f>HYPERLINK("https://docs.wto.org/imrd/directdoc.asp?DDFDocuments/u/G/TBTN25/KEN1935A1.docx", "https://docs.wto.org/imrd/directdoc.asp?DDFDocuments/u/G/TBTN25/KEN1935A1.docx")</f>
        <v>https://docs.wto.org/imrd/directdoc.asp?DDFDocuments/u/G/TBTN25/KEN1935A1.docx</v>
      </c>
      <c r="T119" s="12" t="str">
        <f>HYPERLINK("https://docs.wto.org/imrd/directdoc.asp?DDFDocuments/v/G/TBTN25/KEN1935A1.docx", "https://docs.wto.org/imrd/directdoc.asp?DDFDocuments/v/G/TBTN25/KEN1935A1.docx")</f>
        <v>https://docs.wto.org/imrd/directdoc.asp?DDFDocuments/v/G/TBTN25/KEN1935A1.docx</v>
      </c>
      <c r="U119" s="12" t="s">
        <v>97</v>
      </c>
      <c r="V119" s="12" t="s">
        <v>97</v>
      </c>
      <c r="W119" s="12" t="s">
        <v>97</v>
      </c>
      <c r="X119" s="12" t="s">
        <v>97</v>
      </c>
      <c r="Y119" s="12" t="s">
        <v>97</v>
      </c>
      <c r="Z119" s="12" t="s">
        <v>97</v>
      </c>
      <c r="AA119" s="12" t="s">
        <v>97</v>
      </c>
      <c r="AB119" s="13" t="s">
        <v>41</v>
      </c>
      <c r="AC119" s="12" t="s">
        <v>41</v>
      </c>
      <c r="AD119" s="12" t="s">
        <v>41</v>
      </c>
      <c r="AE119" s="12" t="s">
        <v>41</v>
      </c>
      <c r="AF119" s="12" t="s">
        <v>41</v>
      </c>
      <c r="AG119" s="12" t="s">
        <v>41</v>
      </c>
      <c r="AH119" s="13" t="s">
        <v>41</v>
      </c>
    </row>
    <row r="120" spans="1:34" ht="40.049999999999997" customHeight="1" x14ac:dyDescent="0.3">
      <c r="A120" s="7" t="s">
        <v>45</v>
      </c>
      <c r="B120" s="8">
        <v>46267</v>
      </c>
      <c r="C120" s="9" t="str">
        <f>HYPERLINK("https://epingalert.org/en/Search?viewData= G/TBT/N/KEN/1936/Add.1"," G/TBT/N/KEN/1936/Add.1")</f>
        <v xml:space="preserve"> G/TBT/N/KEN/1936/Add.1</v>
      </c>
      <c r="D120" s="10" t="s">
        <v>2183</v>
      </c>
      <c r="E120" s="10" t="s">
        <v>2184</v>
      </c>
      <c r="F120" s="10" t="s">
        <v>2178</v>
      </c>
      <c r="G120" s="10" t="s">
        <v>41</v>
      </c>
      <c r="H120" s="10" t="s">
        <v>949</v>
      </c>
      <c r="I120" s="10" t="s">
        <v>2179</v>
      </c>
      <c r="J120" s="10" t="s">
        <v>41</v>
      </c>
      <c r="K120" s="10" t="s">
        <v>2180</v>
      </c>
      <c r="L120" s="7"/>
      <c r="M120" s="8" t="s">
        <v>41</v>
      </c>
      <c r="N120" s="11"/>
      <c r="O120" s="11"/>
      <c r="P120" s="7" t="s">
        <v>43</v>
      </c>
      <c r="Q120" s="10" t="s">
        <v>2132</v>
      </c>
      <c r="R120" s="12" t="str">
        <f>HYPERLINK("https://docs.wto.org/imrd/directdoc.asp?DDFDocuments/t/G/TBTN25/KEN1936A1.docx", "https://docs.wto.org/imrd/directdoc.asp?DDFDocuments/t/G/TBTN25/KEN1936A1.docx")</f>
        <v>https://docs.wto.org/imrd/directdoc.asp?DDFDocuments/t/G/TBTN25/KEN1936A1.docx</v>
      </c>
      <c r="S120" s="12" t="str">
        <f>HYPERLINK("https://docs.wto.org/imrd/directdoc.asp?DDFDocuments/u/G/TBTN25/KEN1936A1.docx", "https://docs.wto.org/imrd/directdoc.asp?DDFDocuments/u/G/TBTN25/KEN1936A1.docx")</f>
        <v>https://docs.wto.org/imrd/directdoc.asp?DDFDocuments/u/G/TBTN25/KEN1936A1.docx</v>
      </c>
      <c r="T120" s="12" t="str">
        <f>HYPERLINK("https://docs.wto.org/imrd/directdoc.asp?DDFDocuments/v/G/TBTN25/KEN1936A1.docx", "https://docs.wto.org/imrd/directdoc.asp?DDFDocuments/v/G/TBTN25/KEN1936A1.docx")</f>
        <v>https://docs.wto.org/imrd/directdoc.asp?DDFDocuments/v/G/TBTN25/KEN1936A1.docx</v>
      </c>
      <c r="U120" s="12" t="s">
        <v>97</v>
      </c>
      <c r="V120" s="12" t="s">
        <v>97</v>
      </c>
      <c r="W120" s="12" t="s">
        <v>97</v>
      </c>
      <c r="X120" s="12" t="s">
        <v>97</v>
      </c>
      <c r="Y120" s="12" t="s">
        <v>97</v>
      </c>
      <c r="Z120" s="12" t="s">
        <v>97</v>
      </c>
      <c r="AA120" s="12" t="s">
        <v>97</v>
      </c>
      <c r="AB120" s="13" t="s">
        <v>41</v>
      </c>
      <c r="AC120" s="12" t="s">
        <v>41</v>
      </c>
      <c r="AD120" s="12" t="s">
        <v>41</v>
      </c>
      <c r="AE120" s="12" t="s">
        <v>41</v>
      </c>
      <c r="AF120" s="12" t="s">
        <v>41</v>
      </c>
      <c r="AG120" s="12" t="s">
        <v>41</v>
      </c>
      <c r="AH120" s="13" t="s">
        <v>41</v>
      </c>
    </row>
    <row r="121" spans="1:34" ht="40.049999999999997" customHeight="1" x14ac:dyDescent="0.3">
      <c r="A121" s="7" t="s">
        <v>45</v>
      </c>
      <c r="B121" s="8">
        <v>46267</v>
      </c>
      <c r="C121" s="9" t="str">
        <f>HYPERLINK("https://epingalert.org/en/Search?viewData= G/TBT/N/KEN/1982/Add.1"," G/TBT/N/KEN/1982/Add.1")</f>
        <v xml:space="preserve"> G/TBT/N/KEN/1982/Add.1</v>
      </c>
      <c r="D121" s="10" t="s">
        <v>2185</v>
      </c>
      <c r="E121" s="10" t="s">
        <v>2186</v>
      </c>
      <c r="F121" s="10" t="s">
        <v>756</v>
      </c>
      <c r="G121" s="10" t="s">
        <v>41</v>
      </c>
      <c r="H121" s="10" t="s">
        <v>2187</v>
      </c>
      <c r="I121" s="10" t="s">
        <v>2188</v>
      </c>
      <c r="J121" s="10" t="s">
        <v>41</v>
      </c>
      <c r="K121" s="10" t="s">
        <v>2180</v>
      </c>
      <c r="L121" s="7"/>
      <c r="M121" s="8" t="s">
        <v>41</v>
      </c>
      <c r="N121" s="11"/>
      <c r="O121" s="11"/>
      <c r="P121" s="7" t="s">
        <v>43</v>
      </c>
      <c r="Q121" s="10" t="s">
        <v>2132</v>
      </c>
      <c r="R121" s="12" t="str">
        <f>HYPERLINK("https://docs.wto.org/imrd/directdoc.asp?DDFDocuments/t/G/TBTN26/KEN1982A1.docx", "https://docs.wto.org/imrd/directdoc.asp?DDFDocuments/t/G/TBTN26/KEN1982A1.docx")</f>
        <v>https://docs.wto.org/imrd/directdoc.asp?DDFDocuments/t/G/TBTN26/KEN1982A1.docx</v>
      </c>
      <c r="S121" s="12" t="str">
        <f>HYPERLINK("https://docs.wto.org/imrd/directdoc.asp?DDFDocuments/u/G/TBTN26/KEN1982A1.docx", "https://docs.wto.org/imrd/directdoc.asp?DDFDocuments/u/G/TBTN26/KEN1982A1.docx")</f>
        <v>https://docs.wto.org/imrd/directdoc.asp?DDFDocuments/u/G/TBTN26/KEN1982A1.docx</v>
      </c>
      <c r="T121" s="12" t="str">
        <f>HYPERLINK("https://docs.wto.org/imrd/directdoc.asp?DDFDocuments/v/G/TBTN26/KEN1982A1.docx", "https://docs.wto.org/imrd/directdoc.asp?DDFDocuments/v/G/TBTN26/KEN1982A1.docx")</f>
        <v>https://docs.wto.org/imrd/directdoc.asp?DDFDocuments/v/G/TBTN26/KEN1982A1.docx</v>
      </c>
      <c r="U121" s="12" t="s">
        <v>97</v>
      </c>
      <c r="V121" s="12" t="s">
        <v>97</v>
      </c>
      <c r="W121" s="12" t="s">
        <v>97</v>
      </c>
      <c r="X121" s="12" t="s">
        <v>97</v>
      </c>
      <c r="Y121" s="12" t="s">
        <v>97</v>
      </c>
      <c r="Z121" s="12" t="s">
        <v>97</v>
      </c>
      <c r="AA121" s="12" t="s">
        <v>97</v>
      </c>
      <c r="AB121" s="13" t="s">
        <v>41</v>
      </c>
      <c r="AC121" s="12" t="s">
        <v>41</v>
      </c>
      <c r="AD121" s="12" t="s">
        <v>41</v>
      </c>
      <c r="AE121" s="12" t="s">
        <v>41</v>
      </c>
      <c r="AF121" s="12" t="s">
        <v>41</v>
      </c>
      <c r="AG121" s="12" t="s">
        <v>41</v>
      </c>
      <c r="AH121" s="13" t="s">
        <v>41</v>
      </c>
    </row>
    <row r="122" spans="1:34" ht="40.049999999999997" customHeight="1" x14ac:dyDescent="0.3">
      <c r="A122" s="7" t="s">
        <v>45</v>
      </c>
      <c r="B122" s="8">
        <v>46267</v>
      </c>
      <c r="C122" s="9" t="str">
        <f>HYPERLINK("https://epingalert.org/en/Search?viewData= G/TBT/N/KEN/1983/Add.1"," G/TBT/N/KEN/1983/Add.1")</f>
        <v xml:space="preserve"> G/TBT/N/KEN/1983/Add.1</v>
      </c>
      <c r="D122" s="10" t="s">
        <v>2189</v>
      </c>
      <c r="E122" s="10" t="s">
        <v>2190</v>
      </c>
      <c r="F122" s="10" t="s">
        <v>756</v>
      </c>
      <c r="G122" s="10" t="s">
        <v>41</v>
      </c>
      <c r="H122" s="10" t="s">
        <v>2187</v>
      </c>
      <c r="I122" s="10" t="s">
        <v>2188</v>
      </c>
      <c r="J122" s="10" t="s">
        <v>41</v>
      </c>
      <c r="K122" s="10" t="s">
        <v>2180</v>
      </c>
      <c r="L122" s="7"/>
      <c r="M122" s="8" t="s">
        <v>41</v>
      </c>
      <c r="N122" s="11"/>
      <c r="O122" s="11"/>
      <c r="P122" s="7" t="s">
        <v>43</v>
      </c>
      <c r="Q122" s="10" t="s">
        <v>2132</v>
      </c>
      <c r="R122" s="12" t="str">
        <f>HYPERLINK("https://docs.wto.org/imrd/directdoc.asp?DDFDocuments/t/G/TBTN26/KEN1983A1.docx", "https://docs.wto.org/imrd/directdoc.asp?DDFDocuments/t/G/TBTN26/KEN1983A1.docx")</f>
        <v>https://docs.wto.org/imrd/directdoc.asp?DDFDocuments/t/G/TBTN26/KEN1983A1.docx</v>
      </c>
      <c r="S122" s="12" t="str">
        <f>HYPERLINK("https://docs.wto.org/imrd/directdoc.asp?DDFDocuments/u/G/TBTN26/KEN1983A1.docx", "https://docs.wto.org/imrd/directdoc.asp?DDFDocuments/u/G/TBTN26/KEN1983A1.docx")</f>
        <v>https://docs.wto.org/imrd/directdoc.asp?DDFDocuments/u/G/TBTN26/KEN1983A1.docx</v>
      </c>
      <c r="T122" s="12" t="str">
        <f>HYPERLINK("https://docs.wto.org/imrd/directdoc.asp?DDFDocuments/v/G/TBTN26/KEN1983A1.docx", "https://docs.wto.org/imrd/directdoc.asp?DDFDocuments/v/G/TBTN26/KEN1983A1.docx")</f>
        <v>https://docs.wto.org/imrd/directdoc.asp?DDFDocuments/v/G/TBTN26/KEN1983A1.docx</v>
      </c>
      <c r="U122" s="12" t="s">
        <v>97</v>
      </c>
      <c r="V122" s="12" t="s">
        <v>97</v>
      </c>
      <c r="W122" s="12" t="s">
        <v>97</v>
      </c>
      <c r="X122" s="12" t="s">
        <v>97</v>
      </c>
      <c r="Y122" s="12" t="s">
        <v>97</v>
      </c>
      <c r="Z122" s="12" t="s">
        <v>97</v>
      </c>
      <c r="AA122" s="12" t="s">
        <v>97</v>
      </c>
      <c r="AB122" s="13" t="s">
        <v>41</v>
      </c>
      <c r="AC122" s="12" t="s">
        <v>41</v>
      </c>
      <c r="AD122" s="12" t="s">
        <v>41</v>
      </c>
      <c r="AE122" s="12" t="s">
        <v>41</v>
      </c>
      <c r="AF122" s="12" t="s">
        <v>41</v>
      </c>
      <c r="AG122" s="12" t="s">
        <v>41</v>
      </c>
      <c r="AH122" s="13" t="s">
        <v>41</v>
      </c>
    </row>
    <row r="123" spans="1:34" ht="40.049999999999997" customHeight="1" x14ac:dyDescent="0.3">
      <c r="A123" s="7" t="s">
        <v>45</v>
      </c>
      <c r="B123" s="8">
        <v>46267</v>
      </c>
      <c r="C123" s="9" t="str">
        <f>HYPERLINK("https://epingalert.org/en/Search?viewData= G/TBT/N/KEN/2006/Add.1"," G/TBT/N/KEN/2006/Add.1")</f>
        <v xml:space="preserve"> G/TBT/N/KEN/2006/Add.1</v>
      </c>
      <c r="D123" s="10" t="s">
        <v>2191</v>
      </c>
      <c r="E123" s="10" t="s">
        <v>2192</v>
      </c>
      <c r="F123" s="10" t="s">
        <v>756</v>
      </c>
      <c r="G123" s="10" t="s">
        <v>41</v>
      </c>
      <c r="H123" s="10" t="s">
        <v>2187</v>
      </c>
      <c r="I123" s="10" t="s">
        <v>156</v>
      </c>
      <c r="J123" s="10" t="s">
        <v>41</v>
      </c>
      <c r="K123" s="10" t="s">
        <v>2180</v>
      </c>
      <c r="L123" s="7"/>
      <c r="M123" s="8" t="s">
        <v>41</v>
      </c>
      <c r="N123" s="11"/>
      <c r="O123" s="11"/>
      <c r="P123" s="7" t="s">
        <v>43</v>
      </c>
      <c r="Q123" s="10" t="s">
        <v>2132</v>
      </c>
      <c r="R123" s="12" t="str">
        <f>HYPERLINK("https://docs.wto.org/imrd/directdoc.asp?DDFDocuments/t/G/TBTN26/KEN2006A1.docx", "https://docs.wto.org/imrd/directdoc.asp?DDFDocuments/t/G/TBTN26/KEN2006A1.docx")</f>
        <v>https://docs.wto.org/imrd/directdoc.asp?DDFDocuments/t/G/TBTN26/KEN2006A1.docx</v>
      </c>
      <c r="S123" s="12" t="str">
        <f>HYPERLINK("https://docs.wto.org/imrd/directdoc.asp?DDFDocuments/u/G/TBTN26/KEN2006A1.docx", "https://docs.wto.org/imrd/directdoc.asp?DDFDocuments/u/G/TBTN26/KEN2006A1.docx")</f>
        <v>https://docs.wto.org/imrd/directdoc.asp?DDFDocuments/u/G/TBTN26/KEN2006A1.docx</v>
      </c>
      <c r="T123" s="12" t="str">
        <f>HYPERLINK("https://docs.wto.org/imrd/directdoc.asp?DDFDocuments/v/G/TBTN26/KEN2006A1.docx", "https://docs.wto.org/imrd/directdoc.asp?DDFDocuments/v/G/TBTN26/KEN2006A1.docx")</f>
        <v>https://docs.wto.org/imrd/directdoc.asp?DDFDocuments/v/G/TBTN26/KEN2006A1.docx</v>
      </c>
      <c r="U123" s="12" t="s">
        <v>97</v>
      </c>
      <c r="V123" s="12" t="s">
        <v>97</v>
      </c>
      <c r="W123" s="12" t="s">
        <v>97</v>
      </c>
      <c r="X123" s="12" t="s">
        <v>97</v>
      </c>
      <c r="Y123" s="12" t="s">
        <v>97</v>
      </c>
      <c r="Z123" s="12" t="s">
        <v>97</v>
      </c>
      <c r="AA123" s="12" t="s">
        <v>97</v>
      </c>
      <c r="AB123" s="13" t="s">
        <v>41</v>
      </c>
      <c r="AC123" s="12" t="s">
        <v>41</v>
      </c>
      <c r="AD123" s="12" t="s">
        <v>41</v>
      </c>
      <c r="AE123" s="12" t="s">
        <v>41</v>
      </c>
      <c r="AF123" s="12" t="s">
        <v>41</v>
      </c>
      <c r="AG123" s="12" t="s">
        <v>41</v>
      </c>
      <c r="AH123" s="13" t="s">
        <v>41</v>
      </c>
    </row>
    <row r="124" spans="1:34" ht="40.049999999999997" customHeight="1" x14ac:dyDescent="0.3">
      <c r="A124" s="7" t="s">
        <v>45</v>
      </c>
      <c r="B124" s="8">
        <v>46267</v>
      </c>
      <c r="C124" s="9" t="str">
        <f>HYPERLINK("https://epingalert.org/en/Search?viewData= G/TBT/N/KEN/2007/Add.1"," G/TBT/N/KEN/2007/Add.1")</f>
        <v xml:space="preserve"> G/TBT/N/KEN/2007/Add.1</v>
      </c>
      <c r="D124" s="10" t="s">
        <v>2193</v>
      </c>
      <c r="E124" s="10" t="s">
        <v>2194</v>
      </c>
      <c r="F124" s="10" t="s">
        <v>756</v>
      </c>
      <c r="G124" s="10" t="s">
        <v>41</v>
      </c>
      <c r="H124" s="10" t="s">
        <v>2187</v>
      </c>
      <c r="I124" s="10" t="s">
        <v>2195</v>
      </c>
      <c r="J124" s="10" t="s">
        <v>41</v>
      </c>
      <c r="K124" s="10" t="s">
        <v>2180</v>
      </c>
      <c r="L124" s="7"/>
      <c r="M124" s="8" t="s">
        <v>41</v>
      </c>
      <c r="N124" s="11"/>
      <c r="O124" s="11"/>
      <c r="P124" s="7" t="s">
        <v>43</v>
      </c>
      <c r="Q124" s="10" t="s">
        <v>2132</v>
      </c>
      <c r="R124" s="12" t="str">
        <f>HYPERLINK("https://docs.wto.org/imrd/directdoc.asp?DDFDocuments/t/G/TBTN26/KEN2007A1.docx", "https://docs.wto.org/imrd/directdoc.asp?DDFDocuments/t/G/TBTN26/KEN2007A1.docx")</f>
        <v>https://docs.wto.org/imrd/directdoc.asp?DDFDocuments/t/G/TBTN26/KEN2007A1.docx</v>
      </c>
      <c r="S124" s="12" t="str">
        <f>HYPERLINK("https://docs.wto.org/imrd/directdoc.asp?DDFDocuments/u/G/TBTN26/KEN2007A1.docx", "https://docs.wto.org/imrd/directdoc.asp?DDFDocuments/u/G/TBTN26/KEN2007A1.docx")</f>
        <v>https://docs.wto.org/imrd/directdoc.asp?DDFDocuments/u/G/TBTN26/KEN2007A1.docx</v>
      </c>
      <c r="T124" s="12" t="str">
        <f>HYPERLINK("https://docs.wto.org/imrd/directdoc.asp?DDFDocuments/v/G/TBTN26/KEN2007A1.docx", "https://docs.wto.org/imrd/directdoc.asp?DDFDocuments/v/G/TBTN26/KEN2007A1.docx")</f>
        <v>https://docs.wto.org/imrd/directdoc.asp?DDFDocuments/v/G/TBTN26/KEN2007A1.docx</v>
      </c>
      <c r="U124" s="12" t="s">
        <v>97</v>
      </c>
      <c r="V124" s="12" t="s">
        <v>97</v>
      </c>
      <c r="W124" s="12" t="s">
        <v>97</v>
      </c>
      <c r="X124" s="12" t="s">
        <v>97</v>
      </c>
      <c r="Y124" s="12" t="s">
        <v>97</v>
      </c>
      <c r="Z124" s="12" t="s">
        <v>97</v>
      </c>
      <c r="AA124" s="12" t="s">
        <v>97</v>
      </c>
      <c r="AB124" s="13" t="s">
        <v>41</v>
      </c>
      <c r="AC124" s="12" t="s">
        <v>41</v>
      </c>
      <c r="AD124" s="12" t="s">
        <v>41</v>
      </c>
      <c r="AE124" s="12" t="s">
        <v>41</v>
      </c>
      <c r="AF124" s="12" t="s">
        <v>41</v>
      </c>
      <c r="AG124" s="12" t="s">
        <v>41</v>
      </c>
      <c r="AH124" s="13" t="s">
        <v>41</v>
      </c>
    </row>
    <row r="125" spans="1:34" ht="40.049999999999997" customHeight="1" x14ac:dyDescent="0.3">
      <c r="A125" s="7" t="s">
        <v>100</v>
      </c>
      <c r="B125" s="8">
        <v>46267</v>
      </c>
      <c r="C125" s="9" t="str">
        <f>HYPERLINK("https://epingalert.org/en/Search?viewData= G/TBT/N/KOR/1379"," G/TBT/N/KOR/1379")</f>
        <v xml:space="preserve"> G/TBT/N/KOR/1379</v>
      </c>
      <c r="D125" s="10" t="s">
        <v>2196</v>
      </c>
      <c r="E125" s="10" t="s">
        <v>2197</v>
      </c>
      <c r="F125" s="10" t="s">
        <v>2198</v>
      </c>
      <c r="G125" s="10" t="s">
        <v>41</v>
      </c>
      <c r="H125" s="10" t="s">
        <v>41</v>
      </c>
      <c r="I125" s="10" t="s">
        <v>2199</v>
      </c>
      <c r="J125" s="10" t="s">
        <v>1989</v>
      </c>
      <c r="K125" s="10" t="s">
        <v>41</v>
      </c>
      <c r="L125" s="7"/>
      <c r="M125" s="8">
        <v>46327</v>
      </c>
      <c r="N125" s="11" t="s">
        <v>2095</v>
      </c>
      <c r="O125" s="11" t="s">
        <v>2096</v>
      </c>
      <c r="P125" s="7" t="s">
        <v>95</v>
      </c>
      <c r="Q125" s="10" t="s">
        <v>2200</v>
      </c>
      <c r="R125" s="12" t="str">
        <f>HYPERLINK("https://docs.wto.org/imrd/directdoc.asp?DDFDocuments/t/G/TBTN26/KOR1379.docx", "https://docs.wto.org/imrd/directdoc.asp?DDFDocuments/t/G/TBTN26/KOR1379.docx")</f>
        <v>https://docs.wto.org/imrd/directdoc.asp?DDFDocuments/t/G/TBTN26/KOR1379.docx</v>
      </c>
      <c r="S125" s="12" t="str">
        <f>HYPERLINK("https://docs.wto.org/imrd/directdoc.asp?DDFDocuments/u/G/TBTN26/KOR1379.docx", "https://docs.wto.org/imrd/directdoc.asp?DDFDocuments/u/G/TBTN26/KOR1379.docx")</f>
        <v>https://docs.wto.org/imrd/directdoc.asp?DDFDocuments/u/G/TBTN26/KOR1379.docx</v>
      </c>
      <c r="T125" s="12" t="str">
        <f>HYPERLINK("https://docs.wto.org/imrd/directdoc.asp?DDFDocuments/v/G/TBTN26/KOR1379.docx", "https://docs.wto.org/imrd/directdoc.asp?DDFDocuments/v/G/TBTN26/KOR1379.docx")</f>
        <v>https://docs.wto.org/imrd/directdoc.asp?DDFDocuments/v/G/TBTN26/KOR1379.docx</v>
      </c>
      <c r="U125" s="12" t="s">
        <v>98</v>
      </c>
      <c r="V125" s="12" t="s">
        <v>97</v>
      </c>
      <c r="W125" s="12" t="s">
        <v>98</v>
      </c>
      <c r="X125" s="12" t="s">
        <v>97</v>
      </c>
      <c r="Y125" s="12" t="s">
        <v>97</v>
      </c>
      <c r="Z125" s="12" t="s">
        <v>97</v>
      </c>
      <c r="AA125" s="12" t="s">
        <v>97</v>
      </c>
      <c r="AB125" s="13" t="s">
        <v>2098</v>
      </c>
      <c r="AC125" s="12" t="s">
        <v>41</v>
      </c>
      <c r="AD125" s="12" t="s">
        <v>41</v>
      </c>
      <c r="AE125" s="12" t="s">
        <v>41</v>
      </c>
      <c r="AF125" s="12" t="s">
        <v>41</v>
      </c>
      <c r="AG125" s="12" t="s">
        <v>41</v>
      </c>
      <c r="AH125" s="13" t="s">
        <v>41</v>
      </c>
    </row>
    <row r="126" spans="1:34" ht="40.049999999999997" customHeight="1" x14ac:dyDescent="0.3">
      <c r="A126" s="7" t="s">
        <v>628</v>
      </c>
      <c r="B126" s="8">
        <v>46267</v>
      </c>
      <c r="C126" s="9" t="str">
        <f>HYPERLINK("https://epingalert.org/en/Search?viewData= G/TBT/N/THA/825"," G/TBT/N/THA/825")</f>
        <v xml:space="preserve"> G/TBT/N/THA/825</v>
      </c>
      <c r="D126" s="10" t="s">
        <v>2201</v>
      </c>
      <c r="E126" s="10" t="s">
        <v>2202</v>
      </c>
      <c r="F126" s="10" t="s">
        <v>2203</v>
      </c>
      <c r="G126" s="10" t="s">
        <v>41</v>
      </c>
      <c r="H126" s="10" t="s">
        <v>41</v>
      </c>
      <c r="I126" s="10" t="s">
        <v>2204</v>
      </c>
      <c r="J126" s="10" t="s">
        <v>2205</v>
      </c>
      <c r="K126" s="10" t="s">
        <v>452</v>
      </c>
      <c r="L126" s="7"/>
      <c r="M126" s="8">
        <v>46327</v>
      </c>
      <c r="N126" s="11" t="s">
        <v>166</v>
      </c>
      <c r="O126" s="11" t="s">
        <v>2206</v>
      </c>
      <c r="P126" s="7" t="s">
        <v>95</v>
      </c>
      <c r="Q126" s="10" t="s">
        <v>2207</v>
      </c>
      <c r="R126" s="12" t="str">
        <f>HYPERLINK("https://docs.wto.org/imrd/directdoc.asp?DDFDocuments/t/G/TBTN26/THA825.docx", "https://docs.wto.org/imrd/directdoc.asp?DDFDocuments/t/G/TBTN26/THA825.docx")</f>
        <v>https://docs.wto.org/imrd/directdoc.asp?DDFDocuments/t/G/TBTN26/THA825.docx</v>
      </c>
      <c r="S126" s="12" t="str">
        <f>HYPERLINK("https://docs.wto.org/imrd/directdoc.asp?DDFDocuments/u/G/TBTN26/THA825.docx", "https://docs.wto.org/imrd/directdoc.asp?DDFDocuments/u/G/TBTN26/THA825.docx")</f>
        <v>https://docs.wto.org/imrd/directdoc.asp?DDFDocuments/u/G/TBTN26/THA825.docx</v>
      </c>
      <c r="T126" s="12" t="str">
        <f>HYPERLINK("https://docs.wto.org/imrd/directdoc.asp?DDFDocuments/v/G/TBTN26/THA825.docx", "https://docs.wto.org/imrd/directdoc.asp?DDFDocuments/v/G/TBTN26/THA825.docx")</f>
        <v>https://docs.wto.org/imrd/directdoc.asp?DDFDocuments/v/G/TBTN26/THA825.docx</v>
      </c>
      <c r="U126" s="12" t="s">
        <v>98</v>
      </c>
      <c r="V126" s="12" t="s">
        <v>97</v>
      </c>
      <c r="W126" s="12" t="s">
        <v>97</v>
      </c>
      <c r="X126" s="12" t="s">
        <v>97</v>
      </c>
      <c r="Y126" s="12" t="s">
        <v>97</v>
      </c>
      <c r="Z126" s="12" t="s">
        <v>97</v>
      </c>
      <c r="AA126" s="12" t="s">
        <v>97</v>
      </c>
      <c r="AB126" s="13" t="s">
        <v>41</v>
      </c>
      <c r="AC126" s="12" t="s">
        <v>41</v>
      </c>
      <c r="AD126" s="12" t="s">
        <v>41</v>
      </c>
      <c r="AE126" s="12" t="s">
        <v>41</v>
      </c>
      <c r="AF126" s="12" t="s">
        <v>41</v>
      </c>
      <c r="AG126" s="12" t="s">
        <v>41</v>
      </c>
      <c r="AH126" s="13" t="s">
        <v>41</v>
      </c>
    </row>
    <row r="127" spans="1:34" ht="40.049999999999997" customHeight="1" x14ac:dyDescent="0.3">
      <c r="A127" s="7" t="s">
        <v>81</v>
      </c>
      <c r="B127" s="8">
        <v>46268</v>
      </c>
      <c r="C127" s="9" t="str">
        <f>HYPERLINK("https://epingalert.org/en/Search?viewData= G/SPS/N/EU/933/Add.1"," G/SPS/N/EU/933/Add.1")</f>
        <v xml:space="preserve"> G/SPS/N/EU/933/Add.1</v>
      </c>
      <c r="D127" s="10" t="s">
        <v>2063</v>
      </c>
      <c r="E127" s="10" t="s">
        <v>2064</v>
      </c>
      <c r="F127" s="10" t="s">
        <v>2065</v>
      </c>
      <c r="G127" s="10" t="s">
        <v>2066</v>
      </c>
      <c r="H127" s="10" t="s">
        <v>41</v>
      </c>
      <c r="I127" s="10" t="s">
        <v>120</v>
      </c>
      <c r="J127" s="10" t="s">
        <v>41</v>
      </c>
      <c r="K127" s="10" t="s">
        <v>2067</v>
      </c>
      <c r="L127" s="7"/>
      <c r="M127" s="8" t="s">
        <v>41</v>
      </c>
      <c r="N127" s="11"/>
      <c r="O127" s="11"/>
      <c r="P127" s="7" t="s">
        <v>43</v>
      </c>
      <c r="Q127" s="10" t="s">
        <v>2068</v>
      </c>
      <c r="R127" s="12" t="str">
        <f>HYPERLINK("https://docs.wto.org/imrd/directdoc.asp?DDFDocuments/t/G/SPS/NEU933A1.docx", "https://docs.wto.org/imrd/directdoc.asp?DDFDocuments/t/G/SPS/NEU933A1.docx")</f>
        <v>https://docs.wto.org/imrd/directdoc.asp?DDFDocuments/t/G/SPS/NEU933A1.docx</v>
      </c>
      <c r="S127" s="12" t="str">
        <f>HYPERLINK("https://docs.wto.org/imrd/directdoc.asp?DDFDocuments/u/G/SPS/NEU933A1.docx", "https://docs.wto.org/imrd/directdoc.asp?DDFDocuments/u/G/SPS/NEU933A1.docx")</f>
        <v>https://docs.wto.org/imrd/directdoc.asp?DDFDocuments/u/G/SPS/NEU933A1.docx</v>
      </c>
      <c r="T127" s="12" t="str">
        <f>HYPERLINK("https://docs.wto.org/imrd/directdoc.asp?DDFDocuments/v/G/SPS/NEU933A1.docx", "https://docs.wto.org/imrd/directdoc.asp?DDFDocuments/v/G/SPS/NEU933A1.docx")</f>
        <v>https://docs.wto.org/imrd/directdoc.asp?DDFDocuments/v/G/SPS/NEU933A1.docx</v>
      </c>
      <c r="U127" s="12" t="s">
        <v>41</v>
      </c>
      <c r="V127" s="12" t="s">
        <v>41</v>
      </c>
      <c r="W127" s="12" t="s">
        <v>41</v>
      </c>
      <c r="X127" s="12" t="s">
        <v>41</v>
      </c>
      <c r="Y127" s="12" t="s">
        <v>41</v>
      </c>
      <c r="Z127" s="12" t="s">
        <v>41</v>
      </c>
      <c r="AA127" s="12" t="s">
        <v>41</v>
      </c>
      <c r="AB127" s="13" t="s">
        <v>41</v>
      </c>
      <c r="AC127" s="12" t="s">
        <v>41</v>
      </c>
      <c r="AD127" s="12" t="s">
        <v>41</v>
      </c>
      <c r="AE127" s="12" t="s">
        <v>41</v>
      </c>
      <c r="AF127" s="12" t="s">
        <v>41</v>
      </c>
      <c r="AG127" s="12" t="s">
        <v>41</v>
      </c>
      <c r="AH127" s="13" t="s">
        <v>41</v>
      </c>
    </row>
    <row r="128" spans="1:34" ht="40.049999999999997" customHeight="1" x14ac:dyDescent="0.3">
      <c r="A128" s="7" t="s">
        <v>2069</v>
      </c>
      <c r="B128" s="8">
        <v>46268</v>
      </c>
      <c r="C128" s="9" t="str">
        <f>HYPERLINK("https://epingalert.org/en/Search?viewData= G/SPS/N/GEO/36"," G/SPS/N/GEO/36")</f>
        <v xml:space="preserve"> G/SPS/N/GEO/36</v>
      </c>
      <c r="D128" s="10" t="s">
        <v>2070</v>
      </c>
      <c r="E128" s="10" t="s">
        <v>2071</v>
      </c>
      <c r="F128" s="10" t="s">
        <v>2072</v>
      </c>
      <c r="G128" s="10" t="s">
        <v>2073</v>
      </c>
      <c r="H128" s="10" t="s">
        <v>41</v>
      </c>
      <c r="I128" s="10" t="s">
        <v>888</v>
      </c>
      <c r="J128" s="10" t="s">
        <v>41</v>
      </c>
      <c r="K128" s="10" t="s">
        <v>2074</v>
      </c>
      <c r="L128" s="7" t="s">
        <v>41</v>
      </c>
      <c r="M128" s="8">
        <v>46328</v>
      </c>
      <c r="N128" s="11">
        <v>46252</v>
      </c>
      <c r="O128" s="11">
        <v>46252</v>
      </c>
      <c r="P128" s="7" t="s">
        <v>95</v>
      </c>
      <c r="Q128" s="10" t="s">
        <v>2075</v>
      </c>
      <c r="R128" s="12" t="str">
        <f>HYPERLINK("https://docs.wto.org/imrd/directdoc.asp?DDFDocuments/t/G/SPS/NGEO36.docx", "https://docs.wto.org/imrd/directdoc.asp?DDFDocuments/t/G/SPS/NGEO36.docx")</f>
        <v>https://docs.wto.org/imrd/directdoc.asp?DDFDocuments/t/G/SPS/NGEO36.docx</v>
      </c>
      <c r="S128" s="12" t="str">
        <f>HYPERLINK("https://docs.wto.org/imrd/directdoc.asp?DDFDocuments/u/G/SPS/NGEO36.docx", "https://docs.wto.org/imrd/directdoc.asp?DDFDocuments/u/G/SPS/NGEO36.docx")</f>
        <v>https://docs.wto.org/imrd/directdoc.asp?DDFDocuments/u/G/SPS/NGEO36.docx</v>
      </c>
      <c r="T128" s="12" t="str">
        <f>HYPERLINK("https://docs.wto.org/imrd/directdoc.asp?DDFDocuments/v/G/SPS/NGEO36.docx", "https://docs.wto.org/imrd/directdoc.asp?DDFDocuments/v/G/SPS/NGEO36.docx")</f>
        <v>https://docs.wto.org/imrd/directdoc.asp?DDFDocuments/v/G/SPS/NGEO36.docx</v>
      </c>
      <c r="U128" s="12" t="s">
        <v>41</v>
      </c>
      <c r="V128" s="12" t="s">
        <v>41</v>
      </c>
      <c r="W128" s="12" t="s">
        <v>41</v>
      </c>
      <c r="X128" s="12" t="s">
        <v>41</v>
      </c>
      <c r="Y128" s="12" t="s">
        <v>41</v>
      </c>
      <c r="Z128" s="12" t="s">
        <v>41</v>
      </c>
      <c r="AA128" s="12" t="s">
        <v>41</v>
      </c>
      <c r="AB128" s="13" t="s">
        <v>41</v>
      </c>
      <c r="AC128" s="12" t="s">
        <v>97</v>
      </c>
      <c r="AD128" s="12" t="s">
        <v>97</v>
      </c>
      <c r="AE128" s="12" t="s">
        <v>97</v>
      </c>
      <c r="AF128" s="12" t="s">
        <v>98</v>
      </c>
      <c r="AG128" s="12" t="s">
        <v>99</v>
      </c>
      <c r="AH128" s="13" t="s">
        <v>2076</v>
      </c>
    </row>
    <row r="129" spans="1:34" ht="40.049999999999997" customHeight="1" x14ac:dyDescent="0.3">
      <c r="A129" s="7" t="s">
        <v>124</v>
      </c>
      <c r="B129" s="8">
        <v>46268</v>
      </c>
      <c r="C129" s="9" t="str">
        <f>HYPERLINK("https://epingalert.org/en/Search?viewData= G/SPS/N/SAU/620"," G/SPS/N/SAU/620")</f>
        <v xml:space="preserve"> G/SPS/N/SAU/620</v>
      </c>
      <c r="D129" s="10" t="s">
        <v>2077</v>
      </c>
      <c r="E129" s="10" t="s">
        <v>2078</v>
      </c>
      <c r="F129" s="10" t="s">
        <v>2079</v>
      </c>
      <c r="G129" s="10" t="s">
        <v>2080</v>
      </c>
      <c r="H129" s="10" t="s">
        <v>2081</v>
      </c>
      <c r="I129" s="10" t="s">
        <v>2082</v>
      </c>
      <c r="J129" s="10" t="s">
        <v>41</v>
      </c>
      <c r="K129" s="10" t="s">
        <v>1252</v>
      </c>
      <c r="L129" s="7" t="s">
        <v>41</v>
      </c>
      <c r="M129" s="8">
        <v>46328</v>
      </c>
      <c r="N129" s="11" t="s">
        <v>122</v>
      </c>
      <c r="O129" s="11" t="s">
        <v>123</v>
      </c>
      <c r="P129" s="7" t="s">
        <v>95</v>
      </c>
      <c r="Q129" s="10" t="s">
        <v>2083</v>
      </c>
      <c r="R129" s="12" t="str">
        <f>HYPERLINK("https://docs.wto.org/imrd/directdoc.asp?DDFDocuments/t/G/SPS/NSAU620.docx", "https://docs.wto.org/imrd/directdoc.asp?DDFDocuments/t/G/SPS/NSAU620.docx")</f>
        <v>https://docs.wto.org/imrd/directdoc.asp?DDFDocuments/t/G/SPS/NSAU620.docx</v>
      </c>
      <c r="S129" s="12" t="str">
        <f>HYPERLINK("https://docs.wto.org/imrd/directdoc.asp?DDFDocuments/u/G/SPS/NSAU620.docx", "https://docs.wto.org/imrd/directdoc.asp?DDFDocuments/u/G/SPS/NSAU620.docx")</f>
        <v>https://docs.wto.org/imrd/directdoc.asp?DDFDocuments/u/G/SPS/NSAU620.docx</v>
      </c>
      <c r="T129" s="12" t="str">
        <f>HYPERLINK("https://docs.wto.org/imrd/directdoc.asp?DDFDocuments/v/G/SPS/NSAU620.docx", "https://docs.wto.org/imrd/directdoc.asp?DDFDocuments/v/G/SPS/NSAU620.docx")</f>
        <v>https://docs.wto.org/imrd/directdoc.asp?DDFDocuments/v/G/SPS/NSAU620.docx</v>
      </c>
      <c r="U129" s="12" t="s">
        <v>41</v>
      </c>
      <c r="V129" s="12" t="s">
        <v>41</v>
      </c>
      <c r="W129" s="12" t="s">
        <v>41</v>
      </c>
      <c r="X129" s="12" t="s">
        <v>41</v>
      </c>
      <c r="Y129" s="12" t="s">
        <v>41</v>
      </c>
      <c r="Z129" s="12" t="s">
        <v>41</v>
      </c>
      <c r="AA129" s="12" t="s">
        <v>41</v>
      </c>
      <c r="AB129" s="13" t="s">
        <v>41</v>
      </c>
      <c r="AC129" s="12" t="s">
        <v>97</v>
      </c>
      <c r="AD129" s="12" t="s">
        <v>97</v>
      </c>
      <c r="AE129" s="12" t="s">
        <v>97</v>
      </c>
      <c r="AF129" s="12" t="s">
        <v>98</v>
      </c>
      <c r="AG129" s="12" t="s">
        <v>99</v>
      </c>
      <c r="AH129" s="13" t="s">
        <v>41</v>
      </c>
    </row>
    <row r="130" spans="1:34" ht="40.049999999999997" customHeight="1" x14ac:dyDescent="0.3">
      <c r="A130" s="7" t="s">
        <v>1388</v>
      </c>
      <c r="B130" s="8">
        <v>46268</v>
      </c>
      <c r="C130" s="9" t="str">
        <f>HYPERLINK("https://epingalert.org/en/Search?viewData= G/TBT/N/ESP/62"," G/TBT/N/ESP/62")</f>
        <v xml:space="preserve"> G/TBT/N/ESP/62</v>
      </c>
      <c r="D130" s="10" t="s">
        <v>2084</v>
      </c>
      <c r="E130" s="10" t="s">
        <v>2085</v>
      </c>
      <c r="F130" s="10" t="s">
        <v>2086</v>
      </c>
      <c r="G130" s="10" t="s">
        <v>2087</v>
      </c>
      <c r="H130" s="10" t="s">
        <v>41</v>
      </c>
      <c r="I130" s="10" t="s">
        <v>2088</v>
      </c>
      <c r="J130" s="10" t="s">
        <v>41</v>
      </c>
      <c r="K130" s="10" t="s">
        <v>41</v>
      </c>
      <c r="L130" s="7"/>
      <c r="M130" s="8">
        <v>46328</v>
      </c>
      <c r="N130" s="11" t="s">
        <v>2089</v>
      </c>
      <c r="O130" s="11" t="s">
        <v>2090</v>
      </c>
      <c r="P130" s="7" t="s">
        <v>95</v>
      </c>
      <c r="Q130" s="10" t="s">
        <v>2091</v>
      </c>
      <c r="R130" s="12" t="str">
        <f>HYPERLINK("https://docs.wto.org/imrd/directdoc.asp?DDFDocuments/t/G/TBTN26/ESP62.docx", "https://docs.wto.org/imrd/directdoc.asp?DDFDocuments/t/G/TBTN26/ESP62.docx")</f>
        <v>https://docs.wto.org/imrd/directdoc.asp?DDFDocuments/t/G/TBTN26/ESP62.docx</v>
      </c>
      <c r="S130" s="12" t="str">
        <f>HYPERLINK("https://docs.wto.org/imrd/directdoc.asp?DDFDocuments/u/G/TBTN26/ESP62.docx", "https://docs.wto.org/imrd/directdoc.asp?DDFDocuments/u/G/TBTN26/ESP62.docx")</f>
        <v>https://docs.wto.org/imrd/directdoc.asp?DDFDocuments/u/G/TBTN26/ESP62.docx</v>
      </c>
      <c r="T130" s="12" t="str">
        <f>HYPERLINK("https://docs.wto.org/imrd/directdoc.asp?DDFDocuments/v/G/TBTN26/ESP62.docx", "https://docs.wto.org/imrd/directdoc.asp?DDFDocuments/v/G/TBTN26/ESP62.docx")</f>
        <v>https://docs.wto.org/imrd/directdoc.asp?DDFDocuments/v/G/TBTN26/ESP62.docx</v>
      </c>
      <c r="U130" s="12" t="s">
        <v>98</v>
      </c>
      <c r="V130" s="12" t="s">
        <v>97</v>
      </c>
      <c r="W130" s="12" t="s">
        <v>97</v>
      </c>
      <c r="X130" s="12" t="s">
        <v>97</v>
      </c>
      <c r="Y130" s="12" t="s">
        <v>97</v>
      </c>
      <c r="Z130" s="12" t="s">
        <v>97</v>
      </c>
      <c r="AA130" s="12" t="s">
        <v>97</v>
      </c>
      <c r="AB130" s="13" t="s">
        <v>423</v>
      </c>
      <c r="AC130" s="12" t="s">
        <v>41</v>
      </c>
      <c r="AD130" s="12" t="s">
        <v>41</v>
      </c>
      <c r="AE130" s="12" t="s">
        <v>41</v>
      </c>
      <c r="AF130" s="12" t="s">
        <v>41</v>
      </c>
      <c r="AG130" s="12" t="s">
        <v>41</v>
      </c>
      <c r="AH130" s="13" t="s">
        <v>41</v>
      </c>
    </row>
    <row r="131" spans="1:34" ht="40.049999999999997" customHeight="1" x14ac:dyDescent="0.3">
      <c r="A131" s="7" t="s">
        <v>100</v>
      </c>
      <c r="B131" s="8">
        <v>46268</v>
      </c>
      <c r="C131" s="9" t="str">
        <f>HYPERLINK("https://epingalert.org/en/Search?viewData= G/TBT/N/KOR/1380"," G/TBT/N/KOR/1380")</f>
        <v xml:space="preserve"> G/TBT/N/KOR/1380</v>
      </c>
      <c r="D131" s="10" t="s">
        <v>2092</v>
      </c>
      <c r="E131" s="10" t="s">
        <v>2093</v>
      </c>
      <c r="F131" s="10" t="s">
        <v>2094</v>
      </c>
      <c r="G131" s="10" t="s">
        <v>41</v>
      </c>
      <c r="H131" s="10" t="s">
        <v>41</v>
      </c>
      <c r="I131" s="10" t="s">
        <v>242</v>
      </c>
      <c r="J131" s="10" t="s">
        <v>1989</v>
      </c>
      <c r="K131" s="10" t="s">
        <v>41</v>
      </c>
      <c r="L131" s="7"/>
      <c r="M131" s="8">
        <v>46328</v>
      </c>
      <c r="N131" s="11" t="s">
        <v>2095</v>
      </c>
      <c r="O131" s="11" t="s">
        <v>2096</v>
      </c>
      <c r="P131" s="7" t="s">
        <v>95</v>
      </c>
      <c r="Q131" s="10" t="s">
        <v>2097</v>
      </c>
      <c r="R131" s="12" t="str">
        <f>HYPERLINK("https://docs.wto.org/imrd/directdoc.asp?DDFDocuments/t/G/TBTN26/KOR1380.docx", "https://docs.wto.org/imrd/directdoc.asp?DDFDocuments/t/G/TBTN26/KOR1380.docx")</f>
        <v>https://docs.wto.org/imrd/directdoc.asp?DDFDocuments/t/G/TBTN26/KOR1380.docx</v>
      </c>
      <c r="S131" s="12" t="str">
        <f>HYPERLINK("https://docs.wto.org/imrd/directdoc.asp?DDFDocuments/u/G/TBTN26/KOR1380.docx", "https://docs.wto.org/imrd/directdoc.asp?DDFDocuments/u/G/TBTN26/KOR1380.docx")</f>
        <v>https://docs.wto.org/imrd/directdoc.asp?DDFDocuments/u/G/TBTN26/KOR1380.docx</v>
      </c>
      <c r="T131" s="12" t="str">
        <f>HYPERLINK("https://docs.wto.org/imrd/directdoc.asp?DDFDocuments/v/G/TBTN26/KOR1380.docx", "https://docs.wto.org/imrd/directdoc.asp?DDFDocuments/v/G/TBTN26/KOR1380.docx")</f>
        <v>https://docs.wto.org/imrd/directdoc.asp?DDFDocuments/v/G/TBTN26/KOR1380.docx</v>
      </c>
      <c r="U131" s="12" t="s">
        <v>98</v>
      </c>
      <c r="V131" s="12" t="s">
        <v>97</v>
      </c>
      <c r="W131" s="12" t="s">
        <v>98</v>
      </c>
      <c r="X131" s="12" t="s">
        <v>97</v>
      </c>
      <c r="Y131" s="12" t="s">
        <v>97</v>
      </c>
      <c r="Z131" s="12" t="s">
        <v>97</v>
      </c>
      <c r="AA131" s="12" t="s">
        <v>97</v>
      </c>
      <c r="AB131" s="13" t="s">
        <v>2098</v>
      </c>
      <c r="AC131" s="12" t="s">
        <v>41</v>
      </c>
      <c r="AD131" s="12" t="s">
        <v>41</v>
      </c>
      <c r="AE131" s="12" t="s">
        <v>41</v>
      </c>
      <c r="AF131" s="12" t="s">
        <v>41</v>
      </c>
      <c r="AG131" s="12" t="s">
        <v>41</v>
      </c>
      <c r="AH131" s="13" t="s">
        <v>41</v>
      </c>
    </row>
    <row r="132" spans="1:34" ht="40.049999999999997" customHeight="1" x14ac:dyDescent="0.3">
      <c r="A132" s="7" t="s">
        <v>124</v>
      </c>
      <c r="B132" s="8">
        <v>46268</v>
      </c>
      <c r="C132" s="9" t="str">
        <f>HYPERLINK("https://epingalert.org/en/Search?viewData= G/TBT/N/SAU/1441"," G/TBT/N/SAU/1441")</f>
        <v xml:space="preserve"> G/TBT/N/SAU/1441</v>
      </c>
      <c r="D132" s="10" t="s">
        <v>2099</v>
      </c>
      <c r="E132" s="10" t="s">
        <v>2100</v>
      </c>
      <c r="F132" s="10" t="s">
        <v>2079</v>
      </c>
      <c r="G132" s="10" t="s">
        <v>41</v>
      </c>
      <c r="H132" s="10" t="s">
        <v>2081</v>
      </c>
      <c r="I132" s="10" t="s">
        <v>2101</v>
      </c>
      <c r="J132" s="10" t="s">
        <v>41</v>
      </c>
      <c r="K132" s="10" t="s">
        <v>452</v>
      </c>
      <c r="L132" s="7"/>
      <c r="M132" s="8">
        <v>46328</v>
      </c>
      <c r="N132" s="11" t="s">
        <v>166</v>
      </c>
      <c r="O132" s="11" t="s">
        <v>166</v>
      </c>
      <c r="P132" s="7" t="s">
        <v>95</v>
      </c>
      <c r="Q132" s="10" t="s">
        <v>2102</v>
      </c>
      <c r="R132" s="12" t="str">
        <f>HYPERLINK("https://docs.wto.org/imrd/directdoc.asp?DDFDocuments/t/G/TBTN26/SAU1441.docx", "https://docs.wto.org/imrd/directdoc.asp?DDFDocuments/t/G/TBTN26/SAU1441.docx")</f>
        <v>https://docs.wto.org/imrd/directdoc.asp?DDFDocuments/t/G/TBTN26/SAU1441.docx</v>
      </c>
      <c r="S132" s="12" t="str">
        <f>HYPERLINK("https://docs.wto.org/imrd/directdoc.asp?DDFDocuments/u/G/TBTN26/SAU1441.docx", "https://docs.wto.org/imrd/directdoc.asp?DDFDocuments/u/G/TBTN26/SAU1441.docx")</f>
        <v>https://docs.wto.org/imrd/directdoc.asp?DDFDocuments/u/G/TBTN26/SAU1441.docx</v>
      </c>
      <c r="T132" s="12" t="str">
        <f>HYPERLINK("https://docs.wto.org/imrd/directdoc.asp?DDFDocuments/v/G/TBTN26/SAU1441.docx", "https://docs.wto.org/imrd/directdoc.asp?DDFDocuments/v/G/TBTN26/SAU1441.docx")</f>
        <v>https://docs.wto.org/imrd/directdoc.asp?DDFDocuments/v/G/TBTN26/SAU1441.docx</v>
      </c>
      <c r="U132" s="12" t="s">
        <v>98</v>
      </c>
      <c r="V132" s="12" t="s">
        <v>97</v>
      </c>
      <c r="W132" s="12" t="s">
        <v>97</v>
      </c>
      <c r="X132" s="12" t="s">
        <v>97</v>
      </c>
      <c r="Y132" s="12" t="s">
        <v>97</v>
      </c>
      <c r="Z132" s="12" t="s">
        <v>97</v>
      </c>
      <c r="AA132" s="12" t="s">
        <v>97</v>
      </c>
      <c r="AB132" s="13" t="s">
        <v>41</v>
      </c>
      <c r="AC132" s="12" t="s">
        <v>41</v>
      </c>
      <c r="AD132" s="12" t="s">
        <v>41</v>
      </c>
      <c r="AE132" s="12" t="s">
        <v>41</v>
      </c>
      <c r="AF132" s="12" t="s">
        <v>41</v>
      </c>
      <c r="AG132" s="12" t="s">
        <v>41</v>
      </c>
      <c r="AH132" s="13" t="s">
        <v>41</v>
      </c>
    </row>
    <row r="133" spans="1:34" ht="40.049999999999997" customHeight="1" x14ac:dyDescent="0.3">
      <c r="A133" s="7" t="s">
        <v>124</v>
      </c>
      <c r="B133" s="8">
        <v>46268</v>
      </c>
      <c r="C133" s="9" t="str">
        <f>HYPERLINK("https://epingalert.org/en/Search?viewData= G/TBT/N/SAU/1442"," G/TBT/N/SAU/1442")</f>
        <v xml:space="preserve"> G/TBT/N/SAU/1442</v>
      </c>
      <c r="D133" s="10" t="s">
        <v>2103</v>
      </c>
      <c r="E133" s="10" t="s">
        <v>2104</v>
      </c>
      <c r="F133" s="10" t="s">
        <v>2105</v>
      </c>
      <c r="G133" s="10" t="s">
        <v>41</v>
      </c>
      <c r="H133" s="10" t="s">
        <v>2106</v>
      </c>
      <c r="I133" s="10" t="s">
        <v>308</v>
      </c>
      <c r="J133" s="10" t="s">
        <v>41</v>
      </c>
      <c r="K133" s="10" t="s">
        <v>157</v>
      </c>
      <c r="L133" s="7"/>
      <c r="M133" s="8">
        <v>46328</v>
      </c>
      <c r="N133" s="11" t="s">
        <v>166</v>
      </c>
      <c r="O133" s="11" t="s">
        <v>166</v>
      </c>
      <c r="P133" s="7" t="s">
        <v>95</v>
      </c>
      <c r="Q133" s="10" t="s">
        <v>2107</v>
      </c>
      <c r="R133" s="12" t="str">
        <f>HYPERLINK("https://docs.wto.org/imrd/directdoc.asp?DDFDocuments/t/G/TBTN26/SAU1442.docx", "https://docs.wto.org/imrd/directdoc.asp?DDFDocuments/t/G/TBTN26/SAU1442.docx")</f>
        <v>https://docs.wto.org/imrd/directdoc.asp?DDFDocuments/t/G/TBTN26/SAU1442.docx</v>
      </c>
      <c r="S133" s="12" t="str">
        <f>HYPERLINK("https://docs.wto.org/imrd/directdoc.asp?DDFDocuments/u/G/TBTN26/SAU1442.docx", "https://docs.wto.org/imrd/directdoc.asp?DDFDocuments/u/G/TBTN26/SAU1442.docx")</f>
        <v>https://docs.wto.org/imrd/directdoc.asp?DDFDocuments/u/G/TBTN26/SAU1442.docx</v>
      </c>
      <c r="T133" s="12" t="str">
        <f>HYPERLINK("https://docs.wto.org/imrd/directdoc.asp?DDFDocuments/v/G/TBTN26/SAU1442.docx", "https://docs.wto.org/imrd/directdoc.asp?DDFDocuments/v/G/TBTN26/SAU1442.docx")</f>
        <v>https://docs.wto.org/imrd/directdoc.asp?DDFDocuments/v/G/TBTN26/SAU1442.docx</v>
      </c>
      <c r="U133" s="12" t="s">
        <v>98</v>
      </c>
      <c r="V133" s="12" t="s">
        <v>97</v>
      </c>
      <c r="W133" s="12" t="s">
        <v>97</v>
      </c>
      <c r="X133" s="12" t="s">
        <v>97</v>
      </c>
      <c r="Y133" s="12" t="s">
        <v>97</v>
      </c>
      <c r="Z133" s="12" t="s">
        <v>97</v>
      </c>
      <c r="AA133" s="12" t="s">
        <v>97</v>
      </c>
      <c r="AB133" s="13" t="s">
        <v>2108</v>
      </c>
      <c r="AC133" s="12" t="s">
        <v>41</v>
      </c>
      <c r="AD133" s="12" t="s">
        <v>41</v>
      </c>
      <c r="AE133" s="12" t="s">
        <v>41</v>
      </c>
      <c r="AF133" s="12" t="s">
        <v>41</v>
      </c>
      <c r="AG133" s="12" t="s">
        <v>41</v>
      </c>
      <c r="AH133" s="13" t="s">
        <v>41</v>
      </c>
    </row>
    <row r="134" spans="1:34" ht="40.049999999999997" customHeight="1" x14ac:dyDescent="0.3">
      <c r="A134" s="7" t="s">
        <v>378</v>
      </c>
      <c r="B134" s="8">
        <v>46269</v>
      </c>
      <c r="C134" s="9" t="str">
        <f>HYPERLINK("https://epingalert.org/en/Search?viewData= G/SPS/N/CHL/776/Rev.1/Add.2"," G/SPS/N/CHL/776/Rev.1/Add.2")</f>
        <v xml:space="preserve"> G/SPS/N/CHL/776/Rev.1/Add.2</v>
      </c>
      <c r="D134" s="10" t="s">
        <v>2011</v>
      </c>
      <c r="E134" s="10" t="s">
        <v>2011</v>
      </c>
      <c r="F134" s="10" t="s">
        <v>2012</v>
      </c>
      <c r="G134" s="10" t="s">
        <v>2013</v>
      </c>
      <c r="H134" s="10" t="s">
        <v>41</v>
      </c>
      <c r="I134" s="10" t="s">
        <v>66</v>
      </c>
      <c r="J134" s="10" t="s">
        <v>41</v>
      </c>
      <c r="K134" s="10" t="s">
        <v>2014</v>
      </c>
      <c r="L134" s="7"/>
      <c r="M134" s="8">
        <v>46329</v>
      </c>
      <c r="N134" s="11"/>
      <c r="O134" s="11"/>
      <c r="P134" s="7" t="s">
        <v>43</v>
      </c>
      <c r="Q134" s="10" t="s">
        <v>2015</v>
      </c>
      <c r="R134" s="12" t="str">
        <f>HYPERLINK("https://docs.wto.org/imrd/directdoc.asp?DDFDocuments/t/G/SPS/NCHL776R1A2.docx", "https://docs.wto.org/imrd/directdoc.asp?DDFDocuments/t/G/SPS/NCHL776R1A2.docx")</f>
        <v>https://docs.wto.org/imrd/directdoc.asp?DDFDocuments/t/G/SPS/NCHL776R1A2.docx</v>
      </c>
      <c r="S134" s="12" t="str">
        <f>HYPERLINK("https://docs.wto.org/imrd/directdoc.asp?DDFDocuments/u/G/SPS/NCHL776R1A2.docx", "https://docs.wto.org/imrd/directdoc.asp?DDFDocuments/u/G/SPS/NCHL776R1A2.docx")</f>
        <v>https://docs.wto.org/imrd/directdoc.asp?DDFDocuments/u/G/SPS/NCHL776R1A2.docx</v>
      </c>
      <c r="T134" s="12" t="str">
        <f>HYPERLINK("https://docs.wto.org/imrd/directdoc.asp?DDFDocuments/v/G/SPS/NCHL776R1A2.docx", "https://docs.wto.org/imrd/directdoc.asp?DDFDocuments/v/G/SPS/NCHL776R1A2.docx")</f>
        <v>https://docs.wto.org/imrd/directdoc.asp?DDFDocuments/v/G/SPS/NCHL776R1A2.docx</v>
      </c>
      <c r="U134" s="12" t="s">
        <v>41</v>
      </c>
      <c r="V134" s="12" t="s">
        <v>41</v>
      </c>
      <c r="W134" s="12" t="s">
        <v>41</v>
      </c>
      <c r="X134" s="12" t="s">
        <v>41</v>
      </c>
      <c r="Y134" s="12" t="s">
        <v>41</v>
      </c>
      <c r="Z134" s="12" t="s">
        <v>41</v>
      </c>
      <c r="AA134" s="12" t="s">
        <v>41</v>
      </c>
      <c r="AB134" s="13" t="s">
        <v>41</v>
      </c>
      <c r="AC134" s="12" t="s">
        <v>41</v>
      </c>
      <c r="AD134" s="12" t="s">
        <v>41</v>
      </c>
      <c r="AE134" s="12" t="s">
        <v>41</v>
      </c>
      <c r="AF134" s="12" t="s">
        <v>41</v>
      </c>
      <c r="AG134" s="12" t="s">
        <v>41</v>
      </c>
      <c r="AH134" s="13" t="s">
        <v>41</v>
      </c>
    </row>
    <row r="135" spans="1:34" ht="40.049999999999997" customHeight="1" x14ac:dyDescent="0.3">
      <c r="A135" s="7" t="s">
        <v>81</v>
      </c>
      <c r="B135" s="8">
        <v>46269</v>
      </c>
      <c r="C135" s="9" t="str">
        <f>HYPERLINK("https://epingalert.org/en/Search?viewData= G/SPS/N/EU/965"," G/SPS/N/EU/965")</f>
        <v xml:space="preserve"> G/SPS/N/EU/965</v>
      </c>
      <c r="D135" s="10" t="s">
        <v>2016</v>
      </c>
      <c r="E135" s="10" t="s">
        <v>2017</v>
      </c>
      <c r="F135" s="10" t="s">
        <v>2018</v>
      </c>
      <c r="G135" s="10" t="s">
        <v>41</v>
      </c>
      <c r="H135" s="10" t="s">
        <v>41</v>
      </c>
      <c r="I135" s="10" t="s">
        <v>120</v>
      </c>
      <c r="J135" s="10" t="s">
        <v>41</v>
      </c>
      <c r="K135" s="10" t="s">
        <v>121</v>
      </c>
      <c r="L135" s="7"/>
      <c r="M135" s="8">
        <v>46329</v>
      </c>
      <c r="N135" s="11" t="s">
        <v>2019</v>
      </c>
      <c r="O135" s="11" t="s">
        <v>2020</v>
      </c>
      <c r="P135" s="7" t="s">
        <v>95</v>
      </c>
      <c r="Q135" s="10" t="s">
        <v>2021</v>
      </c>
      <c r="R135" s="12" t="str">
        <f>HYPERLINK("https://docs.wto.org/imrd/directdoc.asp?DDFDocuments/t/G/SPS/NEU965.docx", "https://docs.wto.org/imrd/directdoc.asp?DDFDocuments/t/G/SPS/NEU965.docx")</f>
        <v>https://docs.wto.org/imrd/directdoc.asp?DDFDocuments/t/G/SPS/NEU965.docx</v>
      </c>
      <c r="S135" s="12" t="str">
        <f>HYPERLINK("https://docs.wto.org/imrd/directdoc.asp?DDFDocuments/u/G/SPS/NEU965.docx", "https://docs.wto.org/imrd/directdoc.asp?DDFDocuments/u/G/SPS/NEU965.docx")</f>
        <v>https://docs.wto.org/imrd/directdoc.asp?DDFDocuments/u/G/SPS/NEU965.docx</v>
      </c>
      <c r="T135" s="12" t="str">
        <f>HYPERLINK("https://docs.wto.org/imrd/directdoc.asp?DDFDocuments/v/G/SPS/NEU965.docx", "https://docs.wto.org/imrd/directdoc.asp?DDFDocuments/v/G/SPS/NEU965.docx")</f>
        <v>https://docs.wto.org/imrd/directdoc.asp?DDFDocuments/v/G/SPS/NEU965.docx</v>
      </c>
      <c r="U135" s="12" t="s">
        <v>41</v>
      </c>
      <c r="V135" s="12" t="s">
        <v>41</v>
      </c>
      <c r="W135" s="12" t="s">
        <v>41</v>
      </c>
      <c r="X135" s="12" t="s">
        <v>41</v>
      </c>
      <c r="Y135" s="12" t="s">
        <v>41</v>
      </c>
      <c r="Z135" s="12" t="s">
        <v>41</v>
      </c>
      <c r="AA135" s="12" t="s">
        <v>41</v>
      </c>
      <c r="AB135" s="13" t="s">
        <v>41</v>
      </c>
      <c r="AC135" s="12" t="s">
        <v>97</v>
      </c>
      <c r="AD135" s="12" t="s">
        <v>97</v>
      </c>
      <c r="AE135" s="12" t="s">
        <v>97</v>
      </c>
      <c r="AF135" s="12" t="s">
        <v>98</v>
      </c>
      <c r="AG135" s="12" t="s">
        <v>99</v>
      </c>
      <c r="AH135" s="13" t="s">
        <v>41</v>
      </c>
    </row>
    <row r="136" spans="1:34" ht="40.049999999999997" customHeight="1" x14ac:dyDescent="0.3">
      <c r="A136" s="7" t="s">
        <v>2022</v>
      </c>
      <c r="B136" s="8">
        <v>46269</v>
      </c>
      <c r="C136" s="9" t="str">
        <f>HYPERLINK("https://epingalert.org/en/Search?viewData= G/SPS/N/HKG/51"," G/SPS/N/HKG/51")</f>
        <v xml:space="preserve"> G/SPS/N/HKG/51</v>
      </c>
      <c r="D136" s="10" t="s">
        <v>2023</v>
      </c>
      <c r="E136" s="10" t="s">
        <v>2024</v>
      </c>
      <c r="F136" s="10" t="s">
        <v>2025</v>
      </c>
      <c r="G136" s="10" t="s">
        <v>41</v>
      </c>
      <c r="H136" s="10" t="s">
        <v>41</v>
      </c>
      <c r="I136" s="10" t="s">
        <v>120</v>
      </c>
      <c r="J136" s="10" t="s">
        <v>41</v>
      </c>
      <c r="K136" s="10" t="s">
        <v>121</v>
      </c>
      <c r="L136" s="7" t="s">
        <v>41</v>
      </c>
      <c r="M136" s="8">
        <v>46360</v>
      </c>
      <c r="N136" s="11" t="s">
        <v>122</v>
      </c>
      <c r="O136" s="11" t="s">
        <v>122</v>
      </c>
      <c r="P136" s="7" t="s">
        <v>95</v>
      </c>
      <c r="Q136" s="10" t="s">
        <v>2026</v>
      </c>
      <c r="R136" s="12" t="str">
        <f>HYPERLINK("https://docs.wto.org/imrd/directdoc.asp?DDFDocuments/t/G/SPS/NHKG51.docx", "https://docs.wto.org/imrd/directdoc.asp?DDFDocuments/t/G/SPS/NHKG51.docx")</f>
        <v>https://docs.wto.org/imrd/directdoc.asp?DDFDocuments/t/G/SPS/NHKG51.docx</v>
      </c>
      <c r="S136" s="12" t="str">
        <f>HYPERLINK("https://docs.wto.org/imrd/directdoc.asp?DDFDocuments/u/G/SPS/NHKG51.docx", "https://docs.wto.org/imrd/directdoc.asp?DDFDocuments/u/G/SPS/NHKG51.docx")</f>
        <v>https://docs.wto.org/imrd/directdoc.asp?DDFDocuments/u/G/SPS/NHKG51.docx</v>
      </c>
      <c r="T136" s="12" t="str">
        <f>HYPERLINK("https://docs.wto.org/imrd/directdoc.asp?DDFDocuments/v/G/SPS/NHKG51.docx", "https://docs.wto.org/imrd/directdoc.asp?DDFDocuments/v/G/SPS/NHKG51.docx")</f>
        <v>https://docs.wto.org/imrd/directdoc.asp?DDFDocuments/v/G/SPS/NHKG51.docx</v>
      </c>
      <c r="U136" s="12" t="s">
        <v>41</v>
      </c>
      <c r="V136" s="12" t="s">
        <v>41</v>
      </c>
      <c r="W136" s="12" t="s">
        <v>41</v>
      </c>
      <c r="X136" s="12" t="s">
        <v>41</v>
      </c>
      <c r="Y136" s="12" t="s">
        <v>41</v>
      </c>
      <c r="Z136" s="12" t="s">
        <v>41</v>
      </c>
      <c r="AA136" s="12" t="s">
        <v>41</v>
      </c>
      <c r="AB136" s="13" t="s">
        <v>41</v>
      </c>
      <c r="AC136" s="12" t="s">
        <v>98</v>
      </c>
      <c r="AD136" s="12" t="s">
        <v>97</v>
      </c>
      <c r="AE136" s="12" t="s">
        <v>97</v>
      </c>
      <c r="AF136" s="12" t="s">
        <v>97</v>
      </c>
      <c r="AG136" s="12" t="s">
        <v>98</v>
      </c>
      <c r="AH136" s="13" t="s">
        <v>41</v>
      </c>
    </row>
    <row r="137" spans="1:34" ht="40.049999999999997" customHeight="1" x14ac:dyDescent="0.3">
      <c r="A137" s="7" t="s">
        <v>1945</v>
      </c>
      <c r="B137" s="8">
        <v>46269</v>
      </c>
      <c r="C137" s="9" t="str">
        <f>HYPERLINK("https://epingalert.org/en/Search?viewData= G/SPS/N/IND/358"," G/SPS/N/IND/358")</f>
        <v xml:space="preserve"> G/SPS/N/IND/358</v>
      </c>
      <c r="D137" s="10" t="s">
        <v>2027</v>
      </c>
      <c r="E137" s="10" t="s">
        <v>2028</v>
      </c>
      <c r="F137" s="10" t="s">
        <v>2029</v>
      </c>
      <c r="G137" s="10" t="s">
        <v>41</v>
      </c>
      <c r="H137" s="10" t="s">
        <v>41</v>
      </c>
      <c r="I137" s="10" t="s">
        <v>120</v>
      </c>
      <c r="J137" s="10" t="s">
        <v>41</v>
      </c>
      <c r="K137" s="10" t="s">
        <v>121</v>
      </c>
      <c r="L137" s="7" t="s">
        <v>41</v>
      </c>
      <c r="M137" s="8">
        <v>46329</v>
      </c>
      <c r="N137" s="11" t="s">
        <v>122</v>
      </c>
      <c r="O137" s="11" t="s">
        <v>122</v>
      </c>
      <c r="P137" s="7" t="s">
        <v>95</v>
      </c>
      <c r="Q137" s="10" t="s">
        <v>2030</v>
      </c>
      <c r="R137" s="12" t="str">
        <f>HYPERLINK("https://docs.wto.org/imrd/directdoc.asp?DDFDocuments/t/G/SPS/NIND358.docx", "https://docs.wto.org/imrd/directdoc.asp?DDFDocuments/t/G/SPS/NIND358.docx")</f>
        <v>https://docs.wto.org/imrd/directdoc.asp?DDFDocuments/t/G/SPS/NIND358.docx</v>
      </c>
      <c r="S137" s="12" t="str">
        <f>HYPERLINK("https://docs.wto.org/imrd/directdoc.asp?DDFDocuments/u/G/SPS/NIND358.docx", "https://docs.wto.org/imrd/directdoc.asp?DDFDocuments/u/G/SPS/NIND358.docx")</f>
        <v>https://docs.wto.org/imrd/directdoc.asp?DDFDocuments/u/G/SPS/NIND358.docx</v>
      </c>
      <c r="T137" s="12" t="str">
        <f>HYPERLINK("https://docs.wto.org/imrd/directdoc.asp?DDFDocuments/v/G/SPS/NIND358.docx", "https://docs.wto.org/imrd/directdoc.asp?DDFDocuments/v/G/SPS/NIND358.docx")</f>
        <v>https://docs.wto.org/imrd/directdoc.asp?DDFDocuments/v/G/SPS/NIND358.docx</v>
      </c>
      <c r="U137" s="12" t="s">
        <v>41</v>
      </c>
      <c r="V137" s="12" t="s">
        <v>41</v>
      </c>
      <c r="W137" s="12" t="s">
        <v>41</v>
      </c>
      <c r="X137" s="12" t="s">
        <v>41</v>
      </c>
      <c r="Y137" s="12" t="s">
        <v>41</v>
      </c>
      <c r="Z137" s="12" t="s">
        <v>41</v>
      </c>
      <c r="AA137" s="12" t="s">
        <v>41</v>
      </c>
      <c r="AB137" s="13" t="s">
        <v>41</v>
      </c>
      <c r="AC137" s="12" t="s">
        <v>97</v>
      </c>
      <c r="AD137" s="12" t="s">
        <v>97</v>
      </c>
      <c r="AE137" s="12" t="s">
        <v>97</v>
      </c>
      <c r="AF137" s="12" t="s">
        <v>98</v>
      </c>
      <c r="AG137" s="12" t="s">
        <v>99</v>
      </c>
      <c r="AH137" s="13" t="s">
        <v>41</v>
      </c>
    </row>
    <row r="138" spans="1:34" ht="40.049999999999997" customHeight="1" x14ac:dyDescent="0.3">
      <c r="A138" s="7" t="s">
        <v>34</v>
      </c>
      <c r="B138" s="8">
        <v>46269</v>
      </c>
      <c r="C138" s="9" t="str">
        <f>HYPERLINK("https://epingalert.org/en/Search?viewData= G/TBT/N/BDI/807, G/TBT/N/KEN/2105, G/TBT/N/RWA/1479, G/TBT/N/TZA/1642, G/TBT/N/UGA/2423"," G/TBT/N/BDI/807, G/TBT/N/KEN/2105, G/TBT/N/RWA/1479, G/TBT/N/TZA/1642, G/TBT/N/UGA/2423")</f>
        <v xml:space="preserve"> G/TBT/N/BDI/807, G/TBT/N/KEN/2105, G/TBT/N/RWA/1479, G/TBT/N/TZA/1642, G/TBT/N/UGA/2423</v>
      </c>
      <c r="D138" s="10" t="s">
        <v>2031</v>
      </c>
      <c r="E138" s="10" t="s">
        <v>2032</v>
      </c>
      <c r="F138" s="10" t="s">
        <v>2033</v>
      </c>
      <c r="G138" s="10" t="s">
        <v>2034</v>
      </c>
      <c r="H138" s="10" t="s">
        <v>585</v>
      </c>
      <c r="I138" s="10" t="s">
        <v>500</v>
      </c>
      <c r="J138" s="10" t="s">
        <v>41</v>
      </c>
      <c r="K138" s="10" t="s">
        <v>452</v>
      </c>
      <c r="L138" s="7"/>
      <c r="M138" s="8">
        <v>46329</v>
      </c>
      <c r="N138" s="11" t="s">
        <v>166</v>
      </c>
      <c r="O138" s="11" t="s">
        <v>166</v>
      </c>
      <c r="P138" s="7" t="s">
        <v>95</v>
      </c>
      <c r="Q138" s="10" t="s">
        <v>2035</v>
      </c>
      <c r="R138" s="12" t="str">
        <f>HYPERLINK("https://docs.wto.org/imrd/directdoc.asp?DDFDocuments/t/G/TBTN26/BDI807.docx", "https://docs.wto.org/imrd/directdoc.asp?DDFDocuments/t/G/TBTN26/BDI807.docx")</f>
        <v>https://docs.wto.org/imrd/directdoc.asp?DDFDocuments/t/G/TBTN26/BDI807.docx</v>
      </c>
      <c r="S138" s="12" t="str">
        <f>HYPERLINK("https://docs.wto.org/imrd/directdoc.asp?DDFDocuments/u/G/TBTN26/BDI807.docx", "https://docs.wto.org/imrd/directdoc.asp?DDFDocuments/u/G/TBTN26/BDI807.docx")</f>
        <v>https://docs.wto.org/imrd/directdoc.asp?DDFDocuments/u/G/TBTN26/BDI807.docx</v>
      </c>
      <c r="T138" s="12" t="str">
        <f>HYPERLINK("https://docs.wto.org/imrd/directdoc.asp?DDFDocuments/v/G/TBTN26/BDI807.docx", "https://docs.wto.org/imrd/directdoc.asp?DDFDocuments/v/G/TBTN26/BDI807.docx")</f>
        <v>https://docs.wto.org/imrd/directdoc.asp?DDFDocuments/v/G/TBTN26/BDI807.docx</v>
      </c>
      <c r="U138" s="12" t="s">
        <v>98</v>
      </c>
      <c r="V138" s="12" t="s">
        <v>97</v>
      </c>
      <c r="W138" s="12" t="s">
        <v>98</v>
      </c>
      <c r="X138" s="12" t="s">
        <v>97</v>
      </c>
      <c r="Y138" s="12" t="s">
        <v>97</v>
      </c>
      <c r="Z138" s="12" t="s">
        <v>97</v>
      </c>
      <c r="AA138" s="12" t="s">
        <v>97</v>
      </c>
      <c r="AB138" s="13" t="s">
        <v>2036</v>
      </c>
      <c r="AC138" s="12" t="s">
        <v>41</v>
      </c>
      <c r="AD138" s="12" t="s">
        <v>41</v>
      </c>
      <c r="AE138" s="12" t="s">
        <v>41</v>
      </c>
      <c r="AF138" s="12" t="s">
        <v>41</v>
      </c>
      <c r="AG138" s="12" t="s">
        <v>41</v>
      </c>
      <c r="AH138" s="13" t="s">
        <v>41</v>
      </c>
    </row>
    <row r="139" spans="1:34" ht="40.049999999999997" customHeight="1" x14ac:dyDescent="0.3">
      <c r="A139" s="7" t="s">
        <v>45</v>
      </c>
      <c r="B139" s="8">
        <v>46269</v>
      </c>
      <c r="C139" s="9" t="str">
        <f>HYPERLINK("https://epingalert.org/en/Search?viewData= G/TBT/N/BDI/807, G/TBT/N/KEN/2105, G/TBT/N/RWA/1479, G/TBT/N/TZA/1642, G/TBT/N/UGA/2423"," G/TBT/N/BDI/807, G/TBT/N/KEN/2105, G/TBT/N/RWA/1479, G/TBT/N/TZA/1642, G/TBT/N/UGA/2423")</f>
        <v xml:space="preserve"> G/TBT/N/BDI/807, G/TBT/N/KEN/2105, G/TBT/N/RWA/1479, G/TBT/N/TZA/1642, G/TBT/N/UGA/2423</v>
      </c>
      <c r="D139" s="10" t="s">
        <v>2031</v>
      </c>
      <c r="E139" s="10" t="s">
        <v>2032</v>
      </c>
      <c r="F139" s="10" t="s">
        <v>2033</v>
      </c>
      <c r="G139" s="10" t="s">
        <v>2034</v>
      </c>
      <c r="H139" s="10" t="s">
        <v>585</v>
      </c>
      <c r="I139" s="10" t="s">
        <v>500</v>
      </c>
      <c r="J139" s="10" t="s">
        <v>41</v>
      </c>
      <c r="K139" s="10" t="s">
        <v>452</v>
      </c>
      <c r="L139" s="7"/>
      <c r="M139" s="8">
        <v>46329</v>
      </c>
      <c r="N139" s="11" t="s">
        <v>166</v>
      </c>
      <c r="O139" s="11" t="s">
        <v>166</v>
      </c>
      <c r="P139" s="7" t="s">
        <v>95</v>
      </c>
      <c r="Q139" s="10" t="s">
        <v>2035</v>
      </c>
      <c r="R139" s="12" t="str">
        <f>HYPERLINK("https://docs.wto.org/imrd/directdoc.asp?DDFDocuments/t/G/TBTN26/BDI807.docx", "https://docs.wto.org/imrd/directdoc.asp?DDFDocuments/t/G/TBTN26/BDI807.docx")</f>
        <v>https://docs.wto.org/imrd/directdoc.asp?DDFDocuments/t/G/TBTN26/BDI807.docx</v>
      </c>
      <c r="S139" s="12" t="str">
        <f>HYPERLINK("https://docs.wto.org/imrd/directdoc.asp?DDFDocuments/u/G/TBTN26/BDI807.docx", "https://docs.wto.org/imrd/directdoc.asp?DDFDocuments/u/G/TBTN26/BDI807.docx")</f>
        <v>https://docs.wto.org/imrd/directdoc.asp?DDFDocuments/u/G/TBTN26/BDI807.docx</v>
      </c>
      <c r="T139" s="12" t="str">
        <f>HYPERLINK("https://docs.wto.org/imrd/directdoc.asp?DDFDocuments/v/G/TBTN26/BDI807.docx", "https://docs.wto.org/imrd/directdoc.asp?DDFDocuments/v/G/TBTN26/BDI807.docx")</f>
        <v>https://docs.wto.org/imrd/directdoc.asp?DDFDocuments/v/G/TBTN26/BDI807.docx</v>
      </c>
      <c r="U139" s="12" t="s">
        <v>98</v>
      </c>
      <c r="V139" s="12" t="s">
        <v>97</v>
      </c>
      <c r="W139" s="12" t="s">
        <v>98</v>
      </c>
      <c r="X139" s="12" t="s">
        <v>97</v>
      </c>
      <c r="Y139" s="12" t="s">
        <v>97</v>
      </c>
      <c r="Z139" s="12" t="s">
        <v>97</v>
      </c>
      <c r="AA139" s="12" t="s">
        <v>97</v>
      </c>
      <c r="AB139" s="13" t="s">
        <v>2036</v>
      </c>
      <c r="AC139" s="12" t="s">
        <v>41</v>
      </c>
      <c r="AD139" s="12" t="s">
        <v>41</v>
      </c>
      <c r="AE139" s="12" t="s">
        <v>41</v>
      </c>
      <c r="AF139" s="12" t="s">
        <v>41</v>
      </c>
      <c r="AG139" s="12" t="s">
        <v>41</v>
      </c>
      <c r="AH139" s="13" t="s">
        <v>41</v>
      </c>
    </row>
    <row r="140" spans="1:34" ht="40.049999999999997" customHeight="1" x14ac:dyDescent="0.3">
      <c r="A140" s="7" t="s">
        <v>46</v>
      </c>
      <c r="B140" s="8">
        <v>46269</v>
      </c>
      <c r="C140" s="9" t="str">
        <f>HYPERLINK("https://epingalert.org/en/Search?viewData= G/TBT/N/BDI/807, G/TBT/N/KEN/2105, G/TBT/N/RWA/1479, G/TBT/N/TZA/1642, G/TBT/N/UGA/2423"," G/TBT/N/BDI/807, G/TBT/N/KEN/2105, G/TBT/N/RWA/1479, G/TBT/N/TZA/1642, G/TBT/N/UGA/2423")</f>
        <v xml:space="preserve"> G/TBT/N/BDI/807, G/TBT/N/KEN/2105, G/TBT/N/RWA/1479, G/TBT/N/TZA/1642, G/TBT/N/UGA/2423</v>
      </c>
      <c r="D140" s="10" t="s">
        <v>2031</v>
      </c>
      <c r="E140" s="10" t="s">
        <v>2032</v>
      </c>
      <c r="F140" s="10" t="s">
        <v>2033</v>
      </c>
      <c r="G140" s="10" t="s">
        <v>2034</v>
      </c>
      <c r="H140" s="10" t="s">
        <v>585</v>
      </c>
      <c r="I140" s="10" t="s">
        <v>500</v>
      </c>
      <c r="J140" s="10" t="s">
        <v>41</v>
      </c>
      <c r="K140" s="10" t="s">
        <v>452</v>
      </c>
      <c r="L140" s="7"/>
      <c r="M140" s="8">
        <v>46329</v>
      </c>
      <c r="N140" s="11" t="s">
        <v>166</v>
      </c>
      <c r="O140" s="11" t="s">
        <v>166</v>
      </c>
      <c r="P140" s="7" t="s">
        <v>95</v>
      </c>
      <c r="Q140" s="10" t="s">
        <v>2035</v>
      </c>
      <c r="R140" s="12" t="str">
        <f>HYPERLINK("https://docs.wto.org/imrd/directdoc.asp?DDFDocuments/t/G/TBTN26/BDI807.docx", "https://docs.wto.org/imrd/directdoc.asp?DDFDocuments/t/G/TBTN26/BDI807.docx")</f>
        <v>https://docs.wto.org/imrd/directdoc.asp?DDFDocuments/t/G/TBTN26/BDI807.docx</v>
      </c>
      <c r="S140" s="12" t="str">
        <f>HYPERLINK("https://docs.wto.org/imrd/directdoc.asp?DDFDocuments/u/G/TBTN26/BDI807.docx", "https://docs.wto.org/imrd/directdoc.asp?DDFDocuments/u/G/TBTN26/BDI807.docx")</f>
        <v>https://docs.wto.org/imrd/directdoc.asp?DDFDocuments/u/G/TBTN26/BDI807.docx</v>
      </c>
      <c r="T140" s="12" t="str">
        <f>HYPERLINK("https://docs.wto.org/imrd/directdoc.asp?DDFDocuments/v/G/TBTN26/BDI807.docx", "https://docs.wto.org/imrd/directdoc.asp?DDFDocuments/v/G/TBTN26/BDI807.docx")</f>
        <v>https://docs.wto.org/imrd/directdoc.asp?DDFDocuments/v/G/TBTN26/BDI807.docx</v>
      </c>
      <c r="U140" s="12" t="s">
        <v>98</v>
      </c>
      <c r="V140" s="12" t="s">
        <v>97</v>
      </c>
      <c r="W140" s="12" t="s">
        <v>98</v>
      </c>
      <c r="X140" s="12" t="s">
        <v>97</v>
      </c>
      <c r="Y140" s="12" t="s">
        <v>97</v>
      </c>
      <c r="Z140" s="12" t="s">
        <v>97</v>
      </c>
      <c r="AA140" s="12" t="s">
        <v>97</v>
      </c>
      <c r="AB140" s="13" t="s">
        <v>2036</v>
      </c>
      <c r="AC140" s="12" t="s">
        <v>41</v>
      </c>
      <c r="AD140" s="12" t="s">
        <v>41</v>
      </c>
      <c r="AE140" s="12" t="s">
        <v>41</v>
      </c>
      <c r="AF140" s="12" t="s">
        <v>41</v>
      </c>
      <c r="AG140" s="12" t="s">
        <v>41</v>
      </c>
      <c r="AH140" s="13" t="s">
        <v>41</v>
      </c>
    </row>
    <row r="141" spans="1:34" ht="40.049999999999997" customHeight="1" x14ac:dyDescent="0.3">
      <c r="A141" s="7" t="s">
        <v>47</v>
      </c>
      <c r="B141" s="8">
        <v>46269</v>
      </c>
      <c r="C141" s="9" t="str">
        <f>HYPERLINK("https://epingalert.org/en/Search?viewData= G/TBT/N/BDI/807, G/TBT/N/KEN/2105, G/TBT/N/RWA/1479, G/TBT/N/TZA/1642, G/TBT/N/UGA/2423"," G/TBT/N/BDI/807, G/TBT/N/KEN/2105, G/TBT/N/RWA/1479, G/TBT/N/TZA/1642, G/TBT/N/UGA/2423")</f>
        <v xml:space="preserve"> G/TBT/N/BDI/807, G/TBT/N/KEN/2105, G/TBT/N/RWA/1479, G/TBT/N/TZA/1642, G/TBT/N/UGA/2423</v>
      </c>
      <c r="D141" s="10" t="s">
        <v>2031</v>
      </c>
      <c r="E141" s="10" t="s">
        <v>2032</v>
      </c>
      <c r="F141" s="10" t="s">
        <v>2033</v>
      </c>
      <c r="G141" s="10" t="s">
        <v>2034</v>
      </c>
      <c r="H141" s="10" t="s">
        <v>585</v>
      </c>
      <c r="I141" s="10" t="s">
        <v>500</v>
      </c>
      <c r="J141" s="10" t="s">
        <v>41</v>
      </c>
      <c r="K141" s="10" t="s">
        <v>452</v>
      </c>
      <c r="L141" s="7"/>
      <c r="M141" s="8">
        <v>46329</v>
      </c>
      <c r="N141" s="11" t="s">
        <v>166</v>
      </c>
      <c r="O141" s="11" t="s">
        <v>166</v>
      </c>
      <c r="P141" s="7" t="s">
        <v>95</v>
      </c>
      <c r="Q141" s="10" t="s">
        <v>2035</v>
      </c>
      <c r="R141" s="12" t="str">
        <f>HYPERLINK("https://docs.wto.org/imrd/directdoc.asp?DDFDocuments/t/G/TBTN26/BDI807.docx", "https://docs.wto.org/imrd/directdoc.asp?DDFDocuments/t/G/TBTN26/BDI807.docx")</f>
        <v>https://docs.wto.org/imrd/directdoc.asp?DDFDocuments/t/G/TBTN26/BDI807.docx</v>
      </c>
      <c r="S141" s="12" t="str">
        <f>HYPERLINK("https://docs.wto.org/imrd/directdoc.asp?DDFDocuments/u/G/TBTN26/BDI807.docx", "https://docs.wto.org/imrd/directdoc.asp?DDFDocuments/u/G/TBTN26/BDI807.docx")</f>
        <v>https://docs.wto.org/imrd/directdoc.asp?DDFDocuments/u/G/TBTN26/BDI807.docx</v>
      </c>
      <c r="T141" s="12" t="str">
        <f>HYPERLINK("https://docs.wto.org/imrd/directdoc.asp?DDFDocuments/v/G/TBTN26/BDI807.docx", "https://docs.wto.org/imrd/directdoc.asp?DDFDocuments/v/G/TBTN26/BDI807.docx")</f>
        <v>https://docs.wto.org/imrd/directdoc.asp?DDFDocuments/v/G/TBTN26/BDI807.docx</v>
      </c>
      <c r="U141" s="12" t="s">
        <v>98</v>
      </c>
      <c r="V141" s="12" t="s">
        <v>97</v>
      </c>
      <c r="W141" s="12" t="s">
        <v>98</v>
      </c>
      <c r="X141" s="12" t="s">
        <v>97</v>
      </c>
      <c r="Y141" s="12" t="s">
        <v>97</v>
      </c>
      <c r="Z141" s="12" t="s">
        <v>97</v>
      </c>
      <c r="AA141" s="12" t="s">
        <v>97</v>
      </c>
      <c r="AB141" s="13" t="s">
        <v>2036</v>
      </c>
      <c r="AC141" s="12" t="s">
        <v>41</v>
      </c>
      <c r="AD141" s="12" t="s">
        <v>41</v>
      </c>
      <c r="AE141" s="12" t="s">
        <v>41</v>
      </c>
      <c r="AF141" s="12" t="s">
        <v>41</v>
      </c>
      <c r="AG141" s="12" t="s">
        <v>41</v>
      </c>
      <c r="AH141" s="13" t="s">
        <v>41</v>
      </c>
    </row>
    <row r="142" spans="1:34" ht="40.049999999999997" customHeight="1" x14ac:dyDescent="0.3">
      <c r="A142" s="7" t="s">
        <v>48</v>
      </c>
      <c r="B142" s="8">
        <v>46269</v>
      </c>
      <c r="C142" s="9" t="str">
        <f>HYPERLINK("https://epingalert.org/en/Search?viewData= G/TBT/N/BDI/807, G/TBT/N/KEN/2105, G/TBT/N/RWA/1479, G/TBT/N/TZA/1642, G/TBT/N/UGA/2423"," G/TBT/N/BDI/807, G/TBT/N/KEN/2105, G/TBT/N/RWA/1479, G/TBT/N/TZA/1642, G/TBT/N/UGA/2423")</f>
        <v xml:space="preserve"> G/TBT/N/BDI/807, G/TBT/N/KEN/2105, G/TBT/N/RWA/1479, G/TBT/N/TZA/1642, G/TBT/N/UGA/2423</v>
      </c>
      <c r="D142" s="10" t="s">
        <v>2031</v>
      </c>
      <c r="E142" s="10" t="s">
        <v>2032</v>
      </c>
      <c r="F142" s="10" t="s">
        <v>2033</v>
      </c>
      <c r="G142" s="10" t="s">
        <v>2034</v>
      </c>
      <c r="H142" s="10" t="s">
        <v>585</v>
      </c>
      <c r="I142" s="10" t="s">
        <v>500</v>
      </c>
      <c r="J142" s="10" t="s">
        <v>41</v>
      </c>
      <c r="K142" s="10" t="s">
        <v>452</v>
      </c>
      <c r="L142" s="7"/>
      <c r="M142" s="8">
        <v>46329</v>
      </c>
      <c r="N142" s="11" t="s">
        <v>166</v>
      </c>
      <c r="O142" s="11" t="s">
        <v>166</v>
      </c>
      <c r="P142" s="7" t="s">
        <v>95</v>
      </c>
      <c r="Q142" s="10" t="s">
        <v>2035</v>
      </c>
      <c r="R142" s="12" t="str">
        <f>HYPERLINK("https://docs.wto.org/imrd/directdoc.asp?DDFDocuments/t/G/TBTN26/BDI807.docx", "https://docs.wto.org/imrd/directdoc.asp?DDFDocuments/t/G/TBTN26/BDI807.docx")</f>
        <v>https://docs.wto.org/imrd/directdoc.asp?DDFDocuments/t/G/TBTN26/BDI807.docx</v>
      </c>
      <c r="S142" s="12" t="str">
        <f>HYPERLINK("https://docs.wto.org/imrd/directdoc.asp?DDFDocuments/u/G/TBTN26/BDI807.docx", "https://docs.wto.org/imrd/directdoc.asp?DDFDocuments/u/G/TBTN26/BDI807.docx")</f>
        <v>https://docs.wto.org/imrd/directdoc.asp?DDFDocuments/u/G/TBTN26/BDI807.docx</v>
      </c>
      <c r="T142" s="12" t="str">
        <f>HYPERLINK("https://docs.wto.org/imrd/directdoc.asp?DDFDocuments/v/G/TBTN26/BDI807.docx", "https://docs.wto.org/imrd/directdoc.asp?DDFDocuments/v/G/TBTN26/BDI807.docx")</f>
        <v>https://docs.wto.org/imrd/directdoc.asp?DDFDocuments/v/G/TBTN26/BDI807.docx</v>
      </c>
      <c r="U142" s="12" t="s">
        <v>98</v>
      </c>
      <c r="V142" s="12" t="s">
        <v>97</v>
      </c>
      <c r="W142" s="12" t="s">
        <v>98</v>
      </c>
      <c r="X142" s="12" t="s">
        <v>97</v>
      </c>
      <c r="Y142" s="12" t="s">
        <v>97</v>
      </c>
      <c r="Z142" s="12" t="s">
        <v>97</v>
      </c>
      <c r="AA142" s="12" t="s">
        <v>97</v>
      </c>
      <c r="AB142" s="13" t="s">
        <v>2036</v>
      </c>
      <c r="AC142" s="12" t="s">
        <v>41</v>
      </c>
      <c r="AD142" s="12" t="s">
        <v>41</v>
      </c>
      <c r="AE142" s="12" t="s">
        <v>41</v>
      </c>
      <c r="AF142" s="12" t="s">
        <v>41</v>
      </c>
      <c r="AG142" s="12" t="s">
        <v>41</v>
      </c>
      <c r="AH142" s="13" t="s">
        <v>41</v>
      </c>
    </row>
    <row r="143" spans="1:34" ht="40.049999999999997" customHeight="1" x14ac:dyDescent="0.3">
      <c r="A143" s="7" t="s">
        <v>34</v>
      </c>
      <c r="B143" s="8">
        <v>46269</v>
      </c>
      <c r="C143" s="9" t="str">
        <f>HYPERLINK("https://epingalert.org/en/Search?viewData= G/TBT/N/BDI/808, G/TBT/N/KEN/2106, G/TBT/N/RWA/1480, G/TBT/N/TZA/1643, G/TBT/N/UGA/2424"," G/TBT/N/BDI/808, G/TBT/N/KEN/2106, G/TBT/N/RWA/1480, G/TBT/N/TZA/1643, G/TBT/N/UGA/2424")</f>
        <v xml:space="preserve"> G/TBT/N/BDI/808, G/TBT/N/KEN/2106, G/TBT/N/RWA/1480, G/TBT/N/TZA/1643, G/TBT/N/UGA/2424</v>
      </c>
      <c r="D143" s="10" t="s">
        <v>2037</v>
      </c>
      <c r="E143" s="10" t="s">
        <v>2038</v>
      </c>
      <c r="F143" s="10" t="s">
        <v>2039</v>
      </c>
      <c r="G143" s="10" t="s">
        <v>2040</v>
      </c>
      <c r="H143" s="10" t="s">
        <v>2041</v>
      </c>
      <c r="I143" s="10" t="s">
        <v>897</v>
      </c>
      <c r="J143" s="10" t="s">
        <v>41</v>
      </c>
      <c r="K143" s="10" t="s">
        <v>452</v>
      </c>
      <c r="L143" s="7"/>
      <c r="M143" s="8">
        <v>46329</v>
      </c>
      <c r="N143" s="11" t="s">
        <v>166</v>
      </c>
      <c r="O143" s="11" t="s">
        <v>166</v>
      </c>
      <c r="P143" s="7" t="s">
        <v>95</v>
      </c>
      <c r="Q143" s="10" t="s">
        <v>2042</v>
      </c>
      <c r="R143" s="12" t="str">
        <f>HYPERLINK("https://docs.wto.org/imrd/directdoc.asp?DDFDocuments/t/G/TBTN26/BDI808.docx", "https://docs.wto.org/imrd/directdoc.asp?DDFDocuments/t/G/TBTN26/BDI808.docx")</f>
        <v>https://docs.wto.org/imrd/directdoc.asp?DDFDocuments/t/G/TBTN26/BDI808.docx</v>
      </c>
      <c r="S143" s="12" t="str">
        <f>HYPERLINK("https://docs.wto.org/imrd/directdoc.asp?DDFDocuments/u/G/TBTN26/BDI808.docx", "https://docs.wto.org/imrd/directdoc.asp?DDFDocuments/u/G/TBTN26/BDI808.docx")</f>
        <v>https://docs.wto.org/imrd/directdoc.asp?DDFDocuments/u/G/TBTN26/BDI808.docx</v>
      </c>
      <c r="T143" s="12" t="str">
        <f>HYPERLINK("https://docs.wto.org/imrd/directdoc.asp?DDFDocuments/v/G/TBTN26/BDI808.docx", "https://docs.wto.org/imrd/directdoc.asp?DDFDocuments/v/G/TBTN26/BDI808.docx")</f>
        <v>https://docs.wto.org/imrd/directdoc.asp?DDFDocuments/v/G/TBTN26/BDI808.docx</v>
      </c>
      <c r="U143" s="12" t="s">
        <v>98</v>
      </c>
      <c r="V143" s="12" t="s">
        <v>97</v>
      </c>
      <c r="W143" s="12" t="s">
        <v>97</v>
      </c>
      <c r="X143" s="12" t="s">
        <v>97</v>
      </c>
      <c r="Y143" s="12" t="s">
        <v>97</v>
      </c>
      <c r="Z143" s="12" t="s">
        <v>97</v>
      </c>
      <c r="AA143" s="12" t="s">
        <v>97</v>
      </c>
      <c r="AB143" s="13" t="s">
        <v>2043</v>
      </c>
      <c r="AC143" s="12" t="s">
        <v>41</v>
      </c>
      <c r="AD143" s="12" t="s">
        <v>41</v>
      </c>
      <c r="AE143" s="12" t="s">
        <v>41</v>
      </c>
      <c r="AF143" s="12" t="s">
        <v>41</v>
      </c>
      <c r="AG143" s="12" t="s">
        <v>41</v>
      </c>
      <c r="AH143" s="13" t="s">
        <v>41</v>
      </c>
    </row>
    <row r="144" spans="1:34" ht="40.049999999999997" customHeight="1" x14ac:dyDescent="0.3">
      <c r="A144" s="7" t="s">
        <v>45</v>
      </c>
      <c r="B144" s="8">
        <v>46269</v>
      </c>
      <c r="C144" s="9" t="str">
        <f>HYPERLINK("https://epingalert.org/en/Search?viewData= G/TBT/N/BDI/808, G/TBT/N/KEN/2106, G/TBT/N/RWA/1480, G/TBT/N/TZA/1643, G/TBT/N/UGA/2424"," G/TBT/N/BDI/808, G/TBT/N/KEN/2106, G/TBT/N/RWA/1480, G/TBT/N/TZA/1643, G/TBT/N/UGA/2424")</f>
        <v xml:space="preserve"> G/TBT/N/BDI/808, G/TBT/N/KEN/2106, G/TBT/N/RWA/1480, G/TBT/N/TZA/1643, G/TBT/N/UGA/2424</v>
      </c>
      <c r="D144" s="10" t="s">
        <v>2037</v>
      </c>
      <c r="E144" s="10" t="s">
        <v>2038</v>
      </c>
      <c r="F144" s="10" t="s">
        <v>2039</v>
      </c>
      <c r="G144" s="10" t="s">
        <v>2040</v>
      </c>
      <c r="H144" s="10" t="s">
        <v>2041</v>
      </c>
      <c r="I144" s="10" t="s">
        <v>897</v>
      </c>
      <c r="J144" s="10" t="s">
        <v>41</v>
      </c>
      <c r="K144" s="10" t="s">
        <v>452</v>
      </c>
      <c r="L144" s="7"/>
      <c r="M144" s="8">
        <v>46329</v>
      </c>
      <c r="N144" s="11" t="s">
        <v>166</v>
      </c>
      <c r="O144" s="11" t="s">
        <v>166</v>
      </c>
      <c r="P144" s="7" t="s">
        <v>95</v>
      </c>
      <c r="Q144" s="10" t="s">
        <v>2042</v>
      </c>
      <c r="R144" s="12" t="str">
        <f>HYPERLINK("https://docs.wto.org/imrd/directdoc.asp?DDFDocuments/t/G/TBTN26/BDI808.docx", "https://docs.wto.org/imrd/directdoc.asp?DDFDocuments/t/G/TBTN26/BDI808.docx")</f>
        <v>https://docs.wto.org/imrd/directdoc.asp?DDFDocuments/t/G/TBTN26/BDI808.docx</v>
      </c>
      <c r="S144" s="12" t="str">
        <f>HYPERLINK("https://docs.wto.org/imrd/directdoc.asp?DDFDocuments/u/G/TBTN26/BDI808.docx", "https://docs.wto.org/imrd/directdoc.asp?DDFDocuments/u/G/TBTN26/BDI808.docx")</f>
        <v>https://docs.wto.org/imrd/directdoc.asp?DDFDocuments/u/G/TBTN26/BDI808.docx</v>
      </c>
      <c r="T144" s="12" t="str">
        <f>HYPERLINK("https://docs.wto.org/imrd/directdoc.asp?DDFDocuments/v/G/TBTN26/BDI808.docx", "https://docs.wto.org/imrd/directdoc.asp?DDFDocuments/v/G/TBTN26/BDI808.docx")</f>
        <v>https://docs.wto.org/imrd/directdoc.asp?DDFDocuments/v/G/TBTN26/BDI808.docx</v>
      </c>
      <c r="U144" s="12" t="s">
        <v>98</v>
      </c>
      <c r="V144" s="12" t="s">
        <v>97</v>
      </c>
      <c r="W144" s="12" t="s">
        <v>97</v>
      </c>
      <c r="X144" s="12" t="s">
        <v>97</v>
      </c>
      <c r="Y144" s="12" t="s">
        <v>97</v>
      </c>
      <c r="Z144" s="12" t="s">
        <v>97</v>
      </c>
      <c r="AA144" s="12" t="s">
        <v>97</v>
      </c>
      <c r="AB144" s="13" t="s">
        <v>2043</v>
      </c>
      <c r="AC144" s="12" t="s">
        <v>41</v>
      </c>
      <c r="AD144" s="12" t="s">
        <v>41</v>
      </c>
      <c r="AE144" s="12" t="s">
        <v>41</v>
      </c>
      <c r="AF144" s="12" t="s">
        <v>41</v>
      </c>
      <c r="AG144" s="12" t="s">
        <v>41</v>
      </c>
      <c r="AH144" s="13" t="s">
        <v>41</v>
      </c>
    </row>
    <row r="145" spans="1:34" ht="40.049999999999997" customHeight="1" x14ac:dyDescent="0.3">
      <c r="A145" s="7" t="s">
        <v>46</v>
      </c>
      <c r="B145" s="8">
        <v>46269</v>
      </c>
      <c r="C145" s="9" t="str">
        <f>HYPERLINK("https://epingalert.org/en/Search?viewData= G/TBT/N/BDI/808, G/TBT/N/KEN/2106, G/TBT/N/RWA/1480, G/TBT/N/TZA/1643, G/TBT/N/UGA/2424"," G/TBT/N/BDI/808, G/TBT/N/KEN/2106, G/TBT/N/RWA/1480, G/TBT/N/TZA/1643, G/TBT/N/UGA/2424")</f>
        <v xml:space="preserve"> G/TBT/N/BDI/808, G/TBT/N/KEN/2106, G/TBT/N/RWA/1480, G/TBT/N/TZA/1643, G/TBT/N/UGA/2424</v>
      </c>
      <c r="D145" s="10" t="s">
        <v>2037</v>
      </c>
      <c r="E145" s="10" t="s">
        <v>2038</v>
      </c>
      <c r="F145" s="10" t="s">
        <v>2039</v>
      </c>
      <c r="G145" s="10" t="s">
        <v>2040</v>
      </c>
      <c r="H145" s="10" t="s">
        <v>2041</v>
      </c>
      <c r="I145" s="10" t="s">
        <v>897</v>
      </c>
      <c r="J145" s="10" t="s">
        <v>41</v>
      </c>
      <c r="K145" s="10" t="s">
        <v>452</v>
      </c>
      <c r="L145" s="7"/>
      <c r="M145" s="8">
        <v>46329</v>
      </c>
      <c r="N145" s="11" t="s">
        <v>166</v>
      </c>
      <c r="O145" s="11" t="s">
        <v>166</v>
      </c>
      <c r="P145" s="7" t="s">
        <v>95</v>
      </c>
      <c r="Q145" s="10" t="s">
        <v>2042</v>
      </c>
      <c r="R145" s="12" t="str">
        <f>HYPERLINK("https://docs.wto.org/imrd/directdoc.asp?DDFDocuments/t/G/TBTN26/BDI808.docx", "https://docs.wto.org/imrd/directdoc.asp?DDFDocuments/t/G/TBTN26/BDI808.docx")</f>
        <v>https://docs.wto.org/imrd/directdoc.asp?DDFDocuments/t/G/TBTN26/BDI808.docx</v>
      </c>
      <c r="S145" s="12" t="str">
        <f>HYPERLINK("https://docs.wto.org/imrd/directdoc.asp?DDFDocuments/u/G/TBTN26/BDI808.docx", "https://docs.wto.org/imrd/directdoc.asp?DDFDocuments/u/G/TBTN26/BDI808.docx")</f>
        <v>https://docs.wto.org/imrd/directdoc.asp?DDFDocuments/u/G/TBTN26/BDI808.docx</v>
      </c>
      <c r="T145" s="12" t="str">
        <f>HYPERLINK("https://docs.wto.org/imrd/directdoc.asp?DDFDocuments/v/G/TBTN26/BDI808.docx", "https://docs.wto.org/imrd/directdoc.asp?DDFDocuments/v/G/TBTN26/BDI808.docx")</f>
        <v>https://docs.wto.org/imrd/directdoc.asp?DDFDocuments/v/G/TBTN26/BDI808.docx</v>
      </c>
      <c r="U145" s="12" t="s">
        <v>98</v>
      </c>
      <c r="V145" s="12" t="s">
        <v>97</v>
      </c>
      <c r="W145" s="12" t="s">
        <v>97</v>
      </c>
      <c r="X145" s="12" t="s">
        <v>97</v>
      </c>
      <c r="Y145" s="12" t="s">
        <v>97</v>
      </c>
      <c r="Z145" s="12" t="s">
        <v>97</v>
      </c>
      <c r="AA145" s="12" t="s">
        <v>97</v>
      </c>
      <c r="AB145" s="13" t="s">
        <v>2043</v>
      </c>
      <c r="AC145" s="12" t="s">
        <v>41</v>
      </c>
      <c r="AD145" s="12" t="s">
        <v>41</v>
      </c>
      <c r="AE145" s="12" t="s">
        <v>41</v>
      </c>
      <c r="AF145" s="12" t="s">
        <v>41</v>
      </c>
      <c r="AG145" s="12" t="s">
        <v>41</v>
      </c>
      <c r="AH145" s="13" t="s">
        <v>41</v>
      </c>
    </row>
    <row r="146" spans="1:34" ht="40.049999999999997" customHeight="1" x14ac:dyDescent="0.3">
      <c r="A146" s="7" t="s">
        <v>47</v>
      </c>
      <c r="B146" s="8">
        <v>46269</v>
      </c>
      <c r="C146" s="9" t="str">
        <f>HYPERLINK("https://epingalert.org/en/Search?viewData= G/TBT/N/BDI/808, G/TBT/N/KEN/2106, G/TBT/N/RWA/1480, G/TBT/N/TZA/1643, G/TBT/N/UGA/2424"," G/TBT/N/BDI/808, G/TBT/N/KEN/2106, G/TBT/N/RWA/1480, G/TBT/N/TZA/1643, G/TBT/N/UGA/2424")</f>
        <v xml:space="preserve"> G/TBT/N/BDI/808, G/TBT/N/KEN/2106, G/TBT/N/RWA/1480, G/TBT/N/TZA/1643, G/TBT/N/UGA/2424</v>
      </c>
      <c r="D146" s="10" t="s">
        <v>2037</v>
      </c>
      <c r="E146" s="10" t="s">
        <v>2038</v>
      </c>
      <c r="F146" s="10" t="s">
        <v>2039</v>
      </c>
      <c r="G146" s="10" t="s">
        <v>2040</v>
      </c>
      <c r="H146" s="10" t="s">
        <v>2041</v>
      </c>
      <c r="I146" s="10" t="s">
        <v>897</v>
      </c>
      <c r="J146" s="10" t="s">
        <v>41</v>
      </c>
      <c r="K146" s="10" t="s">
        <v>452</v>
      </c>
      <c r="L146" s="7"/>
      <c r="M146" s="8">
        <v>46329</v>
      </c>
      <c r="N146" s="11" t="s">
        <v>166</v>
      </c>
      <c r="O146" s="11" t="s">
        <v>166</v>
      </c>
      <c r="P146" s="7" t="s">
        <v>95</v>
      </c>
      <c r="Q146" s="10" t="s">
        <v>2042</v>
      </c>
      <c r="R146" s="12" t="str">
        <f>HYPERLINK("https://docs.wto.org/imrd/directdoc.asp?DDFDocuments/t/G/TBTN26/BDI808.docx", "https://docs.wto.org/imrd/directdoc.asp?DDFDocuments/t/G/TBTN26/BDI808.docx")</f>
        <v>https://docs.wto.org/imrd/directdoc.asp?DDFDocuments/t/G/TBTN26/BDI808.docx</v>
      </c>
      <c r="S146" s="12" t="str">
        <f>HYPERLINK("https://docs.wto.org/imrd/directdoc.asp?DDFDocuments/u/G/TBTN26/BDI808.docx", "https://docs.wto.org/imrd/directdoc.asp?DDFDocuments/u/G/TBTN26/BDI808.docx")</f>
        <v>https://docs.wto.org/imrd/directdoc.asp?DDFDocuments/u/G/TBTN26/BDI808.docx</v>
      </c>
      <c r="T146" s="12" t="str">
        <f>HYPERLINK("https://docs.wto.org/imrd/directdoc.asp?DDFDocuments/v/G/TBTN26/BDI808.docx", "https://docs.wto.org/imrd/directdoc.asp?DDFDocuments/v/G/TBTN26/BDI808.docx")</f>
        <v>https://docs.wto.org/imrd/directdoc.asp?DDFDocuments/v/G/TBTN26/BDI808.docx</v>
      </c>
      <c r="U146" s="12" t="s">
        <v>98</v>
      </c>
      <c r="V146" s="12" t="s">
        <v>97</v>
      </c>
      <c r="W146" s="12" t="s">
        <v>97</v>
      </c>
      <c r="X146" s="12" t="s">
        <v>97</v>
      </c>
      <c r="Y146" s="12" t="s">
        <v>97</v>
      </c>
      <c r="Z146" s="12" t="s">
        <v>97</v>
      </c>
      <c r="AA146" s="12" t="s">
        <v>97</v>
      </c>
      <c r="AB146" s="13" t="s">
        <v>2043</v>
      </c>
      <c r="AC146" s="12" t="s">
        <v>41</v>
      </c>
      <c r="AD146" s="12" t="s">
        <v>41</v>
      </c>
      <c r="AE146" s="12" t="s">
        <v>41</v>
      </c>
      <c r="AF146" s="12" t="s">
        <v>41</v>
      </c>
      <c r="AG146" s="12" t="s">
        <v>41</v>
      </c>
      <c r="AH146" s="13" t="s">
        <v>41</v>
      </c>
    </row>
    <row r="147" spans="1:34" ht="40.049999999999997" customHeight="1" x14ac:dyDescent="0.3">
      <c r="A147" s="7" t="s">
        <v>48</v>
      </c>
      <c r="B147" s="8">
        <v>46269</v>
      </c>
      <c r="C147" s="9" t="str">
        <f>HYPERLINK("https://epingalert.org/en/Search?viewData= G/TBT/N/BDI/808, G/TBT/N/KEN/2106, G/TBT/N/RWA/1480, G/TBT/N/TZA/1643, G/TBT/N/UGA/2424"," G/TBT/N/BDI/808, G/TBT/N/KEN/2106, G/TBT/N/RWA/1480, G/TBT/N/TZA/1643, G/TBT/N/UGA/2424")</f>
        <v xml:space="preserve"> G/TBT/N/BDI/808, G/TBT/N/KEN/2106, G/TBT/N/RWA/1480, G/TBT/N/TZA/1643, G/TBT/N/UGA/2424</v>
      </c>
      <c r="D147" s="10" t="s">
        <v>2037</v>
      </c>
      <c r="E147" s="10" t="s">
        <v>2038</v>
      </c>
      <c r="F147" s="10" t="s">
        <v>2039</v>
      </c>
      <c r="G147" s="10" t="s">
        <v>2040</v>
      </c>
      <c r="H147" s="10" t="s">
        <v>2041</v>
      </c>
      <c r="I147" s="10" t="s">
        <v>897</v>
      </c>
      <c r="J147" s="10" t="s">
        <v>41</v>
      </c>
      <c r="K147" s="10" t="s">
        <v>452</v>
      </c>
      <c r="L147" s="7"/>
      <c r="M147" s="8">
        <v>46329</v>
      </c>
      <c r="N147" s="11" t="s">
        <v>166</v>
      </c>
      <c r="O147" s="11" t="s">
        <v>166</v>
      </c>
      <c r="P147" s="7" t="s">
        <v>95</v>
      </c>
      <c r="Q147" s="10" t="s">
        <v>2042</v>
      </c>
      <c r="R147" s="12" t="str">
        <f>HYPERLINK("https://docs.wto.org/imrd/directdoc.asp?DDFDocuments/t/G/TBTN26/BDI808.docx", "https://docs.wto.org/imrd/directdoc.asp?DDFDocuments/t/G/TBTN26/BDI808.docx")</f>
        <v>https://docs.wto.org/imrd/directdoc.asp?DDFDocuments/t/G/TBTN26/BDI808.docx</v>
      </c>
      <c r="S147" s="12" t="str">
        <f>HYPERLINK("https://docs.wto.org/imrd/directdoc.asp?DDFDocuments/u/G/TBTN26/BDI808.docx", "https://docs.wto.org/imrd/directdoc.asp?DDFDocuments/u/G/TBTN26/BDI808.docx")</f>
        <v>https://docs.wto.org/imrd/directdoc.asp?DDFDocuments/u/G/TBTN26/BDI808.docx</v>
      </c>
      <c r="T147" s="12" t="str">
        <f>HYPERLINK("https://docs.wto.org/imrd/directdoc.asp?DDFDocuments/v/G/TBTN26/BDI808.docx", "https://docs.wto.org/imrd/directdoc.asp?DDFDocuments/v/G/TBTN26/BDI808.docx")</f>
        <v>https://docs.wto.org/imrd/directdoc.asp?DDFDocuments/v/G/TBTN26/BDI808.docx</v>
      </c>
      <c r="U147" s="12" t="s">
        <v>98</v>
      </c>
      <c r="V147" s="12" t="s">
        <v>97</v>
      </c>
      <c r="W147" s="12" t="s">
        <v>97</v>
      </c>
      <c r="X147" s="12" t="s">
        <v>97</v>
      </c>
      <c r="Y147" s="12" t="s">
        <v>97</v>
      </c>
      <c r="Z147" s="12" t="s">
        <v>97</v>
      </c>
      <c r="AA147" s="12" t="s">
        <v>97</v>
      </c>
      <c r="AB147" s="13" t="s">
        <v>2043</v>
      </c>
      <c r="AC147" s="12" t="s">
        <v>41</v>
      </c>
      <c r="AD147" s="12" t="s">
        <v>41</v>
      </c>
      <c r="AE147" s="12" t="s">
        <v>41</v>
      </c>
      <c r="AF147" s="12" t="s">
        <v>41</v>
      </c>
      <c r="AG147" s="12" t="s">
        <v>41</v>
      </c>
      <c r="AH147" s="13" t="s">
        <v>41</v>
      </c>
    </row>
    <row r="148" spans="1:34" ht="40.049999999999997" customHeight="1" x14ac:dyDescent="0.3">
      <c r="A148" s="7" t="s">
        <v>762</v>
      </c>
      <c r="B148" s="8">
        <v>46269</v>
      </c>
      <c r="C148" s="9" t="str">
        <f>HYPERLINK("https://epingalert.org/en/Search?viewData= G/TBT/N/CAN/688/Rev.1"," G/TBT/N/CAN/688/Rev.1")</f>
        <v xml:space="preserve"> G/TBT/N/CAN/688/Rev.1</v>
      </c>
      <c r="D148" s="10" t="s">
        <v>2044</v>
      </c>
      <c r="E148" s="10" t="s">
        <v>2045</v>
      </c>
      <c r="F148" s="10" t="s">
        <v>2046</v>
      </c>
      <c r="G148" s="10" t="s">
        <v>2047</v>
      </c>
      <c r="H148" s="10" t="s">
        <v>41</v>
      </c>
      <c r="I148" s="10" t="s">
        <v>664</v>
      </c>
      <c r="J148" s="10" t="s">
        <v>41</v>
      </c>
      <c r="K148" s="10" t="s">
        <v>41</v>
      </c>
      <c r="L148" s="7"/>
      <c r="M148" s="8">
        <v>46324</v>
      </c>
      <c r="N148" s="11" t="s">
        <v>166</v>
      </c>
      <c r="O148" s="11" t="s">
        <v>2048</v>
      </c>
      <c r="P148" s="7" t="s">
        <v>167</v>
      </c>
      <c r="Q148" s="10" t="s">
        <v>2049</v>
      </c>
      <c r="R148" s="12" t="str">
        <f>HYPERLINK("https://docs.wto.org/imrd/directdoc.asp?DDFDocuments/t/G/TBTN23/CAN688R1.docx", "https://docs.wto.org/imrd/directdoc.asp?DDFDocuments/t/G/TBTN23/CAN688R1.docx")</f>
        <v>https://docs.wto.org/imrd/directdoc.asp?DDFDocuments/t/G/TBTN23/CAN688R1.docx</v>
      </c>
      <c r="S148" s="12" t="str">
        <f>HYPERLINK("https://docs.wto.org/imrd/directdoc.asp?DDFDocuments/u/G/TBTN23/CAN688R1.docx", "https://docs.wto.org/imrd/directdoc.asp?DDFDocuments/u/G/TBTN23/CAN688R1.docx")</f>
        <v>https://docs.wto.org/imrd/directdoc.asp?DDFDocuments/u/G/TBTN23/CAN688R1.docx</v>
      </c>
      <c r="T148" s="12" t="str">
        <f>HYPERLINK("https://docs.wto.org/imrd/directdoc.asp?DDFDocuments/v/G/TBTN23/CAN688R1.docx", "https://docs.wto.org/imrd/directdoc.asp?DDFDocuments/v/G/TBTN23/CAN688R1.docx")</f>
        <v>https://docs.wto.org/imrd/directdoc.asp?DDFDocuments/v/G/TBTN23/CAN688R1.docx</v>
      </c>
      <c r="U148" s="12" t="s">
        <v>98</v>
      </c>
      <c r="V148" s="12" t="s">
        <v>97</v>
      </c>
      <c r="W148" s="12" t="s">
        <v>97</v>
      </c>
      <c r="X148" s="12" t="s">
        <v>97</v>
      </c>
      <c r="Y148" s="12" t="s">
        <v>97</v>
      </c>
      <c r="Z148" s="12" t="s">
        <v>97</v>
      </c>
      <c r="AA148" s="12" t="s">
        <v>97</v>
      </c>
      <c r="AB148" s="13" t="s">
        <v>2050</v>
      </c>
      <c r="AC148" s="12" t="s">
        <v>41</v>
      </c>
      <c r="AD148" s="12" t="s">
        <v>41</v>
      </c>
      <c r="AE148" s="12" t="s">
        <v>41</v>
      </c>
      <c r="AF148" s="12" t="s">
        <v>41</v>
      </c>
      <c r="AG148" s="12" t="s">
        <v>41</v>
      </c>
      <c r="AH148" s="13" t="s">
        <v>41</v>
      </c>
    </row>
    <row r="149" spans="1:34" ht="40.049999999999997" customHeight="1" x14ac:dyDescent="0.3">
      <c r="A149" s="7" t="s">
        <v>884</v>
      </c>
      <c r="B149" s="8">
        <v>46269</v>
      </c>
      <c r="C149" s="9" t="str">
        <f>HYPERLINK("https://epingalert.org/en/Search?viewData= G/TBT/N/NZL/159"," G/TBT/N/NZL/159")</f>
        <v xml:space="preserve"> G/TBT/N/NZL/159</v>
      </c>
      <c r="D149" s="10" t="s">
        <v>2051</v>
      </c>
      <c r="E149" s="10" t="s">
        <v>2052</v>
      </c>
      <c r="F149" s="10" t="s">
        <v>2053</v>
      </c>
      <c r="G149" s="10" t="s">
        <v>41</v>
      </c>
      <c r="H149" s="10" t="s">
        <v>2054</v>
      </c>
      <c r="I149" s="10" t="s">
        <v>218</v>
      </c>
      <c r="J149" s="10" t="s">
        <v>2055</v>
      </c>
      <c r="K149" s="10" t="s">
        <v>452</v>
      </c>
      <c r="L149" s="7"/>
      <c r="M149" s="8">
        <v>46290</v>
      </c>
      <c r="N149" s="11" t="s">
        <v>166</v>
      </c>
      <c r="O149" s="11" t="s">
        <v>166</v>
      </c>
      <c r="P149" s="7" t="s">
        <v>95</v>
      </c>
      <c r="Q149" s="10" t="s">
        <v>2056</v>
      </c>
      <c r="R149" s="12" t="str">
        <f>HYPERLINK("https://docs.wto.org/imrd/directdoc.asp?DDFDocuments/t/G/TBTN26/NZL159.docx", "https://docs.wto.org/imrd/directdoc.asp?DDFDocuments/t/G/TBTN26/NZL159.docx")</f>
        <v>https://docs.wto.org/imrd/directdoc.asp?DDFDocuments/t/G/TBTN26/NZL159.docx</v>
      </c>
      <c r="S149" s="12" t="str">
        <f>HYPERLINK("https://docs.wto.org/imrd/directdoc.asp?DDFDocuments/u/G/TBTN26/NZL159.docx", "https://docs.wto.org/imrd/directdoc.asp?DDFDocuments/u/G/TBTN26/NZL159.docx")</f>
        <v>https://docs.wto.org/imrd/directdoc.asp?DDFDocuments/u/G/TBTN26/NZL159.docx</v>
      </c>
      <c r="T149" s="12" t="str">
        <f>HYPERLINK("https://docs.wto.org/imrd/directdoc.asp?DDFDocuments/v/G/TBTN26/NZL159.docx", "https://docs.wto.org/imrd/directdoc.asp?DDFDocuments/v/G/TBTN26/NZL159.docx")</f>
        <v>https://docs.wto.org/imrd/directdoc.asp?DDFDocuments/v/G/TBTN26/NZL159.docx</v>
      </c>
      <c r="U149" s="12" t="s">
        <v>97</v>
      </c>
      <c r="V149" s="12" t="s">
        <v>98</v>
      </c>
      <c r="W149" s="12" t="s">
        <v>97</v>
      </c>
      <c r="X149" s="12" t="s">
        <v>97</v>
      </c>
      <c r="Y149" s="12" t="s">
        <v>97</v>
      </c>
      <c r="Z149" s="12" t="s">
        <v>97</v>
      </c>
      <c r="AA149" s="12" t="s">
        <v>97</v>
      </c>
      <c r="AB149" s="13" t="s">
        <v>2057</v>
      </c>
      <c r="AC149" s="12" t="s">
        <v>41</v>
      </c>
      <c r="AD149" s="12" t="s">
        <v>41</v>
      </c>
      <c r="AE149" s="12" t="s">
        <v>41</v>
      </c>
      <c r="AF149" s="12" t="s">
        <v>41</v>
      </c>
      <c r="AG149" s="12" t="s">
        <v>41</v>
      </c>
      <c r="AH149" s="13" t="s">
        <v>41</v>
      </c>
    </row>
    <row r="150" spans="1:34" ht="40.049999999999997" customHeight="1" x14ac:dyDescent="0.3">
      <c r="A150" s="7" t="s">
        <v>311</v>
      </c>
      <c r="B150" s="8">
        <v>46269</v>
      </c>
      <c r="C150" s="9" t="str">
        <f>HYPERLINK("https://epingalert.org/en/Search?viewData= G/TBT/N/USA/1964/Add.6"," G/TBT/N/USA/1964/Add.6")</f>
        <v xml:space="preserve"> G/TBT/N/USA/1964/Add.6</v>
      </c>
      <c r="D150" s="10" t="s">
        <v>2058</v>
      </c>
      <c r="E150" s="10" t="s">
        <v>2059</v>
      </c>
      <c r="F150" s="10" t="s">
        <v>2060</v>
      </c>
      <c r="G150" s="10" t="s">
        <v>41</v>
      </c>
      <c r="H150" s="10" t="s">
        <v>2061</v>
      </c>
      <c r="I150" s="10" t="s">
        <v>1895</v>
      </c>
      <c r="J150" s="10" t="s">
        <v>41</v>
      </c>
      <c r="K150" s="10" t="s">
        <v>182</v>
      </c>
      <c r="L150" s="7"/>
      <c r="M150" s="8">
        <v>46282</v>
      </c>
      <c r="N150" s="11"/>
      <c r="O150" s="11"/>
      <c r="P150" s="7" t="s">
        <v>43</v>
      </c>
      <c r="Q150" s="10" t="s">
        <v>2062</v>
      </c>
      <c r="R150" s="12" t="str">
        <f>HYPERLINK("https://docs.wto.org/imrd/directdoc.asp?DDFDocuments/t/G/TBTN23/USA1964A6.docx", "https://docs.wto.org/imrd/directdoc.asp?DDFDocuments/t/G/TBTN23/USA1964A6.docx")</f>
        <v>https://docs.wto.org/imrd/directdoc.asp?DDFDocuments/t/G/TBTN23/USA1964A6.docx</v>
      </c>
      <c r="S150" s="12" t="str">
        <f>HYPERLINK("https://docs.wto.org/imrd/directdoc.asp?DDFDocuments/u/G/TBTN23/USA1964A6.docx", "https://docs.wto.org/imrd/directdoc.asp?DDFDocuments/u/G/TBTN23/USA1964A6.docx")</f>
        <v>https://docs.wto.org/imrd/directdoc.asp?DDFDocuments/u/G/TBTN23/USA1964A6.docx</v>
      </c>
      <c r="T150" s="12" t="str">
        <f>HYPERLINK("https://docs.wto.org/imrd/directdoc.asp?DDFDocuments/v/G/TBTN23/USA1964A6.docx", "https://docs.wto.org/imrd/directdoc.asp?DDFDocuments/v/G/TBTN23/USA1964A6.docx")</f>
        <v>https://docs.wto.org/imrd/directdoc.asp?DDFDocuments/v/G/TBTN23/USA1964A6.docx</v>
      </c>
      <c r="U150" s="12" t="s">
        <v>98</v>
      </c>
      <c r="V150" s="12" t="s">
        <v>97</v>
      </c>
      <c r="W150" s="12" t="s">
        <v>98</v>
      </c>
      <c r="X150" s="12" t="s">
        <v>97</v>
      </c>
      <c r="Y150" s="12" t="s">
        <v>97</v>
      </c>
      <c r="Z150" s="12" t="s">
        <v>97</v>
      </c>
      <c r="AA150" s="12" t="s">
        <v>97</v>
      </c>
      <c r="AB150" s="13" t="s">
        <v>41</v>
      </c>
      <c r="AC150" s="12" t="s">
        <v>41</v>
      </c>
      <c r="AD150" s="12" t="s">
        <v>41</v>
      </c>
      <c r="AE150" s="12" t="s">
        <v>41</v>
      </c>
      <c r="AF150" s="12" t="s">
        <v>41</v>
      </c>
      <c r="AG150" s="12" t="s">
        <v>41</v>
      </c>
      <c r="AH150" s="13" t="s">
        <v>41</v>
      </c>
    </row>
    <row r="151" spans="1:34" ht="40.049999999999997" customHeight="1" x14ac:dyDescent="0.3">
      <c r="A151" s="7" t="s">
        <v>385</v>
      </c>
      <c r="B151" s="8">
        <v>46272</v>
      </c>
      <c r="C151" s="9" t="str">
        <f>HYPERLINK("https://epingalert.org/en/Search?viewData= G/SPS/N/CRI/364"," G/SPS/N/CRI/364")</f>
        <v xml:space="preserve"> G/SPS/N/CRI/364</v>
      </c>
      <c r="D151" s="10" t="s">
        <v>1942</v>
      </c>
      <c r="E151" s="10" t="s">
        <v>1943</v>
      </c>
      <c r="F151" s="10" t="s">
        <v>1944</v>
      </c>
      <c r="G151" s="10" t="s">
        <v>338</v>
      </c>
      <c r="H151" s="10" t="s">
        <v>41</v>
      </c>
      <c r="I151" s="10" t="s">
        <v>340</v>
      </c>
      <c r="J151" s="10" t="s">
        <v>41</v>
      </c>
      <c r="K151" s="10" t="s">
        <v>412</v>
      </c>
      <c r="L151" s="7" t="s">
        <v>1945</v>
      </c>
      <c r="M151" s="8">
        <v>46332</v>
      </c>
      <c r="N151" s="11" t="s">
        <v>166</v>
      </c>
      <c r="O151" s="11" t="s">
        <v>1035</v>
      </c>
      <c r="P151" s="7" t="s">
        <v>95</v>
      </c>
      <c r="Q151" s="10" t="s">
        <v>1946</v>
      </c>
      <c r="R151" s="12" t="str">
        <f>HYPERLINK("https://docs.wto.org/imrd/directdoc.asp?DDFDocuments/t/G/SPS/NCRI364.docx", "https://docs.wto.org/imrd/directdoc.asp?DDFDocuments/t/G/SPS/NCRI364.docx")</f>
        <v>https://docs.wto.org/imrd/directdoc.asp?DDFDocuments/t/G/SPS/NCRI364.docx</v>
      </c>
      <c r="S151" s="12" t="str">
        <f>HYPERLINK("https://docs.wto.org/imrd/directdoc.asp?DDFDocuments/u/G/SPS/NCRI364.docx", "https://docs.wto.org/imrd/directdoc.asp?DDFDocuments/u/G/SPS/NCRI364.docx")</f>
        <v>https://docs.wto.org/imrd/directdoc.asp?DDFDocuments/u/G/SPS/NCRI364.docx</v>
      </c>
      <c r="T151" s="12" t="str">
        <f>HYPERLINK("https://docs.wto.org/imrd/directdoc.asp?DDFDocuments/v/G/SPS/NCRI364.docx", "https://docs.wto.org/imrd/directdoc.asp?DDFDocuments/v/G/SPS/NCRI364.docx")</f>
        <v>https://docs.wto.org/imrd/directdoc.asp?DDFDocuments/v/G/SPS/NCRI364.docx</v>
      </c>
      <c r="U151" s="12" t="s">
        <v>41</v>
      </c>
      <c r="V151" s="12" t="s">
        <v>41</v>
      </c>
      <c r="W151" s="12" t="s">
        <v>41</v>
      </c>
      <c r="X151" s="12" t="s">
        <v>41</v>
      </c>
      <c r="Y151" s="12" t="s">
        <v>41</v>
      </c>
      <c r="Z151" s="12" t="s">
        <v>41</v>
      </c>
      <c r="AA151" s="12" t="s">
        <v>41</v>
      </c>
      <c r="AB151" s="13" t="s">
        <v>41</v>
      </c>
      <c r="AC151" s="12" t="s">
        <v>97</v>
      </c>
      <c r="AD151" s="12" t="s">
        <v>97</v>
      </c>
      <c r="AE151" s="12" t="s">
        <v>97</v>
      </c>
      <c r="AF151" s="12" t="s">
        <v>98</v>
      </c>
      <c r="AG151" s="12" t="s">
        <v>99</v>
      </c>
      <c r="AH151" s="13" t="s">
        <v>41</v>
      </c>
    </row>
    <row r="152" spans="1:34" ht="40.049999999999997" customHeight="1" x14ac:dyDescent="0.3">
      <c r="A152" s="7" t="s">
        <v>385</v>
      </c>
      <c r="B152" s="8">
        <v>46272</v>
      </c>
      <c r="C152" s="9" t="str">
        <f>HYPERLINK("https://epingalert.org/en/Search?viewData= G/SPS/N/CRI/365"," G/SPS/N/CRI/365")</f>
        <v xml:space="preserve"> G/SPS/N/CRI/365</v>
      </c>
      <c r="D152" s="10" t="s">
        <v>1947</v>
      </c>
      <c r="E152" s="10" t="s">
        <v>1948</v>
      </c>
      <c r="F152" s="10" t="s">
        <v>1949</v>
      </c>
      <c r="G152" s="10" t="s">
        <v>1265</v>
      </c>
      <c r="H152" s="10" t="s">
        <v>41</v>
      </c>
      <c r="I152" s="10" t="s">
        <v>340</v>
      </c>
      <c r="J152" s="10" t="s">
        <v>41</v>
      </c>
      <c r="K152" s="10" t="s">
        <v>1950</v>
      </c>
      <c r="L152" s="7" t="s">
        <v>1463</v>
      </c>
      <c r="M152" s="8">
        <v>46332</v>
      </c>
      <c r="N152" s="11" t="s">
        <v>166</v>
      </c>
      <c r="O152" s="11" t="s">
        <v>1035</v>
      </c>
      <c r="P152" s="7" t="s">
        <v>95</v>
      </c>
      <c r="Q152" s="10" t="s">
        <v>1951</v>
      </c>
      <c r="R152" s="12" t="str">
        <f>HYPERLINK("https://docs.wto.org/imrd/directdoc.asp?DDFDocuments/t/G/SPS/NCRI365.docx", "https://docs.wto.org/imrd/directdoc.asp?DDFDocuments/t/G/SPS/NCRI365.docx")</f>
        <v>https://docs.wto.org/imrd/directdoc.asp?DDFDocuments/t/G/SPS/NCRI365.docx</v>
      </c>
      <c r="S152" s="12" t="str">
        <f>HYPERLINK("https://docs.wto.org/imrd/directdoc.asp?DDFDocuments/u/G/SPS/NCRI365.docx", "https://docs.wto.org/imrd/directdoc.asp?DDFDocuments/u/G/SPS/NCRI365.docx")</f>
        <v>https://docs.wto.org/imrd/directdoc.asp?DDFDocuments/u/G/SPS/NCRI365.docx</v>
      </c>
      <c r="T152" s="12" t="str">
        <f>HYPERLINK("https://docs.wto.org/imrd/directdoc.asp?DDFDocuments/v/G/SPS/NCRI365.docx", "https://docs.wto.org/imrd/directdoc.asp?DDFDocuments/v/G/SPS/NCRI365.docx")</f>
        <v>https://docs.wto.org/imrd/directdoc.asp?DDFDocuments/v/G/SPS/NCRI365.docx</v>
      </c>
      <c r="U152" s="12" t="s">
        <v>41</v>
      </c>
      <c r="V152" s="12" t="s">
        <v>41</v>
      </c>
      <c r="W152" s="12" t="s">
        <v>41</v>
      </c>
      <c r="X152" s="12" t="s">
        <v>41</v>
      </c>
      <c r="Y152" s="12" t="s">
        <v>41</v>
      </c>
      <c r="Z152" s="12" t="s">
        <v>41</v>
      </c>
      <c r="AA152" s="12" t="s">
        <v>41</v>
      </c>
      <c r="AB152" s="13" t="s">
        <v>41</v>
      </c>
      <c r="AC152" s="12" t="s">
        <v>97</v>
      </c>
      <c r="AD152" s="12" t="s">
        <v>97</v>
      </c>
      <c r="AE152" s="12" t="s">
        <v>97</v>
      </c>
      <c r="AF152" s="12" t="s">
        <v>98</v>
      </c>
      <c r="AG152" s="12" t="s">
        <v>99</v>
      </c>
      <c r="AH152" s="13" t="s">
        <v>41</v>
      </c>
    </row>
    <row r="153" spans="1:34" ht="40.049999999999997" customHeight="1" x14ac:dyDescent="0.3">
      <c r="A153" s="7" t="s">
        <v>1399</v>
      </c>
      <c r="B153" s="8">
        <v>46272</v>
      </c>
      <c r="C153" s="9" t="str">
        <f>HYPERLINK("https://epingalert.org/en/Search?viewData= G/SPS/N/NIC/364"," G/SPS/N/NIC/364")</f>
        <v xml:space="preserve"> G/SPS/N/NIC/364</v>
      </c>
      <c r="D153" s="10" t="s">
        <v>1952</v>
      </c>
      <c r="E153" s="10" t="s">
        <v>1953</v>
      </c>
      <c r="F153" s="10" t="s">
        <v>1954</v>
      </c>
      <c r="G153" s="10" t="s">
        <v>1955</v>
      </c>
      <c r="H153" s="10" t="s">
        <v>41</v>
      </c>
      <c r="I153" s="10" t="s">
        <v>1403</v>
      </c>
      <c r="J153" s="10" t="s">
        <v>41</v>
      </c>
      <c r="K153" s="10" t="s">
        <v>1956</v>
      </c>
      <c r="L153" s="7" t="s">
        <v>376</v>
      </c>
      <c r="M153" s="8">
        <v>46332</v>
      </c>
      <c r="N153" s="11" t="s">
        <v>166</v>
      </c>
      <c r="O153" s="11" t="s">
        <v>166</v>
      </c>
      <c r="P153" s="7" t="s">
        <v>95</v>
      </c>
      <c r="Q153" s="10" t="s">
        <v>1957</v>
      </c>
      <c r="R153" s="12" t="str">
        <f>HYPERLINK("https://docs.wto.org/imrd/directdoc.asp?DDFDocuments/t/G/SPS/NNIC364.docx", "https://docs.wto.org/imrd/directdoc.asp?DDFDocuments/t/G/SPS/NNIC364.docx")</f>
        <v>https://docs.wto.org/imrd/directdoc.asp?DDFDocuments/t/G/SPS/NNIC364.docx</v>
      </c>
      <c r="S153" s="12" t="str">
        <f>HYPERLINK("https://docs.wto.org/imrd/directdoc.asp?DDFDocuments/u/G/SPS/NNIC364.docx", "https://docs.wto.org/imrd/directdoc.asp?DDFDocuments/u/G/SPS/NNIC364.docx")</f>
        <v>https://docs.wto.org/imrd/directdoc.asp?DDFDocuments/u/G/SPS/NNIC364.docx</v>
      </c>
      <c r="T153" s="12" t="str">
        <f>HYPERLINK("https://docs.wto.org/imrd/directdoc.asp?DDFDocuments/v/G/SPS/NNIC364.docx", "https://docs.wto.org/imrd/directdoc.asp?DDFDocuments/v/G/SPS/NNIC364.docx")</f>
        <v>https://docs.wto.org/imrd/directdoc.asp?DDFDocuments/v/G/SPS/NNIC364.docx</v>
      </c>
      <c r="U153" s="12" t="s">
        <v>41</v>
      </c>
      <c r="V153" s="12" t="s">
        <v>41</v>
      </c>
      <c r="W153" s="12" t="s">
        <v>41</v>
      </c>
      <c r="X153" s="12" t="s">
        <v>41</v>
      </c>
      <c r="Y153" s="12" t="s">
        <v>41</v>
      </c>
      <c r="Z153" s="12" t="s">
        <v>41</v>
      </c>
      <c r="AA153" s="12" t="s">
        <v>41</v>
      </c>
      <c r="AB153" s="13" t="s">
        <v>41</v>
      </c>
      <c r="AC153" s="12" t="s">
        <v>97</v>
      </c>
      <c r="AD153" s="12" t="s">
        <v>97</v>
      </c>
      <c r="AE153" s="12" t="s">
        <v>97</v>
      </c>
      <c r="AF153" s="12" t="s">
        <v>98</v>
      </c>
      <c r="AG153" s="12" t="s">
        <v>99</v>
      </c>
      <c r="AH153" s="13" t="s">
        <v>41</v>
      </c>
    </row>
    <row r="154" spans="1:34" ht="40.049999999999997" customHeight="1" x14ac:dyDescent="0.3">
      <c r="A154" s="7" t="s">
        <v>124</v>
      </c>
      <c r="B154" s="8">
        <v>46272</v>
      </c>
      <c r="C154" s="9" t="str">
        <f>HYPERLINK("https://epingalert.org/en/Search?viewData= G/SPS/N/SAU/621"," G/SPS/N/SAU/621")</f>
        <v xml:space="preserve"> G/SPS/N/SAU/621</v>
      </c>
      <c r="D154" s="10" t="s">
        <v>1958</v>
      </c>
      <c r="E154" s="10" t="s">
        <v>1959</v>
      </c>
      <c r="F154" s="10" t="s">
        <v>127</v>
      </c>
      <c r="G154" s="10" t="s">
        <v>1461</v>
      </c>
      <c r="H154" s="10" t="s">
        <v>41</v>
      </c>
      <c r="I154" s="10" t="s">
        <v>51</v>
      </c>
      <c r="J154" s="10" t="s">
        <v>41</v>
      </c>
      <c r="K154" s="10" t="s">
        <v>1960</v>
      </c>
      <c r="L154" s="7" t="s">
        <v>212</v>
      </c>
      <c r="M154" s="8" t="s">
        <v>41</v>
      </c>
      <c r="N154" s="11"/>
      <c r="O154" s="11">
        <v>46267</v>
      </c>
      <c r="P154" s="7" t="s">
        <v>634</v>
      </c>
      <c r="Q154" s="10" t="s">
        <v>1961</v>
      </c>
      <c r="R154" s="12" t="str">
        <f>HYPERLINK("https://docs.wto.org/imrd/directdoc.asp?DDFDocuments/t/G/SPS/NSAU621.docx", "https://docs.wto.org/imrd/directdoc.asp?DDFDocuments/t/G/SPS/NSAU621.docx")</f>
        <v>https://docs.wto.org/imrd/directdoc.asp?DDFDocuments/t/G/SPS/NSAU621.docx</v>
      </c>
      <c r="S154" s="12" t="str">
        <f>HYPERLINK("https://docs.wto.org/imrd/directdoc.asp?DDFDocuments/u/G/SPS/NSAU621.docx", "https://docs.wto.org/imrd/directdoc.asp?DDFDocuments/u/G/SPS/NSAU621.docx")</f>
        <v>https://docs.wto.org/imrd/directdoc.asp?DDFDocuments/u/G/SPS/NSAU621.docx</v>
      </c>
      <c r="T154" s="12" t="str">
        <f>HYPERLINK("https://docs.wto.org/imrd/directdoc.asp?DDFDocuments/v/G/SPS/NSAU621.docx", "https://docs.wto.org/imrd/directdoc.asp?DDFDocuments/v/G/SPS/NSAU621.docx")</f>
        <v>https://docs.wto.org/imrd/directdoc.asp?DDFDocuments/v/G/SPS/NSAU621.docx</v>
      </c>
      <c r="U154" s="12" t="s">
        <v>41</v>
      </c>
      <c r="V154" s="12" t="s">
        <v>41</v>
      </c>
      <c r="W154" s="12" t="s">
        <v>41</v>
      </c>
      <c r="X154" s="12" t="s">
        <v>41</v>
      </c>
      <c r="Y154" s="12" t="s">
        <v>41</v>
      </c>
      <c r="Z154" s="12" t="s">
        <v>41</v>
      </c>
      <c r="AA154" s="12" t="s">
        <v>41</v>
      </c>
      <c r="AB154" s="13" t="s">
        <v>41</v>
      </c>
      <c r="AC154" s="12" t="s">
        <v>97</v>
      </c>
      <c r="AD154" s="12" t="s">
        <v>98</v>
      </c>
      <c r="AE154" s="12" t="s">
        <v>97</v>
      </c>
      <c r="AF154" s="12" t="s">
        <v>97</v>
      </c>
      <c r="AG154" s="12" t="s">
        <v>98</v>
      </c>
      <c r="AH154" s="13" t="s">
        <v>41</v>
      </c>
    </row>
    <row r="155" spans="1:34" ht="40.049999999999997" customHeight="1" x14ac:dyDescent="0.3">
      <c r="A155" s="7" t="s">
        <v>34</v>
      </c>
      <c r="B155" s="8">
        <v>46272</v>
      </c>
      <c r="C155" s="9" t="str">
        <f>HYPERLINK("https://epingalert.org/en/Search?viewData= G/TBT/N/BDI/364/Rev.1/Add.1, G/TBT/N/KEN/1444/Rev.1/Add.1, G/TBT/N/RWA/875/Rev.1/Add.1, G/TBT/N/TZA/978/Rev.1/Add.1, G/TBT/N/UGA/1781/Rev.1/Add.1"," G/TBT/N/BDI/364/Rev.1/Add.1, G/TBT/N/KEN/1444/Rev.1/Add.1, G/TBT/N/RWA/875/Rev.1/Add.1, G/TBT/N/TZA/978/Rev.1/Add.1, G/TBT/N/UGA/1781/Rev.1/Add.1")</f>
        <v xml:space="preserve"> G/TBT/N/BDI/364/Rev.1/Add.1, G/TBT/N/KEN/1444/Rev.1/Add.1, G/TBT/N/RWA/875/Rev.1/Add.1, G/TBT/N/TZA/978/Rev.1/Add.1, G/TBT/N/UGA/1781/Rev.1/Add.1</v>
      </c>
      <c r="D155" s="10" t="s">
        <v>1962</v>
      </c>
      <c r="E155" s="10" t="s">
        <v>1963</v>
      </c>
      <c r="F155" s="10" t="s">
        <v>1964</v>
      </c>
      <c r="G155" s="10" t="s">
        <v>1965</v>
      </c>
      <c r="H155" s="10" t="s">
        <v>1966</v>
      </c>
      <c r="I155" s="10" t="s">
        <v>903</v>
      </c>
      <c r="J155" s="10" t="s">
        <v>41</v>
      </c>
      <c r="K155" s="10" t="s">
        <v>41</v>
      </c>
      <c r="L155" s="7"/>
      <c r="M155" s="8" t="s">
        <v>41</v>
      </c>
      <c r="N155" s="11"/>
      <c r="O155" s="11"/>
      <c r="P155" s="7" t="s">
        <v>43</v>
      </c>
      <c r="Q155" s="7"/>
      <c r="R155" s="12" t="str">
        <f>HYPERLINK("https://docs.wto.org/imrd/directdoc.asp?DDFDocuments/t/G/TBTN23/BDI364R1A1.docx", "https://docs.wto.org/imrd/directdoc.asp?DDFDocuments/t/G/TBTN23/BDI364R1A1.docx")</f>
        <v>https://docs.wto.org/imrd/directdoc.asp?DDFDocuments/t/G/TBTN23/BDI364R1A1.docx</v>
      </c>
      <c r="S155" s="12" t="str">
        <f>HYPERLINK("https://docs.wto.org/imrd/directdoc.asp?DDFDocuments/u/G/TBTN23/BDI364R1A1.docx", "https://docs.wto.org/imrd/directdoc.asp?DDFDocuments/u/G/TBTN23/BDI364R1A1.docx")</f>
        <v>https://docs.wto.org/imrd/directdoc.asp?DDFDocuments/u/G/TBTN23/BDI364R1A1.docx</v>
      </c>
      <c r="T155" s="12" t="str">
        <f>HYPERLINK("https://docs.wto.org/imrd/directdoc.asp?DDFDocuments/v/G/TBTN23/BDI364R1A1.docx", "https://docs.wto.org/imrd/directdoc.asp?DDFDocuments/v/G/TBTN23/BDI364R1A1.docx")</f>
        <v>https://docs.wto.org/imrd/directdoc.asp?DDFDocuments/v/G/TBTN23/BDI364R1A1.docx</v>
      </c>
      <c r="U155" s="12" t="s">
        <v>98</v>
      </c>
      <c r="V155" s="12" t="s">
        <v>97</v>
      </c>
      <c r="W155" s="12" t="s">
        <v>98</v>
      </c>
      <c r="X155" s="12" t="s">
        <v>97</v>
      </c>
      <c r="Y155" s="12" t="s">
        <v>97</v>
      </c>
      <c r="Z155" s="12" t="s">
        <v>97</v>
      </c>
      <c r="AA155" s="12" t="s">
        <v>97</v>
      </c>
      <c r="AB155" s="13" t="s">
        <v>41</v>
      </c>
      <c r="AC155" s="12" t="s">
        <v>41</v>
      </c>
      <c r="AD155" s="12" t="s">
        <v>41</v>
      </c>
      <c r="AE155" s="12" t="s">
        <v>41</v>
      </c>
      <c r="AF155" s="12" t="s">
        <v>41</v>
      </c>
      <c r="AG155" s="12" t="s">
        <v>41</v>
      </c>
      <c r="AH155" s="13" t="s">
        <v>41</v>
      </c>
    </row>
    <row r="156" spans="1:34" ht="40.049999999999997" customHeight="1" x14ac:dyDescent="0.3">
      <c r="A156" s="7" t="s">
        <v>45</v>
      </c>
      <c r="B156" s="8">
        <v>46272</v>
      </c>
      <c r="C156" s="9" t="str">
        <f>HYPERLINK("https://epingalert.org/en/Search?viewData= G/TBT/N/BDI/364/Rev.1/Add.1, G/TBT/N/KEN/1444/Rev.1/Add.1, G/TBT/N/RWA/875/Rev.1/Add.1, G/TBT/N/TZA/978/Rev.1/Add.1, G/TBT/N/UGA/1781/Rev.1/Add.1"," G/TBT/N/BDI/364/Rev.1/Add.1, G/TBT/N/KEN/1444/Rev.1/Add.1, G/TBT/N/RWA/875/Rev.1/Add.1, G/TBT/N/TZA/978/Rev.1/Add.1, G/TBT/N/UGA/1781/Rev.1/Add.1")</f>
        <v xml:space="preserve"> G/TBT/N/BDI/364/Rev.1/Add.1, G/TBT/N/KEN/1444/Rev.1/Add.1, G/TBT/N/RWA/875/Rev.1/Add.1, G/TBT/N/TZA/978/Rev.1/Add.1, G/TBT/N/UGA/1781/Rev.1/Add.1</v>
      </c>
      <c r="D156" s="10" t="s">
        <v>1962</v>
      </c>
      <c r="E156" s="10" t="s">
        <v>1963</v>
      </c>
      <c r="F156" s="10" t="s">
        <v>1964</v>
      </c>
      <c r="G156" s="10" t="s">
        <v>1965</v>
      </c>
      <c r="H156" s="10" t="s">
        <v>1966</v>
      </c>
      <c r="I156" s="10" t="s">
        <v>903</v>
      </c>
      <c r="J156" s="10" t="s">
        <v>41</v>
      </c>
      <c r="K156" s="10" t="s">
        <v>41</v>
      </c>
      <c r="L156" s="7"/>
      <c r="M156" s="8" t="s">
        <v>41</v>
      </c>
      <c r="N156" s="11"/>
      <c r="O156" s="11"/>
      <c r="P156" s="7" t="s">
        <v>43</v>
      </c>
      <c r="Q156" s="7"/>
      <c r="R156" s="12" t="str">
        <f>HYPERLINK("https://docs.wto.org/imrd/directdoc.asp?DDFDocuments/t/G/TBTN23/BDI364R1A1.docx", "https://docs.wto.org/imrd/directdoc.asp?DDFDocuments/t/G/TBTN23/BDI364R1A1.docx")</f>
        <v>https://docs.wto.org/imrd/directdoc.asp?DDFDocuments/t/G/TBTN23/BDI364R1A1.docx</v>
      </c>
      <c r="S156" s="12" t="str">
        <f>HYPERLINK("https://docs.wto.org/imrd/directdoc.asp?DDFDocuments/u/G/TBTN23/BDI364R1A1.docx", "https://docs.wto.org/imrd/directdoc.asp?DDFDocuments/u/G/TBTN23/BDI364R1A1.docx")</f>
        <v>https://docs.wto.org/imrd/directdoc.asp?DDFDocuments/u/G/TBTN23/BDI364R1A1.docx</v>
      </c>
      <c r="T156" s="12" t="str">
        <f>HYPERLINK("https://docs.wto.org/imrd/directdoc.asp?DDFDocuments/v/G/TBTN23/BDI364R1A1.docx", "https://docs.wto.org/imrd/directdoc.asp?DDFDocuments/v/G/TBTN23/BDI364R1A1.docx")</f>
        <v>https://docs.wto.org/imrd/directdoc.asp?DDFDocuments/v/G/TBTN23/BDI364R1A1.docx</v>
      </c>
      <c r="U156" s="12" t="s">
        <v>98</v>
      </c>
      <c r="V156" s="12" t="s">
        <v>97</v>
      </c>
      <c r="W156" s="12" t="s">
        <v>98</v>
      </c>
      <c r="X156" s="12" t="s">
        <v>97</v>
      </c>
      <c r="Y156" s="12" t="s">
        <v>97</v>
      </c>
      <c r="Z156" s="12" t="s">
        <v>97</v>
      </c>
      <c r="AA156" s="12" t="s">
        <v>97</v>
      </c>
      <c r="AB156" s="13" t="s">
        <v>41</v>
      </c>
      <c r="AC156" s="12" t="s">
        <v>41</v>
      </c>
      <c r="AD156" s="12" t="s">
        <v>41</v>
      </c>
      <c r="AE156" s="12" t="s">
        <v>41</v>
      </c>
      <c r="AF156" s="12" t="s">
        <v>41</v>
      </c>
      <c r="AG156" s="12" t="s">
        <v>41</v>
      </c>
      <c r="AH156" s="13" t="s">
        <v>41</v>
      </c>
    </row>
    <row r="157" spans="1:34" ht="40.049999999999997" customHeight="1" x14ac:dyDescent="0.3">
      <c r="A157" s="7" t="s">
        <v>46</v>
      </c>
      <c r="B157" s="8">
        <v>46272</v>
      </c>
      <c r="C157" s="9" t="str">
        <f>HYPERLINK("https://epingalert.org/en/Search?viewData= G/TBT/N/BDI/364/Rev.1/Add.1, G/TBT/N/KEN/1444/Rev.1/Add.1, G/TBT/N/RWA/875/Rev.1/Add.1, G/TBT/N/TZA/978/Rev.1/Add.1, G/TBT/N/UGA/1781/Rev.1/Add.1"," G/TBT/N/BDI/364/Rev.1/Add.1, G/TBT/N/KEN/1444/Rev.1/Add.1, G/TBT/N/RWA/875/Rev.1/Add.1, G/TBT/N/TZA/978/Rev.1/Add.1, G/TBT/N/UGA/1781/Rev.1/Add.1")</f>
        <v xml:space="preserve"> G/TBT/N/BDI/364/Rev.1/Add.1, G/TBT/N/KEN/1444/Rev.1/Add.1, G/TBT/N/RWA/875/Rev.1/Add.1, G/TBT/N/TZA/978/Rev.1/Add.1, G/TBT/N/UGA/1781/Rev.1/Add.1</v>
      </c>
      <c r="D157" s="10" t="s">
        <v>1962</v>
      </c>
      <c r="E157" s="10" t="s">
        <v>1963</v>
      </c>
      <c r="F157" s="10" t="s">
        <v>1964</v>
      </c>
      <c r="G157" s="10" t="s">
        <v>1965</v>
      </c>
      <c r="H157" s="10" t="s">
        <v>1966</v>
      </c>
      <c r="I157" s="10" t="s">
        <v>903</v>
      </c>
      <c r="J157" s="10" t="s">
        <v>41</v>
      </c>
      <c r="K157" s="10" t="s">
        <v>41</v>
      </c>
      <c r="L157" s="7"/>
      <c r="M157" s="8" t="s">
        <v>41</v>
      </c>
      <c r="N157" s="11"/>
      <c r="O157" s="11"/>
      <c r="P157" s="7" t="s">
        <v>43</v>
      </c>
      <c r="Q157" s="7"/>
      <c r="R157" s="12" t="str">
        <f>HYPERLINK("https://docs.wto.org/imrd/directdoc.asp?DDFDocuments/t/G/TBTN23/BDI364R1A1.docx", "https://docs.wto.org/imrd/directdoc.asp?DDFDocuments/t/G/TBTN23/BDI364R1A1.docx")</f>
        <v>https://docs.wto.org/imrd/directdoc.asp?DDFDocuments/t/G/TBTN23/BDI364R1A1.docx</v>
      </c>
      <c r="S157" s="12" t="str">
        <f>HYPERLINK("https://docs.wto.org/imrd/directdoc.asp?DDFDocuments/u/G/TBTN23/BDI364R1A1.docx", "https://docs.wto.org/imrd/directdoc.asp?DDFDocuments/u/G/TBTN23/BDI364R1A1.docx")</f>
        <v>https://docs.wto.org/imrd/directdoc.asp?DDFDocuments/u/G/TBTN23/BDI364R1A1.docx</v>
      </c>
      <c r="T157" s="12" t="str">
        <f>HYPERLINK("https://docs.wto.org/imrd/directdoc.asp?DDFDocuments/v/G/TBTN23/BDI364R1A1.docx", "https://docs.wto.org/imrd/directdoc.asp?DDFDocuments/v/G/TBTN23/BDI364R1A1.docx")</f>
        <v>https://docs.wto.org/imrd/directdoc.asp?DDFDocuments/v/G/TBTN23/BDI364R1A1.docx</v>
      </c>
      <c r="U157" s="12" t="s">
        <v>98</v>
      </c>
      <c r="V157" s="12" t="s">
        <v>97</v>
      </c>
      <c r="W157" s="12" t="s">
        <v>98</v>
      </c>
      <c r="X157" s="12" t="s">
        <v>97</v>
      </c>
      <c r="Y157" s="12" t="s">
        <v>97</v>
      </c>
      <c r="Z157" s="12" t="s">
        <v>97</v>
      </c>
      <c r="AA157" s="12" t="s">
        <v>97</v>
      </c>
      <c r="AB157" s="13" t="s">
        <v>41</v>
      </c>
      <c r="AC157" s="12" t="s">
        <v>41</v>
      </c>
      <c r="AD157" s="12" t="s">
        <v>41</v>
      </c>
      <c r="AE157" s="12" t="s">
        <v>41</v>
      </c>
      <c r="AF157" s="12" t="s">
        <v>41</v>
      </c>
      <c r="AG157" s="12" t="s">
        <v>41</v>
      </c>
      <c r="AH157" s="13" t="s">
        <v>41</v>
      </c>
    </row>
    <row r="158" spans="1:34" ht="40.049999999999997" customHeight="1" x14ac:dyDescent="0.3">
      <c r="A158" s="7" t="s">
        <v>47</v>
      </c>
      <c r="B158" s="8">
        <v>46272</v>
      </c>
      <c r="C158" s="9" t="str">
        <f>HYPERLINK("https://epingalert.org/en/Search?viewData= G/TBT/N/BDI/364/Rev.1/Add.1, G/TBT/N/KEN/1444/Rev.1/Add.1, G/TBT/N/RWA/875/Rev.1/Add.1, G/TBT/N/TZA/978/Rev.1/Add.1, G/TBT/N/UGA/1781/Rev.1/Add.1"," G/TBT/N/BDI/364/Rev.1/Add.1, G/TBT/N/KEN/1444/Rev.1/Add.1, G/TBT/N/RWA/875/Rev.1/Add.1, G/TBT/N/TZA/978/Rev.1/Add.1, G/TBT/N/UGA/1781/Rev.1/Add.1")</f>
        <v xml:space="preserve"> G/TBT/N/BDI/364/Rev.1/Add.1, G/TBT/N/KEN/1444/Rev.1/Add.1, G/TBT/N/RWA/875/Rev.1/Add.1, G/TBT/N/TZA/978/Rev.1/Add.1, G/TBT/N/UGA/1781/Rev.1/Add.1</v>
      </c>
      <c r="D158" s="10" t="s">
        <v>1962</v>
      </c>
      <c r="E158" s="10" t="s">
        <v>1963</v>
      </c>
      <c r="F158" s="10" t="s">
        <v>1964</v>
      </c>
      <c r="G158" s="10" t="s">
        <v>1965</v>
      </c>
      <c r="H158" s="10" t="s">
        <v>1966</v>
      </c>
      <c r="I158" s="10" t="s">
        <v>903</v>
      </c>
      <c r="J158" s="10" t="s">
        <v>41</v>
      </c>
      <c r="K158" s="10" t="s">
        <v>41</v>
      </c>
      <c r="L158" s="7"/>
      <c r="M158" s="8" t="s">
        <v>41</v>
      </c>
      <c r="N158" s="11"/>
      <c r="O158" s="11"/>
      <c r="P158" s="7" t="s">
        <v>43</v>
      </c>
      <c r="Q158" s="7"/>
      <c r="R158" s="12" t="str">
        <f>HYPERLINK("https://docs.wto.org/imrd/directdoc.asp?DDFDocuments/t/G/TBTN23/BDI364R1A1.docx", "https://docs.wto.org/imrd/directdoc.asp?DDFDocuments/t/G/TBTN23/BDI364R1A1.docx")</f>
        <v>https://docs.wto.org/imrd/directdoc.asp?DDFDocuments/t/G/TBTN23/BDI364R1A1.docx</v>
      </c>
      <c r="S158" s="12" t="str">
        <f>HYPERLINK("https://docs.wto.org/imrd/directdoc.asp?DDFDocuments/u/G/TBTN23/BDI364R1A1.docx", "https://docs.wto.org/imrd/directdoc.asp?DDFDocuments/u/G/TBTN23/BDI364R1A1.docx")</f>
        <v>https://docs.wto.org/imrd/directdoc.asp?DDFDocuments/u/G/TBTN23/BDI364R1A1.docx</v>
      </c>
      <c r="T158" s="12" t="str">
        <f>HYPERLINK("https://docs.wto.org/imrd/directdoc.asp?DDFDocuments/v/G/TBTN23/BDI364R1A1.docx", "https://docs.wto.org/imrd/directdoc.asp?DDFDocuments/v/G/TBTN23/BDI364R1A1.docx")</f>
        <v>https://docs.wto.org/imrd/directdoc.asp?DDFDocuments/v/G/TBTN23/BDI364R1A1.docx</v>
      </c>
      <c r="U158" s="12" t="s">
        <v>98</v>
      </c>
      <c r="V158" s="12" t="s">
        <v>97</v>
      </c>
      <c r="W158" s="12" t="s">
        <v>98</v>
      </c>
      <c r="X158" s="12" t="s">
        <v>97</v>
      </c>
      <c r="Y158" s="12" t="s">
        <v>97</v>
      </c>
      <c r="Z158" s="12" t="s">
        <v>97</v>
      </c>
      <c r="AA158" s="12" t="s">
        <v>97</v>
      </c>
      <c r="AB158" s="13" t="s">
        <v>41</v>
      </c>
      <c r="AC158" s="12" t="s">
        <v>41</v>
      </c>
      <c r="AD158" s="12" t="s">
        <v>41</v>
      </c>
      <c r="AE158" s="12" t="s">
        <v>41</v>
      </c>
      <c r="AF158" s="12" t="s">
        <v>41</v>
      </c>
      <c r="AG158" s="12" t="s">
        <v>41</v>
      </c>
      <c r="AH158" s="13" t="s">
        <v>41</v>
      </c>
    </row>
    <row r="159" spans="1:34" ht="40.049999999999997" customHeight="1" x14ac:dyDescent="0.3">
      <c r="A159" s="7" t="s">
        <v>48</v>
      </c>
      <c r="B159" s="8">
        <v>46272</v>
      </c>
      <c r="C159" s="9" t="str">
        <f>HYPERLINK("https://epingalert.org/en/Search?viewData= G/TBT/N/BDI/364/Rev.1/Add.1, G/TBT/N/KEN/1444/Rev.1/Add.1, G/TBT/N/RWA/875/Rev.1/Add.1, G/TBT/N/TZA/978/Rev.1/Add.1, G/TBT/N/UGA/1781/Rev.1/Add.1"," G/TBT/N/BDI/364/Rev.1/Add.1, G/TBT/N/KEN/1444/Rev.1/Add.1, G/TBT/N/RWA/875/Rev.1/Add.1, G/TBT/N/TZA/978/Rev.1/Add.1, G/TBT/N/UGA/1781/Rev.1/Add.1")</f>
        <v xml:space="preserve"> G/TBT/N/BDI/364/Rev.1/Add.1, G/TBT/N/KEN/1444/Rev.1/Add.1, G/TBT/N/RWA/875/Rev.1/Add.1, G/TBT/N/TZA/978/Rev.1/Add.1, G/TBT/N/UGA/1781/Rev.1/Add.1</v>
      </c>
      <c r="D159" s="10" t="s">
        <v>1962</v>
      </c>
      <c r="E159" s="10" t="s">
        <v>1963</v>
      </c>
      <c r="F159" s="10" t="s">
        <v>1964</v>
      </c>
      <c r="G159" s="10" t="s">
        <v>1965</v>
      </c>
      <c r="H159" s="10" t="s">
        <v>1966</v>
      </c>
      <c r="I159" s="10" t="s">
        <v>500</v>
      </c>
      <c r="J159" s="10" t="s">
        <v>41</v>
      </c>
      <c r="K159" s="10" t="s">
        <v>41</v>
      </c>
      <c r="L159" s="7"/>
      <c r="M159" s="8" t="s">
        <v>41</v>
      </c>
      <c r="N159" s="11"/>
      <c r="O159" s="11"/>
      <c r="P159" s="7" t="s">
        <v>43</v>
      </c>
      <c r="Q159" s="7"/>
      <c r="R159" s="12" t="str">
        <f>HYPERLINK("https://docs.wto.org/imrd/directdoc.asp?DDFDocuments/t/G/TBTN23/BDI364R1A1.docx", "https://docs.wto.org/imrd/directdoc.asp?DDFDocuments/t/G/TBTN23/BDI364R1A1.docx")</f>
        <v>https://docs.wto.org/imrd/directdoc.asp?DDFDocuments/t/G/TBTN23/BDI364R1A1.docx</v>
      </c>
      <c r="S159" s="12" t="str">
        <f>HYPERLINK("https://docs.wto.org/imrd/directdoc.asp?DDFDocuments/u/G/TBTN23/BDI364R1A1.docx", "https://docs.wto.org/imrd/directdoc.asp?DDFDocuments/u/G/TBTN23/BDI364R1A1.docx")</f>
        <v>https://docs.wto.org/imrd/directdoc.asp?DDFDocuments/u/G/TBTN23/BDI364R1A1.docx</v>
      </c>
      <c r="T159" s="12" t="str">
        <f>HYPERLINK("https://docs.wto.org/imrd/directdoc.asp?DDFDocuments/v/G/TBTN23/BDI364R1A1.docx", "https://docs.wto.org/imrd/directdoc.asp?DDFDocuments/v/G/TBTN23/BDI364R1A1.docx")</f>
        <v>https://docs.wto.org/imrd/directdoc.asp?DDFDocuments/v/G/TBTN23/BDI364R1A1.docx</v>
      </c>
      <c r="U159" s="12" t="s">
        <v>98</v>
      </c>
      <c r="V159" s="12" t="s">
        <v>97</v>
      </c>
      <c r="W159" s="12" t="s">
        <v>98</v>
      </c>
      <c r="X159" s="12" t="s">
        <v>97</v>
      </c>
      <c r="Y159" s="12" t="s">
        <v>97</v>
      </c>
      <c r="Z159" s="12" t="s">
        <v>97</v>
      </c>
      <c r="AA159" s="12" t="s">
        <v>97</v>
      </c>
      <c r="AB159" s="13" t="s">
        <v>41</v>
      </c>
      <c r="AC159" s="12" t="s">
        <v>41</v>
      </c>
      <c r="AD159" s="12" t="s">
        <v>41</v>
      </c>
      <c r="AE159" s="12" t="s">
        <v>41</v>
      </c>
      <c r="AF159" s="12" t="s">
        <v>41</v>
      </c>
      <c r="AG159" s="12" t="s">
        <v>41</v>
      </c>
      <c r="AH159" s="13" t="s">
        <v>41</v>
      </c>
    </row>
    <row r="160" spans="1:34" ht="40.049999999999997" customHeight="1" x14ac:dyDescent="0.3">
      <c r="A160" s="7" t="s">
        <v>726</v>
      </c>
      <c r="B160" s="8">
        <v>46272</v>
      </c>
      <c r="C160" s="9" t="str">
        <f>HYPERLINK("https://epingalert.org/en/Search?viewData= G/TBT/N/CHN/2350"," G/TBT/N/CHN/2350")</f>
        <v xml:space="preserve"> G/TBT/N/CHN/2350</v>
      </c>
      <c r="D160" s="10" t="s">
        <v>1967</v>
      </c>
      <c r="E160" s="10" t="s">
        <v>1968</v>
      </c>
      <c r="F160" s="10" t="s">
        <v>1969</v>
      </c>
      <c r="G160" s="10" t="s">
        <v>1970</v>
      </c>
      <c r="H160" s="10" t="s">
        <v>1971</v>
      </c>
      <c r="I160" s="10" t="s">
        <v>1972</v>
      </c>
      <c r="J160" s="10" t="s">
        <v>41</v>
      </c>
      <c r="K160" s="10" t="s">
        <v>41</v>
      </c>
      <c r="L160" s="7"/>
      <c r="M160" s="8">
        <v>46332</v>
      </c>
      <c r="N160" s="11" t="s">
        <v>166</v>
      </c>
      <c r="O160" s="11" t="s">
        <v>123</v>
      </c>
      <c r="P160" s="7" t="s">
        <v>95</v>
      </c>
      <c r="Q160" s="10" t="s">
        <v>1973</v>
      </c>
      <c r="R160" s="12" t="str">
        <f>HYPERLINK("https://docs.wto.org/imrd/directdoc.asp?DDFDocuments/t/G/TBTN26/CHN2350.docx", "https://docs.wto.org/imrd/directdoc.asp?DDFDocuments/t/G/TBTN26/CHN2350.docx")</f>
        <v>https://docs.wto.org/imrd/directdoc.asp?DDFDocuments/t/G/TBTN26/CHN2350.docx</v>
      </c>
      <c r="S160" s="12" t="str">
        <f>HYPERLINK("https://docs.wto.org/imrd/directdoc.asp?DDFDocuments/u/G/TBTN26/CHN2350.docx", "https://docs.wto.org/imrd/directdoc.asp?DDFDocuments/u/G/TBTN26/CHN2350.docx")</f>
        <v>https://docs.wto.org/imrd/directdoc.asp?DDFDocuments/u/G/TBTN26/CHN2350.docx</v>
      </c>
      <c r="T160" s="12" t="str">
        <f>HYPERLINK("https://docs.wto.org/imrd/directdoc.asp?DDFDocuments/v/G/TBTN26/CHN2350.docx", "https://docs.wto.org/imrd/directdoc.asp?DDFDocuments/v/G/TBTN26/CHN2350.docx")</f>
        <v>https://docs.wto.org/imrd/directdoc.asp?DDFDocuments/v/G/TBTN26/CHN2350.docx</v>
      </c>
      <c r="U160" s="12" t="s">
        <v>98</v>
      </c>
      <c r="V160" s="12" t="s">
        <v>97</v>
      </c>
      <c r="W160" s="12" t="s">
        <v>97</v>
      </c>
      <c r="X160" s="12" t="s">
        <v>97</v>
      </c>
      <c r="Y160" s="12" t="s">
        <v>97</v>
      </c>
      <c r="Z160" s="12" t="s">
        <v>97</v>
      </c>
      <c r="AA160" s="12" t="s">
        <v>97</v>
      </c>
      <c r="AB160" s="13" t="s">
        <v>41</v>
      </c>
      <c r="AC160" s="12" t="s">
        <v>41</v>
      </c>
      <c r="AD160" s="12" t="s">
        <v>41</v>
      </c>
      <c r="AE160" s="12" t="s">
        <v>41</v>
      </c>
      <c r="AF160" s="12" t="s">
        <v>41</v>
      </c>
      <c r="AG160" s="12" t="s">
        <v>41</v>
      </c>
      <c r="AH160" s="13" t="s">
        <v>41</v>
      </c>
    </row>
    <row r="161" spans="1:34" ht="40.049999999999997" customHeight="1" x14ac:dyDescent="0.3">
      <c r="A161" s="7" t="s">
        <v>519</v>
      </c>
      <c r="B161" s="8">
        <v>46272</v>
      </c>
      <c r="C161" s="9" t="str">
        <f>HYPERLINK("https://epingalert.org/en/Search?viewData= G/TBT/N/IDN/184/Add.2"," G/TBT/N/IDN/184/Add.2")</f>
        <v xml:space="preserve"> G/TBT/N/IDN/184/Add.2</v>
      </c>
      <c r="D161" s="10" t="s">
        <v>1974</v>
      </c>
      <c r="E161" s="10" t="s">
        <v>1975</v>
      </c>
      <c r="F161" s="10" t="s">
        <v>1976</v>
      </c>
      <c r="G161" s="10" t="s">
        <v>41</v>
      </c>
      <c r="H161" s="10" t="s">
        <v>1977</v>
      </c>
      <c r="I161" s="10" t="s">
        <v>285</v>
      </c>
      <c r="J161" s="10" t="s">
        <v>41</v>
      </c>
      <c r="K161" s="10" t="s">
        <v>41</v>
      </c>
      <c r="L161" s="7"/>
      <c r="M161" s="8" t="s">
        <v>41</v>
      </c>
      <c r="N161" s="11"/>
      <c r="O161" s="11"/>
      <c r="P161" s="7" t="s">
        <v>43</v>
      </c>
      <c r="Q161" s="10" t="s">
        <v>1978</v>
      </c>
      <c r="R161" s="12" t="str">
        <f>HYPERLINK("https://docs.wto.org/imrd/directdoc.asp?DDFDocuments/t/G/TBTN26/IDN184A2.docx", "https://docs.wto.org/imrd/directdoc.asp?DDFDocuments/t/G/TBTN26/IDN184A2.docx")</f>
        <v>https://docs.wto.org/imrd/directdoc.asp?DDFDocuments/t/G/TBTN26/IDN184A2.docx</v>
      </c>
      <c r="S161" s="12" t="str">
        <f>HYPERLINK("https://docs.wto.org/imrd/directdoc.asp?DDFDocuments/u/G/TBTN26/IDN184A2.docx", "https://docs.wto.org/imrd/directdoc.asp?DDFDocuments/u/G/TBTN26/IDN184A2.docx")</f>
        <v>https://docs.wto.org/imrd/directdoc.asp?DDFDocuments/u/G/TBTN26/IDN184A2.docx</v>
      </c>
      <c r="T161" s="12" t="str">
        <f>HYPERLINK("https://docs.wto.org/imrd/directdoc.asp?DDFDocuments/v/G/TBTN26/IDN184A2.docx", "https://docs.wto.org/imrd/directdoc.asp?DDFDocuments/v/G/TBTN26/IDN184A2.docx")</f>
        <v>https://docs.wto.org/imrd/directdoc.asp?DDFDocuments/v/G/TBTN26/IDN184A2.docx</v>
      </c>
      <c r="U161" s="12" t="s">
        <v>97</v>
      </c>
      <c r="V161" s="12" t="s">
        <v>97</v>
      </c>
      <c r="W161" s="12" t="s">
        <v>97</v>
      </c>
      <c r="X161" s="12" t="s">
        <v>97</v>
      </c>
      <c r="Y161" s="12" t="s">
        <v>97</v>
      </c>
      <c r="Z161" s="12" t="s">
        <v>97</v>
      </c>
      <c r="AA161" s="12" t="s">
        <v>97</v>
      </c>
      <c r="AB161" s="13" t="s">
        <v>41</v>
      </c>
      <c r="AC161" s="12" t="s">
        <v>41</v>
      </c>
      <c r="AD161" s="12" t="s">
        <v>41</v>
      </c>
      <c r="AE161" s="12" t="s">
        <v>41</v>
      </c>
      <c r="AF161" s="12" t="s">
        <v>41</v>
      </c>
      <c r="AG161" s="12" t="s">
        <v>41</v>
      </c>
      <c r="AH161" s="13" t="s">
        <v>41</v>
      </c>
    </row>
    <row r="162" spans="1:34" ht="40.049999999999997" customHeight="1" x14ac:dyDescent="0.3">
      <c r="A162" s="7" t="s">
        <v>519</v>
      </c>
      <c r="B162" s="8">
        <v>46272</v>
      </c>
      <c r="C162" s="9" t="str">
        <f>HYPERLINK("https://epingalert.org/en/Search?viewData= G/TBT/N/IDN/195"," G/TBT/N/IDN/195")</f>
        <v xml:space="preserve"> G/TBT/N/IDN/195</v>
      </c>
      <c r="D162" s="10" t="s">
        <v>1979</v>
      </c>
      <c r="E162" s="10" t="s">
        <v>1980</v>
      </c>
      <c r="F162" s="10" t="s">
        <v>1981</v>
      </c>
      <c r="G162" s="10" t="s">
        <v>41</v>
      </c>
      <c r="H162" s="10" t="s">
        <v>1982</v>
      </c>
      <c r="I162" s="10" t="s">
        <v>285</v>
      </c>
      <c r="J162" s="10" t="s">
        <v>41</v>
      </c>
      <c r="K162" s="10" t="s">
        <v>157</v>
      </c>
      <c r="L162" s="7"/>
      <c r="M162" s="8">
        <v>46332</v>
      </c>
      <c r="N162" s="11" t="s">
        <v>166</v>
      </c>
      <c r="O162" s="11" t="s">
        <v>166</v>
      </c>
      <c r="P162" s="7" t="s">
        <v>95</v>
      </c>
      <c r="Q162" s="10" t="s">
        <v>1983</v>
      </c>
      <c r="R162" s="12" t="str">
        <f>HYPERLINK("https://docs.wto.org/imrd/directdoc.asp?DDFDocuments/t/G/TBTN26/IDN195.docx", "https://docs.wto.org/imrd/directdoc.asp?DDFDocuments/t/G/TBTN26/IDN195.docx")</f>
        <v>https://docs.wto.org/imrd/directdoc.asp?DDFDocuments/t/G/TBTN26/IDN195.docx</v>
      </c>
      <c r="S162" s="12" t="str">
        <f>HYPERLINK("https://docs.wto.org/imrd/directdoc.asp?DDFDocuments/u/G/TBTN26/IDN195.docx", "https://docs.wto.org/imrd/directdoc.asp?DDFDocuments/u/G/TBTN26/IDN195.docx")</f>
        <v>https://docs.wto.org/imrd/directdoc.asp?DDFDocuments/u/G/TBTN26/IDN195.docx</v>
      </c>
      <c r="T162" s="12" t="str">
        <f>HYPERLINK("https://docs.wto.org/imrd/directdoc.asp?DDFDocuments/v/G/TBTN26/IDN195.docx", "https://docs.wto.org/imrd/directdoc.asp?DDFDocuments/v/G/TBTN26/IDN195.docx")</f>
        <v>https://docs.wto.org/imrd/directdoc.asp?DDFDocuments/v/G/TBTN26/IDN195.docx</v>
      </c>
      <c r="U162" s="12" t="s">
        <v>98</v>
      </c>
      <c r="V162" s="12" t="s">
        <v>97</v>
      </c>
      <c r="W162" s="12" t="s">
        <v>97</v>
      </c>
      <c r="X162" s="12" t="s">
        <v>97</v>
      </c>
      <c r="Y162" s="12" t="s">
        <v>97</v>
      </c>
      <c r="Z162" s="12" t="s">
        <v>97</v>
      </c>
      <c r="AA162" s="12" t="s">
        <v>97</v>
      </c>
      <c r="AB162" s="13" t="s">
        <v>524</v>
      </c>
      <c r="AC162" s="12" t="s">
        <v>41</v>
      </c>
      <c r="AD162" s="12" t="s">
        <v>41</v>
      </c>
      <c r="AE162" s="12" t="s">
        <v>41</v>
      </c>
      <c r="AF162" s="12" t="s">
        <v>41</v>
      </c>
      <c r="AG162" s="12" t="s">
        <v>41</v>
      </c>
      <c r="AH162" s="13" t="s">
        <v>41</v>
      </c>
    </row>
    <row r="163" spans="1:34" ht="40.049999999999997" customHeight="1" x14ac:dyDescent="0.3">
      <c r="A163" s="7" t="s">
        <v>100</v>
      </c>
      <c r="B163" s="8">
        <v>46272</v>
      </c>
      <c r="C163" s="9" t="str">
        <f>HYPERLINK("https://epingalert.org/en/Search?viewData= G/TBT/N/KOR/1381"," G/TBT/N/KOR/1381")</f>
        <v xml:space="preserve"> G/TBT/N/KOR/1381</v>
      </c>
      <c r="D163" s="10" t="s">
        <v>1984</v>
      </c>
      <c r="E163" s="10" t="s">
        <v>1985</v>
      </c>
      <c r="F163" s="10" t="s">
        <v>1986</v>
      </c>
      <c r="G163" s="10" t="s">
        <v>41</v>
      </c>
      <c r="H163" s="10" t="s">
        <v>1987</v>
      </c>
      <c r="I163" s="10" t="s">
        <v>1988</v>
      </c>
      <c r="J163" s="10" t="s">
        <v>1989</v>
      </c>
      <c r="K163" s="10" t="s">
        <v>41</v>
      </c>
      <c r="L163" s="7"/>
      <c r="M163" s="8">
        <v>46332</v>
      </c>
      <c r="N163" s="11" t="s">
        <v>1990</v>
      </c>
      <c r="O163" s="11" t="s">
        <v>1991</v>
      </c>
      <c r="P163" s="7" t="s">
        <v>95</v>
      </c>
      <c r="Q163" s="10" t="s">
        <v>1992</v>
      </c>
      <c r="R163" s="12" t="str">
        <f>HYPERLINK("https://docs.wto.org/imrd/directdoc.asp?DDFDocuments/t/G/TBTN26/KOR1381.docx", "https://docs.wto.org/imrd/directdoc.asp?DDFDocuments/t/G/TBTN26/KOR1381.docx")</f>
        <v>https://docs.wto.org/imrd/directdoc.asp?DDFDocuments/t/G/TBTN26/KOR1381.docx</v>
      </c>
      <c r="S163" s="12" t="str">
        <f>HYPERLINK("https://docs.wto.org/imrd/directdoc.asp?DDFDocuments/u/G/TBTN26/KOR1381.docx", "https://docs.wto.org/imrd/directdoc.asp?DDFDocuments/u/G/TBTN26/KOR1381.docx")</f>
        <v>https://docs.wto.org/imrd/directdoc.asp?DDFDocuments/u/G/TBTN26/KOR1381.docx</v>
      </c>
      <c r="T163" s="12" t="str">
        <f>HYPERLINK("https://docs.wto.org/imrd/directdoc.asp?DDFDocuments/v/G/TBTN26/KOR1381.docx", "https://docs.wto.org/imrd/directdoc.asp?DDFDocuments/v/G/TBTN26/KOR1381.docx")</f>
        <v>https://docs.wto.org/imrd/directdoc.asp?DDFDocuments/v/G/TBTN26/KOR1381.docx</v>
      </c>
      <c r="U163" s="12" t="s">
        <v>98</v>
      </c>
      <c r="V163" s="12" t="s">
        <v>97</v>
      </c>
      <c r="W163" s="12" t="s">
        <v>98</v>
      </c>
      <c r="X163" s="12" t="s">
        <v>97</v>
      </c>
      <c r="Y163" s="12" t="s">
        <v>97</v>
      </c>
      <c r="Z163" s="12" t="s">
        <v>97</v>
      </c>
      <c r="AA163" s="12" t="s">
        <v>97</v>
      </c>
      <c r="AB163" s="13" t="s">
        <v>1993</v>
      </c>
      <c r="AC163" s="12" t="s">
        <v>41</v>
      </c>
      <c r="AD163" s="12" t="s">
        <v>41</v>
      </c>
      <c r="AE163" s="12" t="s">
        <v>41</v>
      </c>
      <c r="AF163" s="12" t="s">
        <v>41</v>
      </c>
      <c r="AG163" s="12" t="s">
        <v>41</v>
      </c>
      <c r="AH163" s="13" t="s">
        <v>41</v>
      </c>
    </row>
    <row r="164" spans="1:34" ht="40.049999999999997" customHeight="1" x14ac:dyDescent="0.3">
      <c r="A164" s="7" t="s">
        <v>311</v>
      </c>
      <c r="B164" s="8">
        <v>46272</v>
      </c>
      <c r="C164" s="9" t="str">
        <f>HYPERLINK("https://epingalert.org/en/Search?viewData= G/TBT/N/USA/1567/Add.4"," G/TBT/N/USA/1567/Add.4")</f>
        <v xml:space="preserve"> G/TBT/N/USA/1567/Add.4</v>
      </c>
      <c r="D164" s="10" t="s">
        <v>1994</v>
      </c>
      <c r="E164" s="10" t="s">
        <v>1995</v>
      </c>
      <c r="F164" s="10" t="s">
        <v>1996</v>
      </c>
      <c r="G164" s="10" t="s">
        <v>41</v>
      </c>
      <c r="H164" s="10" t="s">
        <v>1997</v>
      </c>
      <c r="I164" s="10" t="s">
        <v>188</v>
      </c>
      <c r="J164" s="10" t="s">
        <v>41</v>
      </c>
      <c r="K164" s="10" t="s">
        <v>41</v>
      </c>
      <c r="L164" s="7"/>
      <c r="M164" s="8" t="s">
        <v>41</v>
      </c>
      <c r="N164" s="11"/>
      <c r="O164" s="11"/>
      <c r="P164" s="7" t="s">
        <v>43</v>
      </c>
      <c r="Q164" s="10" t="s">
        <v>1998</v>
      </c>
      <c r="R164" s="12" t="str">
        <f>HYPERLINK("https://docs.wto.org/imrd/directdoc.asp?DDFDocuments/t/G/TBTN20/USA1567A4.docx", "https://docs.wto.org/imrd/directdoc.asp?DDFDocuments/t/G/TBTN20/USA1567A4.docx")</f>
        <v>https://docs.wto.org/imrd/directdoc.asp?DDFDocuments/t/G/TBTN20/USA1567A4.docx</v>
      </c>
      <c r="S164" s="12" t="str">
        <f>HYPERLINK("https://docs.wto.org/imrd/directdoc.asp?DDFDocuments/u/G/TBTN20/USA1567A4.docx", "https://docs.wto.org/imrd/directdoc.asp?DDFDocuments/u/G/TBTN20/USA1567A4.docx")</f>
        <v>https://docs.wto.org/imrd/directdoc.asp?DDFDocuments/u/G/TBTN20/USA1567A4.docx</v>
      </c>
      <c r="T164" s="12" t="str">
        <f>HYPERLINK("https://docs.wto.org/imrd/directdoc.asp?DDFDocuments/v/G/TBTN20/USA1567A4.docx", "https://docs.wto.org/imrd/directdoc.asp?DDFDocuments/v/G/TBTN20/USA1567A4.docx")</f>
        <v>https://docs.wto.org/imrd/directdoc.asp?DDFDocuments/v/G/TBTN20/USA1567A4.docx</v>
      </c>
      <c r="U164" s="12" t="s">
        <v>98</v>
      </c>
      <c r="V164" s="12" t="s">
        <v>97</v>
      </c>
      <c r="W164" s="12" t="s">
        <v>97</v>
      </c>
      <c r="X164" s="12" t="s">
        <v>97</v>
      </c>
      <c r="Y164" s="12" t="s">
        <v>97</v>
      </c>
      <c r="Z164" s="12" t="s">
        <v>97</v>
      </c>
      <c r="AA164" s="12" t="s">
        <v>97</v>
      </c>
      <c r="AB164" s="13" t="s">
        <v>41</v>
      </c>
      <c r="AC164" s="12" t="s">
        <v>41</v>
      </c>
      <c r="AD164" s="12" t="s">
        <v>41</v>
      </c>
      <c r="AE164" s="12" t="s">
        <v>41</v>
      </c>
      <c r="AF164" s="12" t="s">
        <v>41</v>
      </c>
      <c r="AG164" s="12" t="s">
        <v>41</v>
      </c>
      <c r="AH164" s="13" t="s">
        <v>41</v>
      </c>
    </row>
    <row r="165" spans="1:34" ht="40.049999999999997" customHeight="1" x14ac:dyDescent="0.3">
      <c r="A165" s="7" t="s">
        <v>311</v>
      </c>
      <c r="B165" s="8">
        <v>46272</v>
      </c>
      <c r="C165" s="9" t="str">
        <f>HYPERLINK("https://epingalert.org/en/Search?viewData= G/TBT/N/USA/2219/Add.3"," G/TBT/N/USA/2219/Add.3")</f>
        <v xml:space="preserve"> G/TBT/N/USA/2219/Add.3</v>
      </c>
      <c r="D165" s="10" t="s">
        <v>1999</v>
      </c>
      <c r="E165" s="10" t="s">
        <v>2000</v>
      </c>
      <c r="F165" s="10" t="s">
        <v>2001</v>
      </c>
      <c r="G165" s="10" t="s">
        <v>41</v>
      </c>
      <c r="H165" s="10" t="s">
        <v>2002</v>
      </c>
      <c r="I165" s="10" t="s">
        <v>1972</v>
      </c>
      <c r="J165" s="10" t="s">
        <v>41</v>
      </c>
      <c r="K165" s="10" t="s">
        <v>41</v>
      </c>
      <c r="L165" s="7"/>
      <c r="M165" s="8" t="s">
        <v>41</v>
      </c>
      <c r="N165" s="11"/>
      <c r="O165" s="11"/>
      <c r="P165" s="7" t="s">
        <v>43</v>
      </c>
      <c r="Q165" s="10" t="s">
        <v>2003</v>
      </c>
      <c r="R165" s="12" t="str">
        <f>HYPERLINK("https://docs.wto.org/imrd/directdoc.asp?DDFDocuments/t/G/TBTN25/USA2219A3.docx", "https://docs.wto.org/imrd/directdoc.asp?DDFDocuments/t/G/TBTN25/USA2219A3.docx")</f>
        <v>https://docs.wto.org/imrd/directdoc.asp?DDFDocuments/t/G/TBTN25/USA2219A3.docx</v>
      </c>
      <c r="S165" s="12" t="str">
        <f>HYPERLINK("https://docs.wto.org/imrd/directdoc.asp?DDFDocuments/u/G/TBTN25/USA2219A3.docx", "https://docs.wto.org/imrd/directdoc.asp?DDFDocuments/u/G/TBTN25/USA2219A3.docx")</f>
        <v>https://docs.wto.org/imrd/directdoc.asp?DDFDocuments/u/G/TBTN25/USA2219A3.docx</v>
      </c>
      <c r="T165" s="12" t="str">
        <f>HYPERLINK("https://docs.wto.org/imrd/directdoc.asp?DDFDocuments/v/G/TBTN25/USA2219A3.docx", "https://docs.wto.org/imrd/directdoc.asp?DDFDocuments/v/G/TBTN25/USA2219A3.docx")</f>
        <v>https://docs.wto.org/imrd/directdoc.asp?DDFDocuments/v/G/TBTN25/USA2219A3.docx</v>
      </c>
      <c r="U165" s="12" t="s">
        <v>97</v>
      </c>
      <c r="V165" s="12" t="s">
        <v>97</v>
      </c>
      <c r="W165" s="12" t="s">
        <v>97</v>
      </c>
      <c r="X165" s="12" t="s">
        <v>97</v>
      </c>
      <c r="Y165" s="12" t="s">
        <v>97</v>
      </c>
      <c r="Z165" s="12" t="s">
        <v>97</v>
      </c>
      <c r="AA165" s="12" t="s">
        <v>97</v>
      </c>
      <c r="AB165" s="13" t="s">
        <v>41</v>
      </c>
      <c r="AC165" s="12" t="s">
        <v>41</v>
      </c>
      <c r="AD165" s="12" t="s">
        <v>41</v>
      </c>
      <c r="AE165" s="12" t="s">
        <v>41</v>
      </c>
      <c r="AF165" s="12" t="s">
        <v>41</v>
      </c>
      <c r="AG165" s="12" t="s">
        <v>41</v>
      </c>
      <c r="AH165" s="13" t="s">
        <v>41</v>
      </c>
    </row>
    <row r="166" spans="1:34" ht="40.049999999999997" customHeight="1" x14ac:dyDescent="0.3">
      <c r="A166" s="7" t="s">
        <v>311</v>
      </c>
      <c r="B166" s="8">
        <v>46272</v>
      </c>
      <c r="C166" s="9" t="str">
        <f>HYPERLINK("https://epingalert.org/en/Search?viewData= G/TBT/N/USA/2321"," G/TBT/N/USA/2321")</f>
        <v xml:space="preserve"> G/TBT/N/USA/2321</v>
      </c>
      <c r="D166" s="10" t="s">
        <v>2004</v>
      </c>
      <c r="E166" s="10" t="s">
        <v>2005</v>
      </c>
      <c r="F166" s="10" t="s">
        <v>2006</v>
      </c>
      <c r="G166" s="10" t="s">
        <v>2007</v>
      </c>
      <c r="H166" s="10" t="s">
        <v>2008</v>
      </c>
      <c r="I166" s="10" t="s">
        <v>664</v>
      </c>
      <c r="J166" s="10" t="s">
        <v>41</v>
      </c>
      <c r="K166" s="10" t="s">
        <v>41</v>
      </c>
      <c r="L166" s="7"/>
      <c r="M166" s="8">
        <v>46329</v>
      </c>
      <c r="N166" s="11" t="s">
        <v>166</v>
      </c>
      <c r="O166" s="11" t="s">
        <v>166</v>
      </c>
      <c r="P166" s="7" t="s">
        <v>95</v>
      </c>
      <c r="Q166" s="10" t="s">
        <v>2009</v>
      </c>
      <c r="R166" s="12" t="str">
        <f>HYPERLINK("https://docs.wto.org/imrd/directdoc.asp?DDFDocuments/t/G/TBTN26/USA2321.docx", "https://docs.wto.org/imrd/directdoc.asp?DDFDocuments/t/G/TBTN26/USA2321.docx")</f>
        <v>https://docs.wto.org/imrd/directdoc.asp?DDFDocuments/t/G/TBTN26/USA2321.docx</v>
      </c>
      <c r="S166" s="12" t="str">
        <f>HYPERLINK("https://docs.wto.org/imrd/directdoc.asp?DDFDocuments/u/G/TBTN26/USA2321.docx", "https://docs.wto.org/imrd/directdoc.asp?DDFDocuments/u/G/TBTN26/USA2321.docx")</f>
        <v>https://docs.wto.org/imrd/directdoc.asp?DDFDocuments/u/G/TBTN26/USA2321.docx</v>
      </c>
      <c r="T166" s="12" t="str">
        <f>HYPERLINK("https://docs.wto.org/imrd/directdoc.asp?DDFDocuments/v/G/TBTN26/USA2321.docx", "https://docs.wto.org/imrd/directdoc.asp?DDFDocuments/v/G/TBTN26/USA2321.docx")</f>
        <v>https://docs.wto.org/imrd/directdoc.asp?DDFDocuments/v/G/TBTN26/USA2321.docx</v>
      </c>
      <c r="U166" s="12" t="s">
        <v>97</v>
      </c>
      <c r="V166" s="12" t="s">
        <v>97</v>
      </c>
      <c r="W166" s="12" t="s">
        <v>97</v>
      </c>
      <c r="X166" s="12" t="s">
        <v>97</v>
      </c>
      <c r="Y166" s="12" t="s">
        <v>97</v>
      </c>
      <c r="Z166" s="12" t="s">
        <v>97</v>
      </c>
      <c r="AA166" s="12" t="s">
        <v>98</v>
      </c>
      <c r="AB166" s="13" t="s">
        <v>2010</v>
      </c>
      <c r="AC166" s="12" t="s">
        <v>41</v>
      </c>
      <c r="AD166" s="12" t="s">
        <v>41</v>
      </c>
      <c r="AE166" s="12" t="s">
        <v>41</v>
      </c>
      <c r="AF166" s="12" t="s">
        <v>41</v>
      </c>
      <c r="AG166" s="12" t="s">
        <v>41</v>
      </c>
      <c r="AH166" s="13" t="s">
        <v>41</v>
      </c>
    </row>
    <row r="167" spans="1:34" ht="40.049999999999997" customHeight="1" x14ac:dyDescent="0.3">
      <c r="A167" s="7" t="s">
        <v>1045</v>
      </c>
      <c r="B167" s="8">
        <v>46273</v>
      </c>
      <c r="C167" s="9" t="str">
        <f>HYPERLINK("https://epingalert.org/en/Search?viewData= G/SPS/N/ARE/322, G/SPS/N/BHR/274, G/SPS/N/KWT/204, G/SPS/N/OMN/170, G/SPS/N/QAT/173, G/SPS/N/SAU/622, G/SPS/N/YEM/114"," G/SPS/N/ARE/322, G/SPS/N/BHR/274, G/SPS/N/KWT/204, G/SPS/N/OMN/170, G/SPS/N/QAT/173, G/SPS/N/SAU/622, G/SPS/N/YEM/114")</f>
        <v xml:space="preserve"> G/SPS/N/ARE/322, G/SPS/N/BHR/274, G/SPS/N/KWT/204, G/SPS/N/OMN/170, G/SPS/N/QAT/173, G/SPS/N/SAU/622, G/SPS/N/YEM/114</v>
      </c>
      <c r="D167" s="10" t="s">
        <v>1799</v>
      </c>
      <c r="E167" s="10" t="s">
        <v>1800</v>
      </c>
      <c r="F167" s="10" t="s">
        <v>1801</v>
      </c>
      <c r="G167" s="10" t="s">
        <v>41</v>
      </c>
      <c r="H167" s="10" t="s">
        <v>233</v>
      </c>
      <c r="I167" s="10" t="s">
        <v>66</v>
      </c>
      <c r="J167" s="10" t="s">
        <v>41</v>
      </c>
      <c r="K167" s="10" t="s">
        <v>1802</v>
      </c>
      <c r="L167" s="7" t="s">
        <v>41</v>
      </c>
      <c r="M167" s="8">
        <v>46333</v>
      </c>
      <c r="N167" s="11" t="s">
        <v>122</v>
      </c>
      <c r="O167" s="11" t="s">
        <v>123</v>
      </c>
      <c r="P167" s="7" t="s">
        <v>95</v>
      </c>
      <c r="Q167" s="10" t="s">
        <v>1803</v>
      </c>
      <c r="R167" s="12" t="str">
        <f>HYPERLINK("https://docs.wto.org/imrd/directdoc.asp?DDFDocuments/t/G/SPS/NARE322.docx", "https://docs.wto.org/imrd/directdoc.asp?DDFDocuments/t/G/SPS/NARE322.docx")</f>
        <v>https://docs.wto.org/imrd/directdoc.asp?DDFDocuments/t/G/SPS/NARE322.docx</v>
      </c>
      <c r="S167" s="12" t="str">
        <f>HYPERLINK("https://docs.wto.org/imrd/directdoc.asp?DDFDocuments/u/G/SPS/NARE322.docx", "https://docs.wto.org/imrd/directdoc.asp?DDFDocuments/u/G/SPS/NARE322.docx")</f>
        <v>https://docs.wto.org/imrd/directdoc.asp?DDFDocuments/u/G/SPS/NARE322.docx</v>
      </c>
      <c r="T167" s="12" t="str">
        <f>HYPERLINK("https://docs.wto.org/imrd/directdoc.asp?DDFDocuments/v/G/SPS/NARE322.docx", "https://docs.wto.org/imrd/directdoc.asp?DDFDocuments/v/G/SPS/NARE322.docx")</f>
        <v>https://docs.wto.org/imrd/directdoc.asp?DDFDocuments/v/G/SPS/NARE322.docx</v>
      </c>
      <c r="U167" s="12" t="s">
        <v>41</v>
      </c>
      <c r="V167" s="12" t="s">
        <v>41</v>
      </c>
      <c r="W167" s="12" t="s">
        <v>41</v>
      </c>
      <c r="X167" s="12" t="s">
        <v>41</v>
      </c>
      <c r="Y167" s="12" t="s">
        <v>41</v>
      </c>
      <c r="Z167" s="12" t="s">
        <v>41</v>
      </c>
      <c r="AA167" s="12" t="s">
        <v>41</v>
      </c>
      <c r="AB167" s="13" t="s">
        <v>41</v>
      </c>
      <c r="AC167" s="12" t="s">
        <v>97</v>
      </c>
      <c r="AD167" s="12" t="s">
        <v>97</v>
      </c>
      <c r="AE167" s="12" t="s">
        <v>97</v>
      </c>
      <c r="AF167" s="12" t="s">
        <v>98</v>
      </c>
      <c r="AG167" s="12" t="s">
        <v>99</v>
      </c>
      <c r="AH167" s="13" t="s">
        <v>41</v>
      </c>
    </row>
    <row r="168" spans="1:34" ht="40.049999999999997" customHeight="1" x14ac:dyDescent="0.3">
      <c r="A168" s="7" t="s">
        <v>1050</v>
      </c>
      <c r="B168" s="8">
        <v>46273</v>
      </c>
      <c r="C168" s="9" t="str">
        <f>HYPERLINK("https://epingalert.org/en/Search?viewData= G/SPS/N/ARE/322, G/SPS/N/BHR/274, G/SPS/N/KWT/204, G/SPS/N/OMN/170, G/SPS/N/QAT/173, G/SPS/N/SAU/622, G/SPS/N/YEM/114"," G/SPS/N/ARE/322, G/SPS/N/BHR/274, G/SPS/N/KWT/204, G/SPS/N/OMN/170, G/SPS/N/QAT/173, G/SPS/N/SAU/622, G/SPS/N/YEM/114")</f>
        <v xml:space="preserve"> G/SPS/N/ARE/322, G/SPS/N/BHR/274, G/SPS/N/KWT/204, G/SPS/N/OMN/170, G/SPS/N/QAT/173, G/SPS/N/SAU/622, G/SPS/N/YEM/114</v>
      </c>
      <c r="D168" s="10" t="s">
        <v>1799</v>
      </c>
      <c r="E168" s="10" t="s">
        <v>1800</v>
      </c>
      <c r="F168" s="10" t="s">
        <v>1801</v>
      </c>
      <c r="G168" s="10" t="s">
        <v>41</v>
      </c>
      <c r="H168" s="10" t="s">
        <v>233</v>
      </c>
      <c r="I168" s="10" t="s">
        <v>66</v>
      </c>
      <c r="J168" s="10" t="s">
        <v>41</v>
      </c>
      <c r="K168" s="10" t="s">
        <v>1802</v>
      </c>
      <c r="L168" s="7" t="s">
        <v>41</v>
      </c>
      <c r="M168" s="8">
        <v>46333</v>
      </c>
      <c r="N168" s="11" t="s">
        <v>122</v>
      </c>
      <c r="O168" s="11" t="s">
        <v>123</v>
      </c>
      <c r="P168" s="7" t="s">
        <v>95</v>
      </c>
      <c r="Q168" s="10" t="s">
        <v>1803</v>
      </c>
      <c r="R168" s="12" t="str">
        <f>HYPERLINK("https://docs.wto.org/imrd/directdoc.asp?DDFDocuments/t/G/SPS/NARE322.docx", "https://docs.wto.org/imrd/directdoc.asp?DDFDocuments/t/G/SPS/NARE322.docx")</f>
        <v>https://docs.wto.org/imrd/directdoc.asp?DDFDocuments/t/G/SPS/NARE322.docx</v>
      </c>
      <c r="S168" s="12" t="str">
        <f>HYPERLINK("https://docs.wto.org/imrd/directdoc.asp?DDFDocuments/u/G/SPS/NARE322.docx", "https://docs.wto.org/imrd/directdoc.asp?DDFDocuments/u/G/SPS/NARE322.docx")</f>
        <v>https://docs.wto.org/imrd/directdoc.asp?DDFDocuments/u/G/SPS/NARE322.docx</v>
      </c>
      <c r="T168" s="12" t="str">
        <f>HYPERLINK("https://docs.wto.org/imrd/directdoc.asp?DDFDocuments/v/G/SPS/NARE322.docx", "https://docs.wto.org/imrd/directdoc.asp?DDFDocuments/v/G/SPS/NARE322.docx")</f>
        <v>https://docs.wto.org/imrd/directdoc.asp?DDFDocuments/v/G/SPS/NARE322.docx</v>
      </c>
      <c r="U168" s="12" t="s">
        <v>41</v>
      </c>
      <c r="V168" s="12" t="s">
        <v>41</v>
      </c>
      <c r="W168" s="12" t="s">
        <v>41</v>
      </c>
      <c r="X168" s="12" t="s">
        <v>41</v>
      </c>
      <c r="Y168" s="12" t="s">
        <v>41</v>
      </c>
      <c r="Z168" s="12" t="s">
        <v>41</v>
      </c>
      <c r="AA168" s="12" t="s">
        <v>41</v>
      </c>
      <c r="AB168" s="13" t="s">
        <v>41</v>
      </c>
      <c r="AC168" s="12" t="s">
        <v>97</v>
      </c>
      <c r="AD168" s="12" t="s">
        <v>97</v>
      </c>
      <c r="AE168" s="12" t="s">
        <v>97</v>
      </c>
      <c r="AF168" s="12" t="s">
        <v>98</v>
      </c>
      <c r="AG168" s="12" t="s">
        <v>99</v>
      </c>
      <c r="AH168" s="13" t="s">
        <v>41</v>
      </c>
    </row>
    <row r="169" spans="1:34" ht="40.049999999999997" customHeight="1" x14ac:dyDescent="0.3">
      <c r="A169" s="7" t="s">
        <v>1051</v>
      </c>
      <c r="B169" s="8">
        <v>46273</v>
      </c>
      <c r="C169" s="9" t="str">
        <f>HYPERLINK("https://epingalert.org/en/Search?viewData= G/SPS/N/ARE/322, G/SPS/N/BHR/274, G/SPS/N/KWT/204, G/SPS/N/OMN/170, G/SPS/N/QAT/173, G/SPS/N/SAU/622, G/SPS/N/YEM/114"," G/SPS/N/ARE/322, G/SPS/N/BHR/274, G/SPS/N/KWT/204, G/SPS/N/OMN/170, G/SPS/N/QAT/173, G/SPS/N/SAU/622, G/SPS/N/YEM/114")</f>
        <v xml:space="preserve"> G/SPS/N/ARE/322, G/SPS/N/BHR/274, G/SPS/N/KWT/204, G/SPS/N/OMN/170, G/SPS/N/QAT/173, G/SPS/N/SAU/622, G/SPS/N/YEM/114</v>
      </c>
      <c r="D169" s="10" t="s">
        <v>1799</v>
      </c>
      <c r="E169" s="10" t="s">
        <v>1800</v>
      </c>
      <c r="F169" s="10" t="s">
        <v>1801</v>
      </c>
      <c r="G169" s="10" t="s">
        <v>41</v>
      </c>
      <c r="H169" s="10" t="s">
        <v>233</v>
      </c>
      <c r="I169" s="10" t="s">
        <v>66</v>
      </c>
      <c r="J169" s="10" t="s">
        <v>41</v>
      </c>
      <c r="K169" s="10" t="s">
        <v>1802</v>
      </c>
      <c r="L169" s="7" t="s">
        <v>41</v>
      </c>
      <c r="M169" s="8">
        <v>46333</v>
      </c>
      <c r="N169" s="11" t="s">
        <v>122</v>
      </c>
      <c r="O169" s="11" t="s">
        <v>123</v>
      </c>
      <c r="P169" s="7" t="s">
        <v>95</v>
      </c>
      <c r="Q169" s="10" t="s">
        <v>1803</v>
      </c>
      <c r="R169" s="12" t="str">
        <f>HYPERLINK("https://docs.wto.org/imrd/directdoc.asp?DDFDocuments/t/G/SPS/NARE322.docx", "https://docs.wto.org/imrd/directdoc.asp?DDFDocuments/t/G/SPS/NARE322.docx")</f>
        <v>https://docs.wto.org/imrd/directdoc.asp?DDFDocuments/t/G/SPS/NARE322.docx</v>
      </c>
      <c r="S169" s="12" t="str">
        <f>HYPERLINK("https://docs.wto.org/imrd/directdoc.asp?DDFDocuments/u/G/SPS/NARE322.docx", "https://docs.wto.org/imrd/directdoc.asp?DDFDocuments/u/G/SPS/NARE322.docx")</f>
        <v>https://docs.wto.org/imrd/directdoc.asp?DDFDocuments/u/G/SPS/NARE322.docx</v>
      </c>
      <c r="T169" s="12" t="str">
        <f>HYPERLINK("https://docs.wto.org/imrd/directdoc.asp?DDFDocuments/v/G/SPS/NARE322.docx", "https://docs.wto.org/imrd/directdoc.asp?DDFDocuments/v/G/SPS/NARE322.docx")</f>
        <v>https://docs.wto.org/imrd/directdoc.asp?DDFDocuments/v/G/SPS/NARE322.docx</v>
      </c>
      <c r="U169" s="12" t="s">
        <v>41</v>
      </c>
      <c r="V169" s="12" t="s">
        <v>41</v>
      </c>
      <c r="W169" s="12" t="s">
        <v>41</v>
      </c>
      <c r="X169" s="12" t="s">
        <v>41</v>
      </c>
      <c r="Y169" s="12" t="s">
        <v>41</v>
      </c>
      <c r="Z169" s="12" t="s">
        <v>41</v>
      </c>
      <c r="AA169" s="12" t="s">
        <v>41</v>
      </c>
      <c r="AB169" s="13" t="s">
        <v>41</v>
      </c>
      <c r="AC169" s="12" t="s">
        <v>97</v>
      </c>
      <c r="AD169" s="12" t="s">
        <v>97</v>
      </c>
      <c r="AE169" s="12" t="s">
        <v>97</v>
      </c>
      <c r="AF169" s="12" t="s">
        <v>98</v>
      </c>
      <c r="AG169" s="12" t="s">
        <v>99</v>
      </c>
      <c r="AH169" s="13" t="s">
        <v>41</v>
      </c>
    </row>
    <row r="170" spans="1:34" ht="40.049999999999997" customHeight="1" x14ac:dyDescent="0.3">
      <c r="A170" s="7" t="s">
        <v>1052</v>
      </c>
      <c r="B170" s="8">
        <v>46273</v>
      </c>
      <c r="C170" s="9" t="str">
        <f>HYPERLINK("https://epingalert.org/en/Search?viewData= G/SPS/N/ARE/322, G/SPS/N/BHR/274, G/SPS/N/KWT/204, G/SPS/N/OMN/170, G/SPS/N/QAT/173, G/SPS/N/SAU/622, G/SPS/N/YEM/114"," G/SPS/N/ARE/322, G/SPS/N/BHR/274, G/SPS/N/KWT/204, G/SPS/N/OMN/170, G/SPS/N/QAT/173, G/SPS/N/SAU/622, G/SPS/N/YEM/114")</f>
        <v xml:space="preserve"> G/SPS/N/ARE/322, G/SPS/N/BHR/274, G/SPS/N/KWT/204, G/SPS/N/OMN/170, G/SPS/N/QAT/173, G/SPS/N/SAU/622, G/SPS/N/YEM/114</v>
      </c>
      <c r="D170" s="10" t="s">
        <v>1799</v>
      </c>
      <c r="E170" s="10" t="s">
        <v>1800</v>
      </c>
      <c r="F170" s="10" t="s">
        <v>1801</v>
      </c>
      <c r="G170" s="10" t="s">
        <v>41</v>
      </c>
      <c r="H170" s="10" t="s">
        <v>233</v>
      </c>
      <c r="I170" s="10" t="s">
        <v>66</v>
      </c>
      <c r="J170" s="10" t="s">
        <v>41</v>
      </c>
      <c r="K170" s="10" t="s">
        <v>1802</v>
      </c>
      <c r="L170" s="7" t="s">
        <v>41</v>
      </c>
      <c r="M170" s="8">
        <v>46333</v>
      </c>
      <c r="N170" s="11" t="s">
        <v>122</v>
      </c>
      <c r="O170" s="11" t="s">
        <v>123</v>
      </c>
      <c r="P170" s="7" t="s">
        <v>95</v>
      </c>
      <c r="Q170" s="10" t="s">
        <v>1803</v>
      </c>
      <c r="R170" s="12" t="str">
        <f>HYPERLINK("https://docs.wto.org/imrd/directdoc.asp?DDFDocuments/t/G/SPS/NARE322.docx", "https://docs.wto.org/imrd/directdoc.asp?DDFDocuments/t/G/SPS/NARE322.docx")</f>
        <v>https://docs.wto.org/imrd/directdoc.asp?DDFDocuments/t/G/SPS/NARE322.docx</v>
      </c>
      <c r="S170" s="12" t="str">
        <f>HYPERLINK("https://docs.wto.org/imrd/directdoc.asp?DDFDocuments/u/G/SPS/NARE322.docx", "https://docs.wto.org/imrd/directdoc.asp?DDFDocuments/u/G/SPS/NARE322.docx")</f>
        <v>https://docs.wto.org/imrd/directdoc.asp?DDFDocuments/u/G/SPS/NARE322.docx</v>
      </c>
      <c r="T170" s="12" t="str">
        <f>HYPERLINK("https://docs.wto.org/imrd/directdoc.asp?DDFDocuments/v/G/SPS/NARE322.docx", "https://docs.wto.org/imrd/directdoc.asp?DDFDocuments/v/G/SPS/NARE322.docx")</f>
        <v>https://docs.wto.org/imrd/directdoc.asp?DDFDocuments/v/G/SPS/NARE322.docx</v>
      </c>
      <c r="U170" s="12" t="s">
        <v>41</v>
      </c>
      <c r="V170" s="12" t="s">
        <v>41</v>
      </c>
      <c r="W170" s="12" t="s">
        <v>41</v>
      </c>
      <c r="X170" s="12" t="s">
        <v>41</v>
      </c>
      <c r="Y170" s="12" t="s">
        <v>41</v>
      </c>
      <c r="Z170" s="12" t="s">
        <v>41</v>
      </c>
      <c r="AA170" s="12" t="s">
        <v>41</v>
      </c>
      <c r="AB170" s="13" t="s">
        <v>41</v>
      </c>
      <c r="AC170" s="12" t="s">
        <v>97</v>
      </c>
      <c r="AD170" s="12" t="s">
        <v>97</v>
      </c>
      <c r="AE170" s="12" t="s">
        <v>97</v>
      </c>
      <c r="AF170" s="12" t="s">
        <v>98</v>
      </c>
      <c r="AG170" s="12" t="s">
        <v>99</v>
      </c>
      <c r="AH170" s="13" t="s">
        <v>41</v>
      </c>
    </row>
    <row r="171" spans="1:34" ht="40.049999999999997" customHeight="1" x14ac:dyDescent="0.3">
      <c r="A171" s="7" t="s">
        <v>124</v>
      </c>
      <c r="B171" s="8">
        <v>46273</v>
      </c>
      <c r="C171" s="9" t="str">
        <f>HYPERLINK("https://epingalert.org/en/Search?viewData= G/SPS/N/ARE/322, G/SPS/N/BHR/274, G/SPS/N/KWT/204, G/SPS/N/OMN/170, G/SPS/N/QAT/173, G/SPS/N/SAU/622, G/SPS/N/YEM/114"," G/SPS/N/ARE/322, G/SPS/N/BHR/274, G/SPS/N/KWT/204, G/SPS/N/OMN/170, G/SPS/N/QAT/173, G/SPS/N/SAU/622, G/SPS/N/YEM/114")</f>
        <v xml:space="preserve"> G/SPS/N/ARE/322, G/SPS/N/BHR/274, G/SPS/N/KWT/204, G/SPS/N/OMN/170, G/SPS/N/QAT/173, G/SPS/N/SAU/622, G/SPS/N/YEM/114</v>
      </c>
      <c r="D171" s="10" t="s">
        <v>1799</v>
      </c>
      <c r="E171" s="10" t="s">
        <v>1800</v>
      </c>
      <c r="F171" s="10" t="s">
        <v>1801</v>
      </c>
      <c r="G171" s="10" t="s">
        <v>41</v>
      </c>
      <c r="H171" s="10" t="s">
        <v>233</v>
      </c>
      <c r="I171" s="10" t="s">
        <v>66</v>
      </c>
      <c r="J171" s="10" t="s">
        <v>41</v>
      </c>
      <c r="K171" s="10" t="s">
        <v>1802</v>
      </c>
      <c r="L171" s="7" t="s">
        <v>41</v>
      </c>
      <c r="M171" s="8">
        <v>46333</v>
      </c>
      <c r="N171" s="11" t="s">
        <v>122</v>
      </c>
      <c r="O171" s="11" t="s">
        <v>123</v>
      </c>
      <c r="P171" s="7" t="s">
        <v>95</v>
      </c>
      <c r="Q171" s="10" t="s">
        <v>1803</v>
      </c>
      <c r="R171" s="12" t="str">
        <f>HYPERLINK("https://docs.wto.org/imrd/directdoc.asp?DDFDocuments/t/G/SPS/NARE322.docx", "https://docs.wto.org/imrd/directdoc.asp?DDFDocuments/t/G/SPS/NARE322.docx")</f>
        <v>https://docs.wto.org/imrd/directdoc.asp?DDFDocuments/t/G/SPS/NARE322.docx</v>
      </c>
      <c r="S171" s="12" t="str">
        <f>HYPERLINK("https://docs.wto.org/imrd/directdoc.asp?DDFDocuments/u/G/SPS/NARE322.docx", "https://docs.wto.org/imrd/directdoc.asp?DDFDocuments/u/G/SPS/NARE322.docx")</f>
        <v>https://docs.wto.org/imrd/directdoc.asp?DDFDocuments/u/G/SPS/NARE322.docx</v>
      </c>
      <c r="T171" s="12" t="str">
        <f>HYPERLINK("https://docs.wto.org/imrd/directdoc.asp?DDFDocuments/v/G/SPS/NARE322.docx", "https://docs.wto.org/imrd/directdoc.asp?DDFDocuments/v/G/SPS/NARE322.docx")</f>
        <v>https://docs.wto.org/imrd/directdoc.asp?DDFDocuments/v/G/SPS/NARE322.docx</v>
      </c>
      <c r="U171" s="12" t="s">
        <v>41</v>
      </c>
      <c r="V171" s="12" t="s">
        <v>41</v>
      </c>
      <c r="W171" s="12" t="s">
        <v>41</v>
      </c>
      <c r="X171" s="12" t="s">
        <v>41</v>
      </c>
      <c r="Y171" s="12" t="s">
        <v>41</v>
      </c>
      <c r="Z171" s="12" t="s">
        <v>41</v>
      </c>
      <c r="AA171" s="12" t="s">
        <v>41</v>
      </c>
      <c r="AB171" s="13" t="s">
        <v>41</v>
      </c>
      <c r="AC171" s="12" t="s">
        <v>97</v>
      </c>
      <c r="AD171" s="12" t="s">
        <v>97</v>
      </c>
      <c r="AE171" s="12" t="s">
        <v>97</v>
      </c>
      <c r="AF171" s="12" t="s">
        <v>98</v>
      </c>
      <c r="AG171" s="12" t="s">
        <v>99</v>
      </c>
      <c r="AH171" s="13" t="s">
        <v>41</v>
      </c>
    </row>
    <row r="172" spans="1:34" ht="40.049999999999997" customHeight="1" x14ac:dyDescent="0.3">
      <c r="A172" s="7" t="s">
        <v>1053</v>
      </c>
      <c r="B172" s="8">
        <v>46273</v>
      </c>
      <c r="C172" s="9" t="str">
        <f>HYPERLINK("https://epingalert.org/en/Search?viewData= G/SPS/N/ARE/322, G/SPS/N/BHR/274, G/SPS/N/KWT/204, G/SPS/N/OMN/170, G/SPS/N/QAT/173, G/SPS/N/SAU/622, G/SPS/N/YEM/114"," G/SPS/N/ARE/322, G/SPS/N/BHR/274, G/SPS/N/KWT/204, G/SPS/N/OMN/170, G/SPS/N/QAT/173, G/SPS/N/SAU/622, G/SPS/N/YEM/114")</f>
        <v xml:space="preserve"> G/SPS/N/ARE/322, G/SPS/N/BHR/274, G/SPS/N/KWT/204, G/SPS/N/OMN/170, G/SPS/N/QAT/173, G/SPS/N/SAU/622, G/SPS/N/YEM/114</v>
      </c>
      <c r="D172" s="10" t="s">
        <v>1799</v>
      </c>
      <c r="E172" s="10" t="s">
        <v>1800</v>
      </c>
      <c r="F172" s="10" t="s">
        <v>1801</v>
      </c>
      <c r="G172" s="10" t="s">
        <v>41</v>
      </c>
      <c r="H172" s="10" t="s">
        <v>233</v>
      </c>
      <c r="I172" s="10" t="s">
        <v>66</v>
      </c>
      <c r="J172" s="10" t="s">
        <v>41</v>
      </c>
      <c r="K172" s="10" t="s">
        <v>1802</v>
      </c>
      <c r="L172" s="7" t="s">
        <v>41</v>
      </c>
      <c r="M172" s="8">
        <v>46333</v>
      </c>
      <c r="N172" s="11" t="s">
        <v>122</v>
      </c>
      <c r="O172" s="11" t="s">
        <v>123</v>
      </c>
      <c r="P172" s="7" t="s">
        <v>95</v>
      </c>
      <c r="Q172" s="10" t="s">
        <v>1803</v>
      </c>
      <c r="R172" s="12" t="str">
        <f>HYPERLINK("https://docs.wto.org/imrd/directdoc.asp?DDFDocuments/t/G/SPS/NARE322.docx", "https://docs.wto.org/imrd/directdoc.asp?DDFDocuments/t/G/SPS/NARE322.docx")</f>
        <v>https://docs.wto.org/imrd/directdoc.asp?DDFDocuments/t/G/SPS/NARE322.docx</v>
      </c>
      <c r="S172" s="12" t="str">
        <f>HYPERLINK("https://docs.wto.org/imrd/directdoc.asp?DDFDocuments/u/G/SPS/NARE322.docx", "https://docs.wto.org/imrd/directdoc.asp?DDFDocuments/u/G/SPS/NARE322.docx")</f>
        <v>https://docs.wto.org/imrd/directdoc.asp?DDFDocuments/u/G/SPS/NARE322.docx</v>
      </c>
      <c r="T172" s="12" t="str">
        <f>HYPERLINK("https://docs.wto.org/imrd/directdoc.asp?DDFDocuments/v/G/SPS/NARE322.docx", "https://docs.wto.org/imrd/directdoc.asp?DDFDocuments/v/G/SPS/NARE322.docx")</f>
        <v>https://docs.wto.org/imrd/directdoc.asp?DDFDocuments/v/G/SPS/NARE322.docx</v>
      </c>
      <c r="U172" s="12" t="s">
        <v>41</v>
      </c>
      <c r="V172" s="12" t="s">
        <v>41</v>
      </c>
      <c r="W172" s="12" t="s">
        <v>41</v>
      </c>
      <c r="X172" s="12" t="s">
        <v>41</v>
      </c>
      <c r="Y172" s="12" t="s">
        <v>41</v>
      </c>
      <c r="Z172" s="12" t="s">
        <v>41</v>
      </c>
      <c r="AA172" s="12" t="s">
        <v>41</v>
      </c>
      <c r="AB172" s="13" t="s">
        <v>41</v>
      </c>
      <c r="AC172" s="12" t="s">
        <v>97</v>
      </c>
      <c r="AD172" s="12" t="s">
        <v>97</v>
      </c>
      <c r="AE172" s="12" t="s">
        <v>97</v>
      </c>
      <c r="AF172" s="12" t="s">
        <v>98</v>
      </c>
      <c r="AG172" s="12" t="s">
        <v>99</v>
      </c>
      <c r="AH172" s="13" t="s">
        <v>41</v>
      </c>
    </row>
    <row r="173" spans="1:34" ht="40.049999999999997" customHeight="1" x14ac:dyDescent="0.3">
      <c r="A173" s="7" t="s">
        <v>1054</v>
      </c>
      <c r="B173" s="8">
        <v>46273</v>
      </c>
      <c r="C173" s="9" t="str">
        <f>HYPERLINK("https://epingalert.org/en/Search?viewData= G/SPS/N/ARE/322, G/SPS/N/BHR/274, G/SPS/N/KWT/204, G/SPS/N/OMN/170, G/SPS/N/QAT/173, G/SPS/N/SAU/622, G/SPS/N/YEM/114"," G/SPS/N/ARE/322, G/SPS/N/BHR/274, G/SPS/N/KWT/204, G/SPS/N/OMN/170, G/SPS/N/QAT/173, G/SPS/N/SAU/622, G/SPS/N/YEM/114")</f>
        <v xml:space="preserve"> G/SPS/N/ARE/322, G/SPS/N/BHR/274, G/SPS/N/KWT/204, G/SPS/N/OMN/170, G/SPS/N/QAT/173, G/SPS/N/SAU/622, G/SPS/N/YEM/114</v>
      </c>
      <c r="D173" s="10" t="s">
        <v>1799</v>
      </c>
      <c r="E173" s="10" t="s">
        <v>1800</v>
      </c>
      <c r="F173" s="10" t="s">
        <v>1801</v>
      </c>
      <c r="G173" s="10" t="s">
        <v>41</v>
      </c>
      <c r="H173" s="10" t="s">
        <v>233</v>
      </c>
      <c r="I173" s="10" t="s">
        <v>66</v>
      </c>
      <c r="J173" s="10" t="s">
        <v>41</v>
      </c>
      <c r="K173" s="10" t="s">
        <v>1802</v>
      </c>
      <c r="L173" s="7" t="s">
        <v>41</v>
      </c>
      <c r="M173" s="8">
        <v>46333</v>
      </c>
      <c r="N173" s="11" t="s">
        <v>122</v>
      </c>
      <c r="O173" s="11" t="s">
        <v>123</v>
      </c>
      <c r="P173" s="7" t="s">
        <v>95</v>
      </c>
      <c r="Q173" s="10" t="s">
        <v>1803</v>
      </c>
      <c r="R173" s="12" t="str">
        <f>HYPERLINK("https://docs.wto.org/imrd/directdoc.asp?DDFDocuments/t/G/SPS/NARE322.docx", "https://docs.wto.org/imrd/directdoc.asp?DDFDocuments/t/G/SPS/NARE322.docx")</f>
        <v>https://docs.wto.org/imrd/directdoc.asp?DDFDocuments/t/G/SPS/NARE322.docx</v>
      </c>
      <c r="S173" s="12" t="str">
        <f>HYPERLINK("https://docs.wto.org/imrd/directdoc.asp?DDFDocuments/u/G/SPS/NARE322.docx", "https://docs.wto.org/imrd/directdoc.asp?DDFDocuments/u/G/SPS/NARE322.docx")</f>
        <v>https://docs.wto.org/imrd/directdoc.asp?DDFDocuments/u/G/SPS/NARE322.docx</v>
      </c>
      <c r="T173" s="12" t="str">
        <f>HYPERLINK("https://docs.wto.org/imrd/directdoc.asp?DDFDocuments/v/G/SPS/NARE322.docx", "https://docs.wto.org/imrd/directdoc.asp?DDFDocuments/v/G/SPS/NARE322.docx")</f>
        <v>https://docs.wto.org/imrd/directdoc.asp?DDFDocuments/v/G/SPS/NARE322.docx</v>
      </c>
      <c r="U173" s="12" t="s">
        <v>41</v>
      </c>
      <c r="V173" s="12" t="s">
        <v>41</v>
      </c>
      <c r="W173" s="12" t="s">
        <v>41</v>
      </c>
      <c r="X173" s="12" t="s">
        <v>41</v>
      </c>
      <c r="Y173" s="12" t="s">
        <v>41</v>
      </c>
      <c r="Z173" s="12" t="s">
        <v>41</v>
      </c>
      <c r="AA173" s="12" t="s">
        <v>41</v>
      </c>
      <c r="AB173" s="13" t="s">
        <v>41</v>
      </c>
      <c r="AC173" s="12" t="s">
        <v>97</v>
      </c>
      <c r="AD173" s="12" t="s">
        <v>97</v>
      </c>
      <c r="AE173" s="12" t="s">
        <v>97</v>
      </c>
      <c r="AF173" s="12" t="s">
        <v>98</v>
      </c>
      <c r="AG173" s="12" t="s">
        <v>99</v>
      </c>
      <c r="AH173" s="13" t="s">
        <v>41</v>
      </c>
    </row>
    <row r="174" spans="1:34" ht="40.049999999999997" customHeight="1" x14ac:dyDescent="0.3">
      <c r="A174" s="7" t="s">
        <v>1045</v>
      </c>
      <c r="B174" s="8">
        <v>46273</v>
      </c>
      <c r="C174" s="9" t="str">
        <f>HYPERLINK("https://epingalert.org/en/Search?viewData= G/SPS/N/ARE/323, G/SPS/N/BHR/275, G/SPS/N/KWT/205, G/SPS/N/OMN/171, G/SPS/N/QAT/174, G/SPS/N/SAU/623, G/SPS/N/YEM/115"," G/SPS/N/ARE/323, G/SPS/N/BHR/275, G/SPS/N/KWT/205, G/SPS/N/OMN/171, G/SPS/N/QAT/174, G/SPS/N/SAU/623, G/SPS/N/YEM/115")</f>
        <v xml:space="preserve"> G/SPS/N/ARE/323, G/SPS/N/BHR/275, G/SPS/N/KWT/205, G/SPS/N/OMN/171, G/SPS/N/QAT/174, G/SPS/N/SAU/623, G/SPS/N/YEM/115</v>
      </c>
      <c r="D174" s="10" t="s">
        <v>1804</v>
      </c>
      <c r="E174" s="10" t="s">
        <v>1805</v>
      </c>
      <c r="F174" s="10" t="s">
        <v>1806</v>
      </c>
      <c r="G174" s="10" t="s">
        <v>41</v>
      </c>
      <c r="H174" s="10" t="s">
        <v>233</v>
      </c>
      <c r="I174" s="10" t="s">
        <v>66</v>
      </c>
      <c r="J174" s="10" t="s">
        <v>41</v>
      </c>
      <c r="K174" s="10" t="s">
        <v>1807</v>
      </c>
      <c r="L174" s="7" t="s">
        <v>41</v>
      </c>
      <c r="M174" s="8">
        <v>46333</v>
      </c>
      <c r="N174" s="11" t="s">
        <v>122</v>
      </c>
      <c r="O174" s="11" t="s">
        <v>123</v>
      </c>
      <c r="P174" s="7" t="s">
        <v>95</v>
      </c>
      <c r="Q174" s="10" t="s">
        <v>1808</v>
      </c>
      <c r="R174" s="12" t="str">
        <f>HYPERLINK("https://docs.wto.org/imrd/directdoc.asp?DDFDocuments/t/G/SPS/NARE323.docx", "https://docs.wto.org/imrd/directdoc.asp?DDFDocuments/t/G/SPS/NARE323.docx")</f>
        <v>https://docs.wto.org/imrd/directdoc.asp?DDFDocuments/t/G/SPS/NARE323.docx</v>
      </c>
      <c r="S174" s="12" t="str">
        <f>HYPERLINK("https://docs.wto.org/imrd/directdoc.asp?DDFDocuments/u/G/SPS/NARE323.docx", "https://docs.wto.org/imrd/directdoc.asp?DDFDocuments/u/G/SPS/NARE323.docx")</f>
        <v>https://docs.wto.org/imrd/directdoc.asp?DDFDocuments/u/G/SPS/NARE323.docx</v>
      </c>
      <c r="T174" s="12" t="str">
        <f>HYPERLINK("https://docs.wto.org/imrd/directdoc.asp?DDFDocuments/v/G/SPS/NARE323.docx", "https://docs.wto.org/imrd/directdoc.asp?DDFDocuments/v/G/SPS/NARE323.docx")</f>
        <v>https://docs.wto.org/imrd/directdoc.asp?DDFDocuments/v/G/SPS/NARE323.docx</v>
      </c>
      <c r="U174" s="12" t="s">
        <v>41</v>
      </c>
      <c r="V174" s="12" t="s">
        <v>41</v>
      </c>
      <c r="W174" s="12" t="s">
        <v>41</v>
      </c>
      <c r="X174" s="12" t="s">
        <v>41</v>
      </c>
      <c r="Y174" s="12" t="s">
        <v>41</v>
      </c>
      <c r="Z174" s="12" t="s">
        <v>41</v>
      </c>
      <c r="AA174" s="12" t="s">
        <v>41</v>
      </c>
      <c r="AB174" s="13" t="s">
        <v>41</v>
      </c>
      <c r="AC174" s="12" t="s">
        <v>97</v>
      </c>
      <c r="AD174" s="12" t="s">
        <v>97</v>
      </c>
      <c r="AE174" s="12" t="s">
        <v>97</v>
      </c>
      <c r="AF174" s="12" t="s">
        <v>98</v>
      </c>
      <c r="AG174" s="12" t="s">
        <v>99</v>
      </c>
      <c r="AH174" s="13" t="s">
        <v>41</v>
      </c>
    </row>
    <row r="175" spans="1:34" ht="40.049999999999997" customHeight="1" x14ac:dyDescent="0.3">
      <c r="A175" s="7" t="s">
        <v>1050</v>
      </c>
      <c r="B175" s="8">
        <v>46273</v>
      </c>
      <c r="C175" s="9" t="str">
        <f>HYPERLINK("https://epingalert.org/en/Search?viewData= G/SPS/N/ARE/323, G/SPS/N/BHR/275, G/SPS/N/KWT/205, G/SPS/N/OMN/171, G/SPS/N/QAT/174, G/SPS/N/SAU/623, G/SPS/N/YEM/115"," G/SPS/N/ARE/323, G/SPS/N/BHR/275, G/SPS/N/KWT/205, G/SPS/N/OMN/171, G/SPS/N/QAT/174, G/SPS/N/SAU/623, G/SPS/N/YEM/115")</f>
        <v xml:space="preserve"> G/SPS/N/ARE/323, G/SPS/N/BHR/275, G/SPS/N/KWT/205, G/SPS/N/OMN/171, G/SPS/N/QAT/174, G/SPS/N/SAU/623, G/SPS/N/YEM/115</v>
      </c>
      <c r="D175" s="10" t="s">
        <v>1804</v>
      </c>
      <c r="E175" s="10" t="s">
        <v>1805</v>
      </c>
      <c r="F175" s="10" t="s">
        <v>1806</v>
      </c>
      <c r="G175" s="10" t="s">
        <v>41</v>
      </c>
      <c r="H175" s="10" t="s">
        <v>233</v>
      </c>
      <c r="I175" s="10" t="s">
        <v>66</v>
      </c>
      <c r="J175" s="10" t="s">
        <v>41</v>
      </c>
      <c r="K175" s="10" t="s">
        <v>1807</v>
      </c>
      <c r="L175" s="7" t="s">
        <v>41</v>
      </c>
      <c r="M175" s="8">
        <v>46333</v>
      </c>
      <c r="N175" s="11" t="s">
        <v>122</v>
      </c>
      <c r="O175" s="11" t="s">
        <v>123</v>
      </c>
      <c r="P175" s="7" t="s">
        <v>95</v>
      </c>
      <c r="Q175" s="10" t="s">
        <v>1808</v>
      </c>
      <c r="R175" s="12" t="str">
        <f>HYPERLINK("https://docs.wto.org/imrd/directdoc.asp?DDFDocuments/t/G/SPS/NARE323.docx", "https://docs.wto.org/imrd/directdoc.asp?DDFDocuments/t/G/SPS/NARE323.docx")</f>
        <v>https://docs.wto.org/imrd/directdoc.asp?DDFDocuments/t/G/SPS/NARE323.docx</v>
      </c>
      <c r="S175" s="12" t="str">
        <f>HYPERLINK("https://docs.wto.org/imrd/directdoc.asp?DDFDocuments/u/G/SPS/NARE323.docx", "https://docs.wto.org/imrd/directdoc.asp?DDFDocuments/u/G/SPS/NARE323.docx")</f>
        <v>https://docs.wto.org/imrd/directdoc.asp?DDFDocuments/u/G/SPS/NARE323.docx</v>
      </c>
      <c r="T175" s="12" t="str">
        <f>HYPERLINK("https://docs.wto.org/imrd/directdoc.asp?DDFDocuments/v/G/SPS/NARE323.docx", "https://docs.wto.org/imrd/directdoc.asp?DDFDocuments/v/G/SPS/NARE323.docx")</f>
        <v>https://docs.wto.org/imrd/directdoc.asp?DDFDocuments/v/G/SPS/NARE323.docx</v>
      </c>
      <c r="U175" s="12" t="s">
        <v>41</v>
      </c>
      <c r="V175" s="12" t="s">
        <v>41</v>
      </c>
      <c r="W175" s="12" t="s">
        <v>41</v>
      </c>
      <c r="X175" s="12" t="s">
        <v>41</v>
      </c>
      <c r="Y175" s="12" t="s">
        <v>41</v>
      </c>
      <c r="Z175" s="12" t="s">
        <v>41</v>
      </c>
      <c r="AA175" s="12" t="s">
        <v>41</v>
      </c>
      <c r="AB175" s="13" t="s">
        <v>41</v>
      </c>
      <c r="AC175" s="12" t="s">
        <v>97</v>
      </c>
      <c r="AD175" s="12" t="s">
        <v>97</v>
      </c>
      <c r="AE175" s="12" t="s">
        <v>97</v>
      </c>
      <c r="AF175" s="12" t="s">
        <v>98</v>
      </c>
      <c r="AG175" s="12" t="s">
        <v>99</v>
      </c>
      <c r="AH175" s="13" t="s">
        <v>41</v>
      </c>
    </row>
    <row r="176" spans="1:34" ht="40.049999999999997" customHeight="1" x14ac:dyDescent="0.3">
      <c r="A176" s="7" t="s">
        <v>1051</v>
      </c>
      <c r="B176" s="8">
        <v>46273</v>
      </c>
      <c r="C176" s="9" t="str">
        <f>HYPERLINK("https://epingalert.org/en/Search?viewData= G/SPS/N/ARE/323, G/SPS/N/BHR/275, G/SPS/N/KWT/205, G/SPS/N/OMN/171, G/SPS/N/QAT/174, G/SPS/N/SAU/623, G/SPS/N/YEM/115"," G/SPS/N/ARE/323, G/SPS/N/BHR/275, G/SPS/N/KWT/205, G/SPS/N/OMN/171, G/SPS/N/QAT/174, G/SPS/N/SAU/623, G/SPS/N/YEM/115")</f>
        <v xml:space="preserve"> G/SPS/N/ARE/323, G/SPS/N/BHR/275, G/SPS/N/KWT/205, G/SPS/N/OMN/171, G/SPS/N/QAT/174, G/SPS/N/SAU/623, G/SPS/N/YEM/115</v>
      </c>
      <c r="D176" s="10" t="s">
        <v>1804</v>
      </c>
      <c r="E176" s="10" t="s">
        <v>1805</v>
      </c>
      <c r="F176" s="10" t="s">
        <v>1806</v>
      </c>
      <c r="G176" s="10" t="s">
        <v>41</v>
      </c>
      <c r="H176" s="10" t="s">
        <v>233</v>
      </c>
      <c r="I176" s="10" t="s">
        <v>66</v>
      </c>
      <c r="J176" s="10" t="s">
        <v>41</v>
      </c>
      <c r="K176" s="10" t="s">
        <v>1807</v>
      </c>
      <c r="L176" s="7" t="s">
        <v>41</v>
      </c>
      <c r="M176" s="8">
        <v>46333</v>
      </c>
      <c r="N176" s="11" t="s">
        <v>122</v>
      </c>
      <c r="O176" s="11" t="s">
        <v>123</v>
      </c>
      <c r="P176" s="7" t="s">
        <v>95</v>
      </c>
      <c r="Q176" s="10" t="s">
        <v>1808</v>
      </c>
      <c r="R176" s="12" t="str">
        <f>HYPERLINK("https://docs.wto.org/imrd/directdoc.asp?DDFDocuments/t/G/SPS/NARE323.docx", "https://docs.wto.org/imrd/directdoc.asp?DDFDocuments/t/G/SPS/NARE323.docx")</f>
        <v>https://docs.wto.org/imrd/directdoc.asp?DDFDocuments/t/G/SPS/NARE323.docx</v>
      </c>
      <c r="S176" s="12" t="str">
        <f>HYPERLINK("https://docs.wto.org/imrd/directdoc.asp?DDFDocuments/u/G/SPS/NARE323.docx", "https://docs.wto.org/imrd/directdoc.asp?DDFDocuments/u/G/SPS/NARE323.docx")</f>
        <v>https://docs.wto.org/imrd/directdoc.asp?DDFDocuments/u/G/SPS/NARE323.docx</v>
      </c>
      <c r="T176" s="12" t="str">
        <f>HYPERLINK("https://docs.wto.org/imrd/directdoc.asp?DDFDocuments/v/G/SPS/NARE323.docx", "https://docs.wto.org/imrd/directdoc.asp?DDFDocuments/v/G/SPS/NARE323.docx")</f>
        <v>https://docs.wto.org/imrd/directdoc.asp?DDFDocuments/v/G/SPS/NARE323.docx</v>
      </c>
      <c r="U176" s="12" t="s">
        <v>41</v>
      </c>
      <c r="V176" s="12" t="s">
        <v>41</v>
      </c>
      <c r="W176" s="12" t="s">
        <v>41</v>
      </c>
      <c r="X176" s="12" t="s">
        <v>41</v>
      </c>
      <c r="Y176" s="12" t="s">
        <v>41</v>
      </c>
      <c r="Z176" s="12" t="s">
        <v>41</v>
      </c>
      <c r="AA176" s="12" t="s">
        <v>41</v>
      </c>
      <c r="AB176" s="13" t="s">
        <v>41</v>
      </c>
      <c r="AC176" s="12" t="s">
        <v>97</v>
      </c>
      <c r="AD176" s="12" t="s">
        <v>97</v>
      </c>
      <c r="AE176" s="12" t="s">
        <v>97</v>
      </c>
      <c r="AF176" s="12" t="s">
        <v>98</v>
      </c>
      <c r="AG176" s="12" t="s">
        <v>99</v>
      </c>
      <c r="AH176" s="13" t="s">
        <v>41</v>
      </c>
    </row>
    <row r="177" spans="1:34" ht="40.049999999999997" customHeight="1" x14ac:dyDescent="0.3">
      <c r="A177" s="7" t="s">
        <v>1052</v>
      </c>
      <c r="B177" s="8">
        <v>46273</v>
      </c>
      <c r="C177" s="9" t="str">
        <f>HYPERLINK("https://epingalert.org/en/Search?viewData= G/SPS/N/ARE/323, G/SPS/N/BHR/275, G/SPS/N/KWT/205, G/SPS/N/OMN/171, G/SPS/N/QAT/174, G/SPS/N/SAU/623, G/SPS/N/YEM/115"," G/SPS/N/ARE/323, G/SPS/N/BHR/275, G/SPS/N/KWT/205, G/SPS/N/OMN/171, G/SPS/N/QAT/174, G/SPS/N/SAU/623, G/SPS/N/YEM/115")</f>
        <v xml:space="preserve"> G/SPS/N/ARE/323, G/SPS/N/BHR/275, G/SPS/N/KWT/205, G/SPS/N/OMN/171, G/SPS/N/QAT/174, G/SPS/N/SAU/623, G/SPS/N/YEM/115</v>
      </c>
      <c r="D177" s="10" t="s">
        <v>1804</v>
      </c>
      <c r="E177" s="10" t="s">
        <v>1805</v>
      </c>
      <c r="F177" s="10" t="s">
        <v>1806</v>
      </c>
      <c r="G177" s="10" t="s">
        <v>41</v>
      </c>
      <c r="H177" s="10" t="s">
        <v>233</v>
      </c>
      <c r="I177" s="10" t="s">
        <v>66</v>
      </c>
      <c r="J177" s="10" t="s">
        <v>41</v>
      </c>
      <c r="K177" s="10" t="s">
        <v>1807</v>
      </c>
      <c r="L177" s="7" t="s">
        <v>41</v>
      </c>
      <c r="M177" s="8">
        <v>46333</v>
      </c>
      <c r="N177" s="11" t="s">
        <v>122</v>
      </c>
      <c r="O177" s="11" t="s">
        <v>123</v>
      </c>
      <c r="P177" s="7" t="s">
        <v>95</v>
      </c>
      <c r="Q177" s="10" t="s">
        <v>1808</v>
      </c>
      <c r="R177" s="12" t="str">
        <f>HYPERLINK("https://docs.wto.org/imrd/directdoc.asp?DDFDocuments/t/G/SPS/NARE323.docx", "https://docs.wto.org/imrd/directdoc.asp?DDFDocuments/t/G/SPS/NARE323.docx")</f>
        <v>https://docs.wto.org/imrd/directdoc.asp?DDFDocuments/t/G/SPS/NARE323.docx</v>
      </c>
      <c r="S177" s="12" t="str">
        <f>HYPERLINK("https://docs.wto.org/imrd/directdoc.asp?DDFDocuments/u/G/SPS/NARE323.docx", "https://docs.wto.org/imrd/directdoc.asp?DDFDocuments/u/G/SPS/NARE323.docx")</f>
        <v>https://docs.wto.org/imrd/directdoc.asp?DDFDocuments/u/G/SPS/NARE323.docx</v>
      </c>
      <c r="T177" s="12" t="str">
        <f>HYPERLINK("https://docs.wto.org/imrd/directdoc.asp?DDFDocuments/v/G/SPS/NARE323.docx", "https://docs.wto.org/imrd/directdoc.asp?DDFDocuments/v/G/SPS/NARE323.docx")</f>
        <v>https://docs.wto.org/imrd/directdoc.asp?DDFDocuments/v/G/SPS/NARE323.docx</v>
      </c>
      <c r="U177" s="12" t="s">
        <v>41</v>
      </c>
      <c r="V177" s="12" t="s">
        <v>41</v>
      </c>
      <c r="W177" s="12" t="s">
        <v>41</v>
      </c>
      <c r="X177" s="12" t="s">
        <v>41</v>
      </c>
      <c r="Y177" s="12" t="s">
        <v>41</v>
      </c>
      <c r="Z177" s="12" t="s">
        <v>41</v>
      </c>
      <c r="AA177" s="12" t="s">
        <v>41</v>
      </c>
      <c r="AB177" s="13" t="s">
        <v>41</v>
      </c>
      <c r="AC177" s="12" t="s">
        <v>97</v>
      </c>
      <c r="AD177" s="12" t="s">
        <v>97</v>
      </c>
      <c r="AE177" s="12" t="s">
        <v>97</v>
      </c>
      <c r="AF177" s="12" t="s">
        <v>98</v>
      </c>
      <c r="AG177" s="12" t="s">
        <v>99</v>
      </c>
      <c r="AH177" s="13" t="s">
        <v>41</v>
      </c>
    </row>
    <row r="178" spans="1:34" ht="40.049999999999997" customHeight="1" x14ac:dyDescent="0.3">
      <c r="A178" s="7" t="s">
        <v>124</v>
      </c>
      <c r="B178" s="8">
        <v>46273</v>
      </c>
      <c r="C178" s="9" t="str">
        <f>HYPERLINK("https://epingalert.org/en/Search?viewData= G/SPS/N/ARE/323, G/SPS/N/BHR/275, G/SPS/N/KWT/205, G/SPS/N/OMN/171, G/SPS/N/QAT/174, G/SPS/N/SAU/623, G/SPS/N/YEM/115"," G/SPS/N/ARE/323, G/SPS/N/BHR/275, G/SPS/N/KWT/205, G/SPS/N/OMN/171, G/SPS/N/QAT/174, G/SPS/N/SAU/623, G/SPS/N/YEM/115")</f>
        <v xml:space="preserve"> G/SPS/N/ARE/323, G/SPS/N/BHR/275, G/SPS/N/KWT/205, G/SPS/N/OMN/171, G/SPS/N/QAT/174, G/SPS/N/SAU/623, G/SPS/N/YEM/115</v>
      </c>
      <c r="D178" s="10" t="s">
        <v>1804</v>
      </c>
      <c r="E178" s="10" t="s">
        <v>1805</v>
      </c>
      <c r="F178" s="10" t="s">
        <v>1806</v>
      </c>
      <c r="G178" s="10" t="s">
        <v>41</v>
      </c>
      <c r="H178" s="10" t="s">
        <v>233</v>
      </c>
      <c r="I178" s="10" t="s">
        <v>66</v>
      </c>
      <c r="J178" s="10" t="s">
        <v>41</v>
      </c>
      <c r="K178" s="10" t="s">
        <v>1807</v>
      </c>
      <c r="L178" s="7" t="s">
        <v>41</v>
      </c>
      <c r="M178" s="8">
        <v>46333</v>
      </c>
      <c r="N178" s="11" t="s">
        <v>122</v>
      </c>
      <c r="O178" s="11" t="s">
        <v>123</v>
      </c>
      <c r="P178" s="7" t="s">
        <v>95</v>
      </c>
      <c r="Q178" s="10" t="s">
        <v>1808</v>
      </c>
      <c r="R178" s="12" t="str">
        <f>HYPERLINK("https://docs.wto.org/imrd/directdoc.asp?DDFDocuments/t/G/SPS/NARE323.docx", "https://docs.wto.org/imrd/directdoc.asp?DDFDocuments/t/G/SPS/NARE323.docx")</f>
        <v>https://docs.wto.org/imrd/directdoc.asp?DDFDocuments/t/G/SPS/NARE323.docx</v>
      </c>
      <c r="S178" s="12" t="str">
        <f>HYPERLINK("https://docs.wto.org/imrd/directdoc.asp?DDFDocuments/u/G/SPS/NARE323.docx", "https://docs.wto.org/imrd/directdoc.asp?DDFDocuments/u/G/SPS/NARE323.docx")</f>
        <v>https://docs.wto.org/imrd/directdoc.asp?DDFDocuments/u/G/SPS/NARE323.docx</v>
      </c>
      <c r="T178" s="12" t="str">
        <f>HYPERLINK("https://docs.wto.org/imrd/directdoc.asp?DDFDocuments/v/G/SPS/NARE323.docx", "https://docs.wto.org/imrd/directdoc.asp?DDFDocuments/v/G/SPS/NARE323.docx")</f>
        <v>https://docs.wto.org/imrd/directdoc.asp?DDFDocuments/v/G/SPS/NARE323.docx</v>
      </c>
      <c r="U178" s="12" t="s">
        <v>41</v>
      </c>
      <c r="V178" s="12" t="s">
        <v>41</v>
      </c>
      <c r="W178" s="12" t="s">
        <v>41</v>
      </c>
      <c r="X178" s="12" t="s">
        <v>41</v>
      </c>
      <c r="Y178" s="12" t="s">
        <v>41</v>
      </c>
      <c r="Z178" s="12" t="s">
        <v>41</v>
      </c>
      <c r="AA178" s="12" t="s">
        <v>41</v>
      </c>
      <c r="AB178" s="13" t="s">
        <v>41</v>
      </c>
      <c r="AC178" s="12" t="s">
        <v>97</v>
      </c>
      <c r="AD178" s="12" t="s">
        <v>97</v>
      </c>
      <c r="AE178" s="12" t="s">
        <v>97</v>
      </c>
      <c r="AF178" s="12" t="s">
        <v>98</v>
      </c>
      <c r="AG178" s="12" t="s">
        <v>99</v>
      </c>
      <c r="AH178" s="13" t="s">
        <v>41</v>
      </c>
    </row>
    <row r="179" spans="1:34" ht="40.049999999999997" customHeight="1" x14ac:dyDescent="0.3">
      <c r="A179" s="7" t="s">
        <v>1053</v>
      </c>
      <c r="B179" s="8">
        <v>46273</v>
      </c>
      <c r="C179" s="9" t="str">
        <f>HYPERLINK("https://epingalert.org/en/Search?viewData= G/SPS/N/ARE/323, G/SPS/N/BHR/275, G/SPS/N/KWT/205, G/SPS/N/OMN/171, G/SPS/N/QAT/174, G/SPS/N/SAU/623, G/SPS/N/YEM/115"," G/SPS/N/ARE/323, G/SPS/N/BHR/275, G/SPS/N/KWT/205, G/SPS/N/OMN/171, G/SPS/N/QAT/174, G/SPS/N/SAU/623, G/SPS/N/YEM/115")</f>
        <v xml:space="preserve"> G/SPS/N/ARE/323, G/SPS/N/BHR/275, G/SPS/N/KWT/205, G/SPS/N/OMN/171, G/SPS/N/QAT/174, G/SPS/N/SAU/623, G/SPS/N/YEM/115</v>
      </c>
      <c r="D179" s="10" t="s">
        <v>1804</v>
      </c>
      <c r="E179" s="10" t="s">
        <v>1805</v>
      </c>
      <c r="F179" s="10" t="s">
        <v>1806</v>
      </c>
      <c r="G179" s="10" t="s">
        <v>41</v>
      </c>
      <c r="H179" s="10" t="s">
        <v>233</v>
      </c>
      <c r="I179" s="10" t="s">
        <v>66</v>
      </c>
      <c r="J179" s="10" t="s">
        <v>41</v>
      </c>
      <c r="K179" s="10" t="s">
        <v>1807</v>
      </c>
      <c r="L179" s="7" t="s">
        <v>41</v>
      </c>
      <c r="M179" s="8">
        <v>46333</v>
      </c>
      <c r="N179" s="11" t="s">
        <v>122</v>
      </c>
      <c r="O179" s="11" t="s">
        <v>123</v>
      </c>
      <c r="P179" s="7" t="s">
        <v>95</v>
      </c>
      <c r="Q179" s="10" t="s">
        <v>1808</v>
      </c>
      <c r="R179" s="12" t="str">
        <f>HYPERLINK("https://docs.wto.org/imrd/directdoc.asp?DDFDocuments/t/G/SPS/NARE323.docx", "https://docs.wto.org/imrd/directdoc.asp?DDFDocuments/t/G/SPS/NARE323.docx")</f>
        <v>https://docs.wto.org/imrd/directdoc.asp?DDFDocuments/t/G/SPS/NARE323.docx</v>
      </c>
      <c r="S179" s="12" t="str">
        <f>HYPERLINK("https://docs.wto.org/imrd/directdoc.asp?DDFDocuments/u/G/SPS/NARE323.docx", "https://docs.wto.org/imrd/directdoc.asp?DDFDocuments/u/G/SPS/NARE323.docx")</f>
        <v>https://docs.wto.org/imrd/directdoc.asp?DDFDocuments/u/G/SPS/NARE323.docx</v>
      </c>
      <c r="T179" s="12" t="str">
        <f>HYPERLINK("https://docs.wto.org/imrd/directdoc.asp?DDFDocuments/v/G/SPS/NARE323.docx", "https://docs.wto.org/imrd/directdoc.asp?DDFDocuments/v/G/SPS/NARE323.docx")</f>
        <v>https://docs.wto.org/imrd/directdoc.asp?DDFDocuments/v/G/SPS/NARE323.docx</v>
      </c>
      <c r="U179" s="12" t="s">
        <v>41</v>
      </c>
      <c r="V179" s="12" t="s">
        <v>41</v>
      </c>
      <c r="W179" s="12" t="s">
        <v>41</v>
      </c>
      <c r="X179" s="12" t="s">
        <v>41</v>
      </c>
      <c r="Y179" s="12" t="s">
        <v>41</v>
      </c>
      <c r="Z179" s="12" t="s">
        <v>41</v>
      </c>
      <c r="AA179" s="12" t="s">
        <v>41</v>
      </c>
      <c r="AB179" s="13" t="s">
        <v>41</v>
      </c>
      <c r="AC179" s="12" t="s">
        <v>97</v>
      </c>
      <c r="AD179" s="12" t="s">
        <v>97</v>
      </c>
      <c r="AE179" s="12" t="s">
        <v>97</v>
      </c>
      <c r="AF179" s="12" t="s">
        <v>98</v>
      </c>
      <c r="AG179" s="12" t="s">
        <v>99</v>
      </c>
      <c r="AH179" s="13" t="s">
        <v>41</v>
      </c>
    </row>
    <row r="180" spans="1:34" ht="40.049999999999997" customHeight="1" x14ac:dyDescent="0.3">
      <c r="A180" s="7" t="s">
        <v>1054</v>
      </c>
      <c r="B180" s="8">
        <v>46273</v>
      </c>
      <c r="C180" s="9" t="str">
        <f>HYPERLINK("https://epingalert.org/en/Search?viewData= G/SPS/N/ARE/323, G/SPS/N/BHR/275, G/SPS/N/KWT/205, G/SPS/N/OMN/171, G/SPS/N/QAT/174, G/SPS/N/SAU/623, G/SPS/N/YEM/115"," G/SPS/N/ARE/323, G/SPS/N/BHR/275, G/SPS/N/KWT/205, G/SPS/N/OMN/171, G/SPS/N/QAT/174, G/SPS/N/SAU/623, G/SPS/N/YEM/115")</f>
        <v xml:space="preserve"> G/SPS/N/ARE/323, G/SPS/N/BHR/275, G/SPS/N/KWT/205, G/SPS/N/OMN/171, G/SPS/N/QAT/174, G/SPS/N/SAU/623, G/SPS/N/YEM/115</v>
      </c>
      <c r="D180" s="10" t="s">
        <v>1804</v>
      </c>
      <c r="E180" s="10" t="s">
        <v>1805</v>
      </c>
      <c r="F180" s="10" t="s">
        <v>1806</v>
      </c>
      <c r="G180" s="10" t="s">
        <v>41</v>
      </c>
      <c r="H180" s="10" t="s">
        <v>233</v>
      </c>
      <c r="I180" s="10" t="s">
        <v>66</v>
      </c>
      <c r="J180" s="10" t="s">
        <v>41</v>
      </c>
      <c r="K180" s="10" t="s">
        <v>1807</v>
      </c>
      <c r="L180" s="7" t="s">
        <v>41</v>
      </c>
      <c r="M180" s="8">
        <v>46333</v>
      </c>
      <c r="N180" s="11" t="s">
        <v>122</v>
      </c>
      <c r="O180" s="11" t="s">
        <v>123</v>
      </c>
      <c r="P180" s="7" t="s">
        <v>95</v>
      </c>
      <c r="Q180" s="10" t="s">
        <v>1808</v>
      </c>
      <c r="R180" s="12" t="str">
        <f>HYPERLINK("https://docs.wto.org/imrd/directdoc.asp?DDFDocuments/t/G/SPS/NARE323.docx", "https://docs.wto.org/imrd/directdoc.asp?DDFDocuments/t/G/SPS/NARE323.docx")</f>
        <v>https://docs.wto.org/imrd/directdoc.asp?DDFDocuments/t/G/SPS/NARE323.docx</v>
      </c>
      <c r="S180" s="12" t="str">
        <f>HYPERLINK("https://docs.wto.org/imrd/directdoc.asp?DDFDocuments/u/G/SPS/NARE323.docx", "https://docs.wto.org/imrd/directdoc.asp?DDFDocuments/u/G/SPS/NARE323.docx")</f>
        <v>https://docs.wto.org/imrd/directdoc.asp?DDFDocuments/u/G/SPS/NARE323.docx</v>
      </c>
      <c r="T180" s="12" t="str">
        <f>HYPERLINK("https://docs.wto.org/imrd/directdoc.asp?DDFDocuments/v/G/SPS/NARE323.docx", "https://docs.wto.org/imrd/directdoc.asp?DDFDocuments/v/G/SPS/NARE323.docx")</f>
        <v>https://docs.wto.org/imrd/directdoc.asp?DDFDocuments/v/G/SPS/NARE323.docx</v>
      </c>
      <c r="U180" s="12" t="s">
        <v>41</v>
      </c>
      <c r="V180" s="12" t="s">
        <v>41</v>
      </c>
      <c r="W180" s="12" t="s">
        <v>41</v>
      </c>
      <c r="X180" s="12" t="s">
        <v>41</v>
      </c>
      <c r="Y180" s="12" t="s">
        <v>41</v>
      </c>
      <c r="Z180" s="12" t="s">
        <v>41</v>
      </c>
      <c r="AA180" s="12" t="s">
        <v>41</v>
      </c>
      <c r="AB180" s="13" t="s">
        <v>41</v>
      </c>
      <c r="AC180" s="12" t="s">
        <v>97</v>
      </c>
      <c r="AD180" s="12" t="s">
        <v>97</v>
      </c>
      <c r="AE180" s="12" t="s">
        <v>97</v>
      </c>
      <c r="AF180" s="12" t="s">
        <v>98</v>
      </c>
      <c r="AG180" s="12" t="s">
        <v>99</v>
      </c>
      <c r="AH180" s="13" t="s">
        <v>41</v>
      </c>
    </row>
    <row r="181" spans="1:34" ht="40.049999999999997" customHeight="1" x14ac:dyDescent="0.3">
      <c r="A181" s="7" t="s">
        <v>726</v>
      </c>
      <c r="B181" s="8">
        <v>46273</v>
      </c>
      <c r="C181" s="9" t="str">
        <f>HYPERLINK("https://epingalert.org/en/Search?viewData= G/SPS/N/CHN/1388"," G/SPS/N/CHN/1388")</f>
        <v xml:space="preserve"> G/SPS/N/CHN/1388</v>
      </c>
      <c r="D181" s="10" t="s">
        <v>1809</v>
      </c>
      <c r="E181" s="10" t="s">
        <v>1810</v>
      </c>
      <c r="F181" s="10" t="s">
        <v>1811</v>
      </c>
      <c r="G181" s="10" t="s">
        <v>41</v>
      </c>
      <c r="H181" s="10" t="s">
        <v>41</v>
      </c>
      <c r="I181" s="10" t="s">
        <v>120</v>
      </c>
      <c r="J181" s="10" t="s">
        <v>41</v>
      </c>
      <c r="K181" s="10" t="s">
        <v>1812</v>
      </c>
      <c r="L181" s="7" t="s">
        <v>41</v>
      </c>
      <c r="M181" s="8">
        <v>46333</v>
      </c>
      <c r="N181" s="11" t="s">
        <v>122</v>
      </c>
      <c r="O181" s="11" t="s">
        <v>122</v>
      </c>
      <c r="P181" s="7" t="s">
        <v>95</v>
      </c>
      <c r="Q181" s="10" t="s">
        <v>1813</v>
      </c>
      <c r="R181" s="12" t="str">
        <f>HYPERLINK("https://docs.wto.org/imrd/directdoc.asp?DDFDocuments/t/G/SPS/NCHN1388.docx", "https://docs.wto.org/imrd/directdoc.asp?DDFDocuments/t/G/SPS/NCHN1388.docx")</f>
        <v>https://docs.wto.org/imrd/directdoc.asp?DDFDocuments/t/G/SPS/NCHN1388.docx</v>
      </c>
      <c r="S181" s="12" t="str">
        <f>HYPERLINK("https://docs.wto.org/imrd/directdoc.asp?DDFDocuments/u/G/SPS/NCHN1388.docx", "https://docs.wto.org/imrd/directdoc.asp?DDFDocuments/u/G/SPS/NCHN1388.docx")</f>
        <v>https://docs.wto.org/imrd/directdoc.asp?DDFDocuments/u/G/SPS/NCHN1388.docx</v>
      </c>
      <c r="T181" s="12" t="str">
        <f>HYPERLINK("https://docs.wto.org/imrd/directdoc.asp?DDFDocuments/v/G/SPS/NCHN1388.docx", "https://docs.wto.org/imrd/directdoc.asp?DDFDocuments/v/G/SPS/NCHN1388.docx")</f>
        <v>https://docs.wto.org/imrd/directdoc.asp?DDFDocuments/v/G/SPS/NCHN1388.docx</v>
      </c>
      <c r="U181" s="12" t="s">
        <v>41</v>
      </c>
      <c r="V181" s="12" t="s">
        <v>41</v>
      </c>
      <c r="W181" s="12" t="s">
        <v>41</v>
      </c>
      <c r="X181" s="12" t="s">
        <v>41</v>
      </c>
      <c r="Y181" s="12" t="s">
        <v>41</v>
      </c>
      <c r="Z181" s="12" t="s">
        <v>41</v>
      </c>
      <c r="AA181" s="12" t="s">
        <v>41</v>
      </c>
      <c r="AB181" s="13" t="s">
        <v>41</v>
      </c>
      <c r="AC181" s="12" t="s">
        <v>98</v>
      </c>
      <c r="AD181" s="12" t="s">
        <v>97</v>
      </c>
      <c r="AE181" s="12" t="s">
        <v>97</v>
      </c>
      <c r="AF181" s="12" t="s">
        <v>97</v>
      </c>
      <c r="AG181" s="12" t="s">
        <v>97</v>
      </c>
      <c r="AH181" s="13" t="s">
        <v>1814</v>
      </c>
    </row>
    <row r="182" spans="1:34" ht="40.049999999999997" customHeight="1" x14ac:dyDescent="0.3">
      <c r="A182" s="7" t="s">
        <v>48</v>
      </c>
      <c r="B182" s="8">
        <v>46273</v>
      </c>
      <c r="C182" s="9" t="str">
        <f>HYPERLINK("https://epingalert.org/en/Search?viewData= G/SPS/N/UGA/416/Rev.1"," G/SPS/N/UGA/416/Rev.1")</f>
        <v xml:space="preserve"> G/SPS/N/UGA/416/Rev.1</v>
      </c>
      <c r="D182" s="10" t="s">
        <v>1815</v>
      </c>
      <c r="E182" s="10" t="s">
        <v>1816</v>
      </c>
      <c r="F182" s="10" t="s">
        <v>1817</v>
      </c>
      <c r="G182" s="10" t="s">
        <v>673</v>
      </c>
      <c r="H182" s="10" t="s">
        <v>226</v>
      </c>
      <c r="I182" s="10" t="s">
        <v>40</v>
      </c>
      <c r="J182" s="10" t="s">
        <v>41</v>
      </c>
      <c r="K182" s="10" t="s">
        <v>121</v>
      </c>
      <c r="L182" s="7" t="s">
        <v>41</v>
      </c>
      <c r="M182" s="8">
        <v>46333</v>
      </c>
      <c r="N182" s="11" t="s">
        <v>122</v>
      </c>
      <c r="O182" s="11" t="s">
        <v>122</v>
      </c>
      <c r="P182" s="7" t="s">
        <v>167</v>
      </c>
      <c r="Q182" s="10" t="s">
        <v>1818</v>
      </c>
      <c r="R182" s="12" t="str">
        <f>HYPERLINK("https://docs.wto.org/imrd/directdoc.asp?DDFDocuments/t/G/SPS/NUGA416R1.docx", "https://docs.wto.org/imrd/directdoc.asp?DDFDocuments/t/G/SPS/NUGA416R1.docx")</f>
        <v>https://docs.wto.org/imrd/directdoc.asp?DDFDocuments/t/G/SPS/NUGA416R1.docx</v>
      </c>
      <c r="S182" s="12" t="str">
        <f>HYPERLINK("https://docs.wto.org/imrd/directdoc.asp?DDFDocuments/u/G/SPS/NUGA416R1.docx", "https://docs.wto.org/imrd/directdoc.asp?DDFDocuments/u/G/SPS/NUGA416R1.docx")</f>
        <v>https://docs.wto.org/imrd/directdoc.asp?DDFDocuments/u/G/SPS/NUGA416R1.docx</v>
      </c>
      <c r="T182" s="12" t="str">
        <f>HYPERLINK("https://docs.wto.org/imrd/directdoc.asp?DDFDocuments/v/G/SPS/NUGA416R1.docx", "https://docs.wto.org/imrd/directdoc.asp?DDFDocuments/v/G/SPS/NUGA416R1.docx")</f>
        <v>https://docs.wto.org/imrd/directdoc.asp?DDFDocuments/v/G/SPS/NUGA416R1.docx</v>
      </c>
      <c r="U182" s="12" t="s">
        <v>41</v>
      </c>
      <c r="V182" s="12" t="s">
        <v>41</v>
      </c>
      <c r="W182" s="12" t="s">
        <v>41</v>
      </c>
      <c r="X182" s="12" t="s">
        <v>41</v>
      </c>
      <c r="Y182" s="12" t="s">
        <v>41</v>
      </c>
      <c r="Z182" s="12" t="s">
        <v>41</v>
      </c>
      <c r="AA182" s="12" t="s">
        <v>41</v>
      </c>
      <c r="AB182" s="13" t="s">
        <v>41</v>
      </c>
      <c r="AC182" s="12" t="s">
        <v>97</v>
      </c>
      <c r="AD182" s="12" t="s">
        <v>97</v>
      </c>
      <c r="AE182" s="12" t="s">
        <v>97</v>
      </c>
      <c r="AF182" s="12" t="s">
        <v>98</v>
      </c>
      <c r="AG182" s="12" t="s">
        <v>99</v>
      </c>
      <c r="AH182" s="13" t="s">
        <v>41</v>
      </c>
    </row>
    <row r="183" spans="1:34" ht="40.049999999999997" customHeight="1" x14ac:dyDescent="0.3">
      <c r="A183" s="7" t="s">
        <v>112</v>
      </c>
      <c r="B183" s="8">
        <v>46273</v>
      </c>
      <c r="C183" s="9" t="str">
        <f>HYPERLINK("https://epingalert.org/en/Search?viewData= G/SPS/N/UKR/275"," G/SPS/N/UKR/275")</f>
        <v xml:space="preserve"> G/SPS/N/UKR/275</v>
      </c>
      <c r="D183" s="10" t="s">
        <v>1819</v>
      </c>
      <c r="E183" s="10" t="s">
        <v>1820</v>
      </c>
      <c r="F183" s="10" t="s">
        <v>1821</v>
      </c>
      <c r="G183" s="10" t="s">
        <v>41</v>
      </c>
      <c r="H183" s="10" t="s">
        <v>41</v>
      </c>
      <c r="I183" s="10" t="s">
        <v>120</v>
      </c>
      <c r="J183" s="10" t="s">
        <v>41</v>
      </c>
      <c r="K183" s="10" t="s">
        <v>121</v>
      </c>
      <c r="L183" s="7" t="s">
        <v>1822</v>
      </c>
      <c r="M183" s="8" t="s">
        <v>41</v>
      </c>
      <c r="N183" s="11" t="s">
        <v>122</v>
      </c>
      <c r="O183" s="11" t="s">
        <v>1823</v>
      </c>
      <c r="P183" s="7" t="s">
        <v>95</v>
      </c>
      <c r="Q183" s="10" t="s">
        <v>1824</v>
      </c>
      <c r="R183" s="12" t="str">
        <f>HYPERLINK("https://docs.wto.org/imrd/directdoc.asp?DDFDocuments/t/G/SPS/NUKR275.docx", "https://docs.wto.org/imrd/directdoc.asp?DDFDocuments/t/G/SPS/NUKR275.docx")</f>
        <v>https://docs.wto.org/imrd/directdoc.asp?DDFDocuments/t/G/SPS/NUKR275.docx</v>
      </c>
      <c r="S183" s="12" t="str">
        <f>HYPERLINK("https://docs.wto.org/imrd/directdoc.asp?DDFDocuments/u/G/SPS/NUKR275.docx", "https://docs.wto.org/imrd/directdoc.asp?DDFDocuments/u/G/SPS/NUKR275.docx")</f>
        <v>https://docs.wto.org/imrd/directdoc.asp?DDFDocuments/u/G/SPS/NUKR275.docx</v>
      </c>
      <c r="T183" s="12" t="str">
        <f>HYPERLINK("https://docs.wto.org/imrd/directdoc.asp?DDFDocuments/v/G/SPS/NUKR275.docx", "https://docs.wto.org/imrd/directdoc.asp?DDFDocuments/v/G/SPS/NUKR275.docx")</f>
        <v>https://docs.wto.org/imrd/directdoc.asp?DDFDocuments/v/G/SPS/NUKR275.docx</v>
      </c>
      <c r="U183" s="12" t="s">
        <v>41</v>
      </c>
      <c r="V183" s="12" t="s">
        <v>41</v>
      </c>
      <c r="W183" s="12" t="s">
        <v>41</v>
      </c>
      <c r="X183" s="12" t="s">
        <v>41</v>
      </c>
      <c r="Y183" s="12" t="s">
        <v>41</v>
      </c>
      <c r="Z183" s="12" t="s">
        <v>41</v>
      </c>
      <c r="AA183" s="12" t="s">
        <v>41</v>
      </c>
      <c r="AB183" s="13" t="s">
        <v>41</v>
      </c>
      <c r="AC183" s="12" t="s">
        <v>97</v>
      </c>
      <c r="AD183" s="12" t="s">
        <v>97</v>
      </c>
      <c r="AE183" s="12" t="s">
        <v>97</v>
      </c>
      <c r="AF183" s="12" t="s">
        <v>98</v>
      </c>
      <c r="AG183" s="12" t="s">
        <v>99</v>
      </c>
      <c r="AH183" s="13" t="s">
        <v>41</v>
      </c>
    </row>
    <row r="184" spans="1:34" ht="40.049999999999997" customHeight="1" x14ac:dyDescent="0.3">
      <c r="A184" s="7" t="s">
        <v>1045</v>
      </c>
      <c r="B184" s="8">
        <v>46273</v>
      </c>
      <c r="C184" s="9" t="str">
        <f>HYPERLINK("https://epingalert.org/en/Search?viewData=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D184" s="10" t="s">
        <v>1825</v>
      </c>
      <c r="E184" s="10" t="s">
        <v>1800</v>
      </c>
      <c r="F184" s="10" t="s">
        <v>1743</v>
      </c>
      <c r="G184" s="10" t="s">
        <v>41</v>
      </c>
      <c r="H184" s="10" t="s">
        <v>233</v>
      </c>
      <c r="I184" s="10" t="s">
        <v>1744</v>
      </c>
      <c r="J184" s="10" t="s">
        <v>41</v>
      </c>
      <c r="K184" s="10" t="s">
        <v>111</v>
      </c>
      <c r="L184" s="7"/>
      <c r="M184" s="8">
        <v>46333</v>
      </c>
      <c r="N184" s="11" t="s">
        <v>166</v>
      </c>
      <c r="O184" s="11" t="s">
        <v>166</v>
      </c>
      <c r="P184" s="7" t="s">
        <v>95</v>
      </c>
      <c r="Q184" s="10" t="s">
        <v>1826</v>
      </c>
      <c r="R184" s="12" t="str">
        <f>HYPERLINK("https://docs.wto.org/imrd/directdoc.asp?DDFDocuments/t/G/TBTN26/ARE713.docx", "https://docs.wto.org/imrd/directdoc.asp?DDFDocuments/t/G/TBTN26/ARE713.docx")</f>
        <v>https://docs.wto.org/imrd/directdoc.asp?DDFDocuments/t/G/TBTN26/ARE713.docx</v>
      </c>
      <c r="S184" s="12" t="str">
        <f>HYPERLINK("https://docs.wto.org/imrd/directdoc.asp?DDFDocuments/u/G/TBTN26/ARE713.docx", "https://docs.wto.org/imrd/directdoc.asp?DDFDocuments/u/G/TBTN26/ARE713.docx")</f>
        <v>https://docs.wto.org/imrd/directdoc.asp?DDFDocuments/u/G/TBTN26/ARE713.docx</v>
      </c>
      <c r="T184" s="12" t="str">
        <f>HYPERLINK("https://docs.wto.org/imrd/directdoc.asp?DDFDocuments/v/G/TBTN26/ARE713.docx", "https://docs.wto.org/imrd/directdoc.asp?DDFDocuments/v/G/TBTN26/ARE713.docx")</f>
        <v>https://docs.wto.org/imrd/directdoc.asp?DDFDocuments/v/G/TBTN26/ARE713.docx</v>
      </c>
      <c r="U184" s="12" t="s">
        <v>98</v>
      </c>
      <c r="V184" s="12" t="s">
        <v>97</v>
      </c>
      <c r="W184" s="12" t="s">
        <v>97</v>
      </c>
      <c r="X184" s="12" t="s">
        <v>97</v>
      </c>
      <c r="Y184" s="12" t="s">
        <v>97</v>
      </c>
      <c r="Z184" s="12" t="s">
        <v>97</v>
      </c>
      <c r="AA184" s="12" t="s">
        <v>97</v>
      </c>
      <c r="AB184" s="13" t="s">
        <v>41</v>
      </c>
      <c r="AC184" s="12" t="s">
        <v>41</v>
      </c>
      <c r="AD184" s="12" t="s">
        <v>41</v>
      </c>
      <c r="AE184" s="12" t="s">
        <v>41</v>
      </c>
      <c r="AF184" s="12" t="s">
        <v>41</v>
      </c>
      <c r="AG184" s="12" t="s">
        <v>41</v>
      </c>
      <c r="AH184" s="13" t="s">
        <v>41</v>
      </c>
    </row>
    <row r="185" spans="1:34" ht="40.049999999999997" customHeight="1" x14ac:dyDescent="0.3">
      <c r="A185" s="7" t="s">
        <v>1050</v>
      </c>
      <c r="B185" s="8">
        <v>46273</v>
      </c>
      <c r="C185" s="9" t="str">
        <f>HYPERLINK("https://epingalert.org/en/Search?viewData=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D185" s="10" t="s">
        <v>1825</v>
      </c>
      <c r="E185" s="10" t="s">
        <v>1800</v>
      </c>
      <c r="F185" s="10" t="s">
        <v>1743</v>
      </c>
      <c r="G185" s="10" t="s">
        <v>41</v>
      </c>
      <c r="H185" s="10" t="s">
        <v>233</v>
      </c>
      <c r="I185" s="10" t="s">
        <v>1744</v>
      </c>
      <c r="J185" s="10" t="s">
        <v>41</v>
      </c>
      <c r="K185" s="10" t="s">
        <v>111</v>
      </c>
      <c r="L185" s="7"/>
      <c r="M185" s="8">
        <v>46333</v>
      </c>
      <c r="N185" s="11" t="s">
        <v>166</v>
      </c>
      <c r="O185" s="11" t="s">
        <v>166</v>
      </c>
      <c r="P185" s="7" t="s">
        <v>95</v>
      </c>
      <c r="Q185" s="10" t="s">
        <v>1826</v>
      </c>
      <c r="R185" s="12" t="str">
        <f>HYPERLINK("https://docs.wto.org/imrd/directdoc.asp?DDFDocuments/t/G/TBTN26/ARE713.docx", "https://docs.wto.org/imrd/directdoc.asp?DDFDocuments/t/G/TBTN26/ARE713.docx")</f>
        <v>https://docs.wto.org/imrd/directdoc.asp?DDFDocuments/t/G/TBTN26/ARE713.docx</v>
      </c>
      <c r="S185" s="12" t="str">
        <f>HYPERLINK("https://docs.wto.org/imrd/directdoc.asp?DDFDocuments/u/G/TBTN26/ARE713.docx", "https://docs.wto.org/imrd/directdoc.asp?DDFDocuments/u/G/TBTN26/ARE713.docx")</f>
        <v>https://docs.wto.org/imrd/directdoc.asp?DDFDocuments/u/G/TBTN26/ARE713.docx</v>
      </c>
      <c r="T185" s="12" t="str">
        <f>HYPERLINK("https://docs.wto.org/imrd/directdoc.asp?DDFDocuments/v/G/TBTN26/ARE713.docx", "https://docs.wto.org/imrd/directdoc.asp?DDFDocuments/v/G/TBTN26/ARE713.docx")</f>
        <v>https://docs.wto.org/imrd/directdoc.asp?DDFDocuments/v/G/TBTN26/ARE713.docx</v>
      </c>
      <c r="U185" s="12" t="s">
        <v>98</v>
      </c>
      <c r="V185" s="12" t="s">
        <v>97</v>
      </c>
      <c r="W185" s="12" t="s">
        <v>97</v>
      </c>
      <c r="X185" s="12" t="s">
        <v>97</v>
      </c>
      <c r="Y185" s="12" t="s">
        <v>97</v>
      </c>
      <c r="Z185" s="12" t="s">
        <v>97</v>
      </c>
      <c r="AA185" s="12" t="s">
        <v>97</v>
      </c>
      <c r="AB185" s="13" t="s">
        <v>41</v>
      </c>
      <c r="AC185" s="12" t="s">
        <v>41</v>
      </c>
      <c r="AD185" s="12" t="s">
        <v>41</v>
      </c>
      <c r="AE185" s="12" t="s">
        <v>41</v>
      </c>
      <c r="AF185" s="12" t="s">
        <v>41</v>
      </c>
      <c r="AG185" s="12" t="s">
        <v>41</v>
      </c>
      <c r="AH185" s="13" t="s">
        <v>41</v>
      </c>
    </row>
    <row r="186" spans="1:34" ht="40.049999999999997" customHeight="1" x14ac:dyDescent="0.3">
      <c r="A186" s="7" t="s">
        <v>1051</v>
      </c>
      <c r="B186" s="8">
        <v>46273</v>
      </c>
      <c r="C186" s="9" t="str">
        <f>HYPERLINK("https://epingalert.org/en/Search?viewData=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D186" s="10" t="s">
        <v>1825</v>
      </c>
      <c r="E186" s="10" t="s">
        <v>1800</v>
      </c>
      <c r="F186" s="10" t="s">
        <v>1743</v>
      </c>
      <c r="G186" s="10" t="s">
        <v>41</v>
      </c>
      <c r="H186" s="10" t="s">
        <v>233</v>
      </c>
      <c r="I186" s="10" t="s">
        <v>1744</v>
      </c>
      <c r="J186" s="10" t="s">
        <v>41</v>
      </c>
      <c r="K186" s="10" t="s">
        <v>111</v>
      </c>
      <c r="L186" s="7"/>
      <c r="M186" s="8">
        <v>46333</v>
      </c>
      <c r="N186" s="11" t="s">
        <v>166</v>
      </c>
      <c r="O186" s="11" t="s">
        <v>166</v>
      </c>
      <c r="P186" s="7" t="s">
        <v>95</v>
      </c>
      <c r="Q186" s="10" t="s">
        <v>1826</v>
      </c>
      <c r="R186" s="12" t="str">
        <f>HYPERLINK("https://docs.wto.org/imrd/directdoc.asp?DDFDocuments/t/G/TBTN26/ARE713.docx", "https://docs.wto.org/imrd/directdoc.asp?DDFDocuments/t/G/TBTN26/ARE713.docx")</f>
        <v>https://docs.wto.org/imrd/directdoc.asp?DDFDocuments/t/G/TBTN26/ARE713.docx</v>
      </c>
      <c r="S186" s="12" t="str">
        <f>HYPERLINK("https://docs.wto.org/imrd/directdoc.asp?DDFDocuments/u/G/TBTN26/ARE713.docx", "https://docs.wto.org/imrd/directdoc.asp?DDFDocuments/u/G/TBTN26/ARE713.docx")</f>
        <v>https://docs.wto.org/imrd/directdoc.asp?DDFDocuments/u/G/TBTN26/ARE713.docx</v>
      </c>
      <c r="T186" s="12" t="str">
        <f>HYPERLINK("https://docs.wto.org/imrd/directdoc.asp?DDFDocuments/v/G/TBTN26/ARE713.docx", "https://docs.wto.org/imrd/directdoc.asp?DDFDocuments/v/G/TBTN26/ARE713.docx")</f>
        <v>https://docs.wto.org/imrd/directdoc.asp?DDFDocuments/v/G/TBTN26/ARE713.docx</v>
      </c>
      <c r="U186" s="12" t="s">
        <v>98</v>
      </c>
      <c r="V186" s="12" t="s">
        <v>97</v>
      </c>
      <c r="W186" s="12" t="s">
        <v>97</v>
      </c>
      <c r="X186" s="12" t="s">
        <v>97</v>
      </c>
      <c r="Y186" s="12" t="s">
        <v>97</v>
      </c>
      <c r="Z186" s="12" t="s">
        <v>97</v>
      </c>
      <c r="AA186" s="12" t="s">
        <v>97</v>
      </c>
      <c r="AB186" s="13" t="s">
        <v>41</v>
      </c>
      <c r="AC186" s="12" t="s">
        <v>41</v>
      </c>
      <c r="AD186" s="12" t="s">
        <v>41</v>
      </c>
      <c r="AE186" s="12" t="s">
        <v>41</v>
      </c>
      <c r="AF186" s="12" t="s">
        <v>41</v>
      </c>
      <c r="AG186" s="12" t="s">
        <v>41</v>
      </c>
      <c r="AH186" s="13" t="s">
        <v>41</v>
      </c>
    </row>
    <row r="187" spans="1:34" ht="40.049999999999997" customHeight="1" x14ac:dyDescent="0.3">
      <c r="A187" s="7" t="s">
        <v>1052</v>
      </c>
      <c r="B187" s="8">
        <v>46273</v>
      </c>
      <c r="C187" s="9" t="str">
        <f>HYPERLINK("https://epingalert.org/en/Search?viewData=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D187" s="10" t="s">
        <v>1825</v>
      </c>
      <c r="E187" s="10" t="s">
        <v>1800</v>
      </c>
      <c r="F187" s="10" t="s">
        <v>1743</v>
      </c>
      <c r="G187" s="10" t="s">
        <v>41</v>
      </c>
      <c r="H187" s="10" t="s">
        <v>233</v>
      </c>
      <c r="I187" s="10" t="s">
        <v>1744</v>
      </c>
      <c r="J187" s="10" t="s">
        <v>41</v>
      </c>
      <c r="K187" s="10" t="s">
        <v>111</v>
      </c>
      <c r="L187" s="7"/>
      <c r="M187" s="8">
        <v>46333</v>
      </c>
      <c r="N187" s="11" t="s">
        <v>166</v>
      </c>
      <c r="O187" s="11" t="s">
        <v>166</v>
      </c>
      <c r="P187" s="7" t="s">
        <v>95</v>
      </c>
      <c r="Q187" s="10" t="s">
        <v>1826</v>
      </c>
      <c r="R187" s="12" t="str">
        <f>HYPERLINK("https://docs.wto.org/imrd/directdoc.asp?DDFDocuments/t/G/TBTN26/ARE713.docx", "https://docs.wto.org/imrd/directdoc.asp?DDFDocuments/t/G/TBTN26/ARE713.docx")</f>
        <v>https://docs.wto.org/imrd/directdoc.asp?DDFDocuments/t/G/TBTN26/ARE713.docx</v>
      </c>
      <c r="S187" s="12" t="str">
        <f>HYPERLINK("https://docs.wto.org/imrd/directdoc.asp?DDFDocuments/u/G/TBTN26/ARE713.docx", "https://docs.wto.org/imrd/directdoc.asp?DDFDocuments/u/G/TBTN26/ARE713.docx")</f>
        <v>https://docs.wto.org/imrd/directdoc.asp?DDFDocuments/u/G/TBTN26/ARE713.docx</v>
      </c>
      <c r="T187" s="12" t="str">
        <f>HYPERLINK("https://docs.wto.org/imrd/directdoc.asp?DDFDocuments/v/G/TBTN26/ARE713.docx", "https://docs.wto.org/imrd/directdoc.asp?DDFDocuments/v/G/TBTN26/ARE713.docx")</f>
        <v>https://docs.wto.org/imrd/directdoc.asp?DDFDocuments/v/G/TBTN26/ARE713.docx</v>
      </c>
      <c r="U187" s="12" t="s">
        <v>98</v>
      </c>
      <c r="V187" s="12" t="s">
        <v>97</v>
      </c>
      <c r="W187" s="12" t="s">
        <v>97</v>
      </c>
      <c r="X187" s="12" t="s">
        <v>97</v>
      </c>
      <c r="Y187" s="12" t="s">
        <v>97</v>
      </c>
      <c r="Z187" s="12" t="s">
        <v>97</v>
      </c>
      <c r="AA187" s="12" t="s">
        <v>97</v>
      </c>
      <c r="AB187" s="13" t="s">
        <v>41</v>
      </c>
      <c r="AC187" s="12" t="s">
        <v>41</v>
      </c>
      <c r="AD187" s="12" t="s">
        <v>41</v>
      </c>
      <c r="AE187" s="12" t="s">
        <v>41</v>
      </c>
      <c r="AF187" s="12" t="s">
        <v>41</v>
      </c>
      <c r="AG187" s="12" t="s">
        <v>41</v>
      </c>
      <c r="AH187" s="13" t="s">
        <v>41</v>
      </c>
    </row>
    <row r="188" spans="1:34" ht="40.049999999999997" customHeight="1" x14ac:dyDescent="0.3">
      <c r="A188" s="7" t="s">
        <v>124</v>
      </c>
      <c r="B188" s="8">
        <v>46273</v>
      </c>
      <c r="C188" s="9" t="str">
        <f>HYPERLINK("https://epingalert.org/en/Search?viewData=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D188" s="10" t="s">
        <v>1825</v>
      </c>
      <c r="E188" s="10" t="s">
        <v>1800</v>
      </c>
      <c r="F188" s="10" t="s">
        <v>1743</v>
      </c>
      <c r="G188" s="10" t="s">
        <v>41</v>
      </c>
      <c r="H188" s="10" t="s">
        <v>233</v>
      </c>
      <c r="I188" s="10" t="s">
        <v>1744</v>
      </c>
      <c r="J188" s="10" t="s">
        <v>41</v>
      </c>
      <c r="K188" s="10" t="s">
        <v>111</v>
      </c>
      <c r="L188" s="7"/>
      <c r="M188" s="8">
        <v>46333</v>
      </c>
      <c r="N188" s="11" t="s">
        <v>166</v>
      </c>
      <c r="O188" s="11" t="s">
        <v>166</v>
      </c>
      <c r="P188" s="7" t="s">
        <v>95</v>
      </c>
      <c r="Q188" s="10" t="s">
        <v>1826</v>
      </c>
      <c r="R188" s="12" t="str">
        <f>HYPERLINK("https://docs.wto.org/imrd/directdoc.asp?DDFDocuments/t/G/TBTN26/ARE713.docx", "https://docs.wto.org/imrd/directdoc.asp?DDFDocuments/t/G/TBTN26/ARE713.docx")</f>
        <v>https://docs.wto.org/imrd/directdoc.asp?DDFDocuments/t/G/TBTN26/ARE713.docx</v>
      </c>
      <c r="S188" s="12" t="str">
        <f>HYPERLINK("https://docs.wto.org/imrd/directdoc.asp?DDFDocuments/u/G/TBTN26/ARE713.docx", "https://docs.wto.org/imrd/directdoc.asp?DDFDocuments/u/G/TBTN26/ARE713.docx")</f>
        <v>https://docs.wto.org/imrd/directdoc.asp?DDFDocuments/u/G/TBTN26/ARE713.docx</v>
      </c>
      <c r="T188" s="12" t="str">
        <f>HYPERLINK("https://docs.wto.org/imrd/directdoc.asp?DDFDocuments/v/G/TBTN26/ARE713.docx", "https://docs.wto.org/imrd/directdoc.asp?DDFDocuments/v/G/TBTN26/ARE713.docx")</f>
        <v>https://docs.wto.org/imrd/directdoc.asp?DDFDocuments/v/G/TBTN26/ARE713.docx</v>
      </c>
      <c r="U188" s="12" t="s">
        <v>98</v>
      </c>
      <c r="V188" s="12" t="s">
        <v>97</v>
      </c>
      <c r="W188" s="12" t="s">
        <v>97</v>
      </c>
      <c r="X188" s="12" t="s">
        <v>97</v>
      </c>
      <c r="Y188" s="12" t="s">
        <v>97</v>
      </c>
      <c r="Z188" s="12" t="s">
        <v>97</v>
      </c>
      <c r="AA188" s="12" t="s">
        <v>97</v>
      </c>
      <c r="AB188" s="13" t="s">
        <v>41</v>
      </c>
      <c r="AC188" s="12" t="s">
        <v>41</v>
      </c>
      <c r="AD188" s="12" t="s">
        <v>41</v>
      </c>
      <c r="AE188" s="12" t="s">
        <v>41</v>
      </c>
      <c r="AF188" s="12" t="s">
        <v>41</v>
      </c>
      <c r="AG188" s="12" t="s">
        <v>41</v>
      </c>
      <c r="AH188" s="13" t="s">
        <v>41</v>
      </c>
    </row>
    <row r="189" spans="1:34" ht="40.049999999999997" customHeight="1" x14ac:dyDescent="0.3">
      <c r="A189" s="7" t="s">
        <v>1053</v>
      </c>
      <c r="B189" s="8">
        <v>46273</v>
      </c>
      <c r="C189" s="9" t="str">
        <f>HYPERLINK("https://epingalert.org/en/Search?viewData=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D189" s="10" t="s">
        <v>1825</v>
      </c>
      <c r="E189" s="10" t="s">
        <v>1800</v>
      </c>
      <c r="F189" s="10" t="s">
        <v>1743</v>
      </c>
      <c r="G189" s="10" t="s">
        <v>41</v>
      </c>
      <c r="H189" s="10" t="s">
        <v>233</v>
      </c>
      <c r="I189" s="10" t="s">
        <v>1744</v>
      </c>
      <c r="J189" s="10" t="s">
        <v>41</v>
      </c>
      <c r="K189" s="10" t="s">
        <v>111</v>
      </c>
      <c r="L189" s="7"/>
      <c r="M189" s="8">
        <v>46333</v>
      </c>
      <c r="N189" s="11" t="s">
        <v>166</v>
      </c>
      <c r="O189" s="11" t="s">
        <v>166</v>
      </c>
      <c r="P189" s="7" t="s">
        <v>95</v>
      </c>
      <c r="Q189" s="10" t="s">
        <v>1826</v>
      </c>
      <c r="R189" s="12" t="str">
        <f>HYPERLINK("https://docs.wto.org/imrd/directdoc.asp?DDFDocuments/t/G/TBTN26/ARE713.docx", "https://docs.wto.org/imrd/directdoc.asp?DDFDocuments/t/G/TBTN26/ARE713.docx")</f>
        <v>https://docs.wto.org/imrd/directdoc.asp?DDFDocuments/t/G/TBTN26/ARE713.docx</v>
      </c>
      <c r="S189" s="12" t="str">
        <f>HYPERLINK("https://docs.wto.org/imrd/directdoc.asp?DDFDocuments/u/G/TBTN26/ARE713.docx", "https://docs.wto.org/imrd/directdoc.asp?DDFDocuments/u/G/TBTN26/ARE713.docx")</f>
        <v>https://docs.wto.org/imrd/directdoc.asp?DDFDocuments/u/G/TBTN26/ARE713.docx</v>
      </c>
      <c r="T189" s="12" t="str">
        <f>HYPERLINK("https://docs.wto.org/imrd/directdoc.asp?DDFDocuments/v/G/TBTN26/ARE713.docx", "https://docs.wto.org/imrd/directdoc.asp?DDFDocuments/v/G/TBTN26/ARE713.docx")</f>
        <v>https://docs.wto.org/imrd/directdoc.asp?DDFDocuments/v/G/TBTN26/ARE713.docx</v>
      </c>
      <c r="U189" s="12" t="s">
        <v>98</v>
      </c>
      <c r="V189" s="12" t="s">
        <v>97</v>
      </c>
      <c r="W189" s="12" t="s">
        <v>97</v>
      </c>
      <c r="X189" s="12" t="s">
        <v>97</v>
      </c>
      <c r="Y189" s="12" t="s">
        <v>97</v>
      </c>
      <c r="Z189" s="12" t="s">
        <v>97</v>
      </c>
      <c r="AA189" s="12" t="s">
        <v>97</v>
      </c>
      <c r="AB189" s="13" t="s">
        <v>41</v>
      </c>
      <c r="AC189" s="12" t="s">
        <v>41</v>
      </c>
      <c r="AD189" s="12" t="s">
        <v>41</v>
      </c>
      <c r="AE189" s="12" t="s">
        <v>41</v>
      </c>
      <c r="AF189" s="12" t="s">
        <v>41</v>
      </c>
      <c r="AG189" s="12" t="s">
        <v>41</v>
      </c>
      <c r="AH189" s="13" t="s">
        <v>41</v>
      </c>
    </row>
    <row r="190" spans="1:34" ht="40.049999999999997" customHeight="1" x14ac:dyDescent="0.3">
      <c r="A190" s="7" t="s">
        <v>1054</v>
      </c>
      <c r="B190" s="8">
        <v>46273</v>
      </c>
      <c r="C190" s="9" t="str">
        <f>HYPERLINK("https://epingalert.org/en/Search?viewData= G/TBT/N/ARE/713, G/TBT/N/BHR/784, G/TBT/N/KWT/769, G/TBT/N/OMN/607, G/TBT/N/QAT/758, G/TBT/N/SAU/1443, G/TBT/N/YEM/355"," G/TBT/N/ARE/713, G/TBT/N/BHR/784, G/TBT/N/KWT/769, G/TBT/N/OMN/607, G/TBT/N/QAT/758, G/TBT/N/SAU/1443, G/TBT/N/YEM/355")</f>
        <v xml:space="preserve"> G/TBT/N/ARE/713, G/TBT/N/BHR/784, G/TBT/N/KWT/769, G/TBT/N/OMN/607, G/TBT/N/QAT/758, G/TBT/N/SAU/1443, G/TBT/N/YEM/355</v>
      </c>
      <c r="D190" s="10" t="s">
        <v>1825</v>
      </c>
      <c r="E190" s="10" t="s">
        <v>1800</v>
      </c>
      <c r="F190" s="10" t="s">
        <v>1743</v>
      </c>
      <c r="G190" s="10" t="s">
        <v>41</v>
      </c>
      <c r="H190" s="10" t="s">
        <v>233</v>
      </c>
      <c r="I190" s="10" t="s">
        <v>1744</v>
      </c>
      <c r="J190" s="10" t="s">
        <v>41</v>
      </c>
      <c r="K190" s="10" t="s">
        <v>111</v>
      </c>
      <c r="L190" s="7"/>
      <c r="M190" s="8">
        <v>46333</v>
      </c>
      <c r="N190" s="11" t="s">
        <v>166</v>
      </c>
      <c r="O190" s="11" t="s">
        <v>166</v>
      </c>
      <c r="P190" s="7" t="s">
        <v>95</v>
      </c>
      <c r="Q190" s="10" t="s">
        <v>1826</v>
      </c>
      <c r="R190" s="12" t="str">
        <f>HYPERLINK("https://docs.wto.org/imrd/directdoc.asp?DDFDocuments/t/G/TBTN26/ARE713.docx", "https://docs.wto.org/imrd/directdoc.asp?DDFDocuments/t/G/TBTN26/ARE713.docx")</f>
        <v>https://docs.wto.org/imrd/directdoc.asp?DDFDocuments/t/G/TBTN26/ARE713.docx</v>
      </c>
      <c r="S190" s="12" t="str">
        <f>HYPERLINK("https://docs.wto.org/imrd/directdoc.asp?DDFDocuments/u/G/TBTN26/ARE713.docx", "https://docs.wto.org/imrd/directdoc.asp?DDFDocuments/u/G/TBTN26/ARE713.docx")</f>
        <v>https://docs.wto.org/imrd/directdoc.asp?DDFDocuments/u/G/TBTN26/ARE713.docx</v>
      </c>
      <c r="T190" s="12" t="str">
        <f>HYPERLINK("https://docs.wto.org/imrd/directdoc.asp?DDFDocuments/v/G/TBTN26/ARE713.docx", "https://docs.wto.org/imrd/directdoc.asp?DDFDocuments/v/G/TBTN26/ARE713.docx")</f>
        <v>https://docs.wto.org/imrd/directdoc.asp?DDFDocuments/v/G/TBTN26/ARE713.docx</v>
      </c>
      <c r="U190" s="12" t="s">
        <v>98</v>
      </c>
      <c r="V190" s="12" t="s">
        <v>97</v>
      </c>
      <c r="W190" s="12" t="s">
        <v>97</v>
      </c>
      <c r="X190" s="12" t="s">
        <v>97</v>
      </c>
      <c r="Y190" s="12" t="s">
        <v>97</v>
      </c>
      <c r="Z190" s="12" t="s">
        <v>97</v>
      </c>
      <c r="AA190" s="12" t="s">
        <v>97</v>
      </c>
      <c r="AB190" s="13" t="s">
        <v>41</v>
      </c>
      <c r="AC190" s="12" t="s">
        <v>41</v>
      </c>
      <c r="AD190" s="12" t="s">
        <v>41</v>
      </c>
      <c r="AE190" s="12" t="s">
        <v>41</v>
      </c>
      <c r="AF190" s="12" t="s">
        <v>41</v>
      </c>
      <c r="AG190" s="12" t="s">
        <v>41</v>
      </c>
      <c r="AH190" s="13" t="s">
        <v>41</v>
      </c>
    </row>
    <row r="191" spans="1:34" ht="40.049999999999997" customHeight="1" x14ac:dyDescent="0.3">
      <c r="A191" s="7" t="s">
        <v>34</v>
      </c>
      <c r="B191" s="8">
        <v>46273</v>
      </c>
      <c r="C191" s="9" t="str">
        <f>HYPERLINK("https://epingalert.org/en/Search?viewData= G/TBT/N/BDI/590/Add.1, G/TBT/N/KEN/1789/Add.1, G/TBT/N/RWA/1187/Add.1, G/TBT/N/TZA/1309/Add.1, G/TBT/N/UGA/2143/Add.1"," G/TBT/N/BDI/590/Add.1, G/TBT/N/KEN/1789/Add.1, G/TBT/N/RWA/1187/Add.1, G/TBT/N/TZA/1309/Add.1, G/TBT/N/UGA/2143/Add.1")</f>
        <v xml:space="preserve"> G/TBT/N/BDI/590/Add.1, G/TBT/N/KEN/1789/Add.1, G/TBT/N/RWA/1187/Add.1, G/TBT/N/TZA/1309/Add.1, G/TBT/N/UGA/2143/Add.1</v>
      </c>
      <c r="D191" s="10" t="s">
        <v>1827</v>
      </c>
      <c r="E191" s="10" t="s">
        <v>1828</v>
      </c>
      <c r="F191" s="10" t="s">
        <v>1829</v>
      </c>
      <c r="G191" s="10" t="s">
        <v>1749</v>
      </c>
      <c r="H191" s="10" t="s">
        <v>1750</v>
      </c>
      <c r="I191" s="10" t="s">
        <v>903</v>
      </c>
      <c r="J191" s="10" t="s">
        <v>41</v>
      </c>
      <c r="K191" s="10" t="s">
        <v>41</v>
      </c>
      <c r="L191" s="7"/>
      <c r="M191" s="8" t="s">
        <v>41</v>
      </c>
      <c r="N191" s="11"/>
      <c r="O191" s="11"/>
      <c r="P191" s="7" t="s">
        <v>43</v>
      </c>
      <c r="Q191" s="7"/>
      <c r="R191" s="12" t="str">
        <f>HYPERLINK("https://docs.wto.org/imrd/directdoc.asp?DDFDocuments/t/G/TBTN25/BDI590A1.docx", "https://docs.wto.org/imrd/directdoc.asp?DDFDocuments/t/G/TBTN25/BDI590A1.docx")</f>
        <v>https://docs.wto.org/imrd/directdoc.asp?DDFDocuments/t/G/TBTN25/BDI590A1.docx</v>
      </c>
      <c r="S191" s="12" t="str">
        <f>HYPERLINK("https://docs.wto.org/imrd/directdoc.asp?DDFDocuments/u/G/TBTN25/BDI590A1.docx", "https://docs.wto.org/imrd/directdoc.asp?DDFDocuments/u/G/TBTN25/BDI590A1.docx")</f>
        <v>https://docs.wto.org/imrd/directdoc.asp?DDFDocuments/u/G/TBTN25/BDI590A1.docx</v>
      </c>
      <c r="T191" s="12" t="str">
        <f>HYPERLINK("https://docs.wto.org/imrd/directdoc.asp?DDFDocuments/v/G/TBTN25/BDI590A1.docx", "https://docs.wto.org/imrd/directdoc.asp?DDFDocuments/v/G/TBTN25/BDI590A1.docx")</f>
        <v>https://docs.wto.org/imrd/directdoc.asp?DDFDocuments/v/G/TBTN25/BDI590A1.docx</v>
      </c>
      <c r="U191" s="12" t="s">
        <v>98</v>
      </c>
      <c r="V191" s="12" t="s">
        <v>97</v>
      </c>
      <c r="W191" s="12" t="s">
        <v>98</v>
      </c>
      <c r="X191" s="12" t="s">
        <v>97</v>
      </c>
      <c r="Y191" s="12" t="s">
        <v>97</v>
      </c>
      <c r="Z191" s="12" t="s">
        <v>97</v>
      </c>
      <c r="AA191" s="12" t="s">
        <v>97</v>
      </c>
      <c r="AB191" s="13" t="s">
        <v>41</v>
      </c>
      <c r="AC191" s="12" t="s">
        <v>41</v>
      </c>
      <c r="AD191" s="12" t="s">
        <v>41</v>
      </c>
      <c r="AE191" s="12" t="s">
        <v>41</v>
      </c>
      <c r="AF191" s="12" t="s">
        <v>41</v>
      </c>
      <c r="AG191" s="12" t="s">
        <v>41</v>
      </c>
      <c r="AH191" s="13" t="s">
        <v>41</v>
      </c>
    </row>
    <row r="192" spans="1:34" ht="40.049999999999997" customHeight="1" x14ac:dyDescent="0.3">
      <c r="A192" s="7" t="s">
        <v>45</v>
      </c>
      <c r="B192" s="8">
        <v>46273</v>
      </c>
      <c r="C192" s="9" t="str">
        <f>HYPERLINK("https://epingalert.org/en/Search?viewData= G/TBT/N/BDI/590/Add.1, G/TBT/N/KEN/1789/Add.1, G/TBT/N/RWA/1187/Add.1, G/TBT/N/TZA/1309/Add.1, G/TBT/N/UGA/2143/Add.1"," G/TBT/N/BDI/590/Add.1, G/TBT/N/KEN/1789/Add.1, G/TBT/N/RWA/1187/Add.1, G/TBT/N/TZA/1309/Add.1, G/TBT/N/UGA/2143/Add.1")</f>
        <v xml:space="preserve"> G/TBT/N/BDI/590/Add.1, G/TBT/N/KEN/1789/Add.1, G/TBT/N/RWA/1187/Add.1, G/TBT/N/TZA/1309/Add.1, G/TBT/N/UGA/2143/Add.1</v>
      </c>
      <c r="D192" s="10" t="s">
        <v>1827</v>
      </c>
      <c r="E192" s="10" t="s">
        <v>1828</v>
      </c>
      <c r="F192" s="10" t="s">
        <v>1829</v>
      </c>
      <c r="G192" s="10" t="s">
        <v>1749</v>
      </c>
      <c r="H192" s="10" t="s">
        <v>1750</v>
      </c>
      <c r="I192" s="10" t="s">
        <v>903</v>
      </c>
      <c r="J192" s="10" t="s">
        <v>41</v>
      </c>
      <c r="K192" s="10" t="s">
        <v>41</v>
      </c>
      <c r="L192" s="7"/>
      <c r="M192" s="8" t="s">
        <v>41</v>
      </c>
      <c r="N192" s="11"/>
      <c r="O192" s="11"/>
      <c r="P192" s="7" t="s">
        <v>43</v>
      </c>
      <c r="Q192" s="7"/>
      <c r="R192" s="12" t="str">
        <f>HYPERLINK("https://docs.wto.org/imrd/directdoc.asp?DDFDocuments/t/G/TBTN25/BDI590A1.docx", "https://docs.wto.org/imrd/directdoc.asp?DDFDocuments/t/G/TBTN25/BDI590A1.docx")</f>
        <v>https://docs.wto.org/imrd/directdoc.asp?DDFDocuments/t/G/TBTN25/BDI590A1.docx</v>
      </c>
      <c r="S192" s="12" t="str">
        <f>HYPERLINK("https://docs.wto.org/imrd/directdoc.asp?DDFDocuments/u/G/TBTN25/BDI590A1.docx", "https://docs.wto.org/imrd/directdoc.asp?DDFDocuments/u/G/TBTN25/BDI590A1.docx")</f>
        <v>https://docs.wto.org/imrd/directdoc.asp?DDFDocuments/u/G/TBTN25/BDI590A1.docx</v>
      </c>
      <c r="T192" s="12" t="str">
        <f>HYPERLINK("https://docs.wto.org/imrd/directdoc.asp?DDFDocuments/v/G/TBTN25/BDI590A1.docx", "https://docs.wto.org/imrd/directdoc.asp?DDFDocuments/v/G/TBTN25/BDI590A1.docx")</f>
        <v>https://docs.wto.org/imrd/directdoc.asp?DDFDocuments/v/G/TBTN25/BDI590A1.docx</v>
      </c>
      <c r="U192" s="12" t="s">
        <v>98</v>
      </c>
      <c r="V192" s="12" t="s">
        <v>97</v>
      </c>
      <c r="W192" s="12" t="s">
        <v>98</v>
      </c>
      <c r="X192" s="12" t="s">
        <v>97</v>
      </c>
      <c r="Y192" s="12" t="s">
        <v>97</v>
      </c>
      <c r="Z192" s="12" t="s">
        <v>97</v>
      </c>
      <c r="AA192" s="12" t="s">
        <v>97</v>
      </c>
      <c r="AB192" s="13" t="s">
        <v>41</v>
      </c>
      <c r="AC192" s="12" t="s">
        <v>41</v>
      </c>
      <c r="AD192" s="12" t="s">
        <v>41</v>
      </c>
      <c r="AE192" s="12" t="s">
        <v>41</v>
      </c>
      <c r="AF192" s="12" t="s">
        <v>41</v>
      </c>
      <c r="AG192" s="12" t="s">
        <v>41</v>
      </c>
      <c r="AH192" s="13" t="s">
        <v>41</v>
      </c>
    </row>
    <row r="193" spans="1:34" ht="40.049999999999997" customHeight="1" x14ac:dyDescent="0.3">
      <c r="A193" s="7" t="s">
        <v>46</v>
      </c>
      <c r="B193" s="8">
        <v>46273</v>
      </c>
      <c r="C193" s="9" t="str">
        <f>HYPERLINK("https://epingalert.org/en/Search?viewData= G/TBT/N/BDI/590/Add.1, G/TBT/N/KEN/1789/Add.1, G/TBT/N/RWA/1187/Add.1, G/TBT/N/TZA/1309/Add.1, G/TBT/N/UGA/2143/Add.1"," G/TBT/N/BDI/590/Add.1, G/TBT/N/KEN/1789/Add.1, G/TBT/N/RWA/1187/Add.1, G/TBT/N/TZA/1309/Add.1, G/TBT/N/UGA/2143/Add.1")</f>
        <v xml:space="preserve"> G/TBT/N/BDI/590/Add.1, G/TBT/N/KEN/1789/Add.1, G/TBT/N/RWA/1187/Add.1, G/TBT/N/TZA/1309/Add.1, G/TBT/N/UGA/2143/Add.1</v>
      </c>
      <c r="D193" s="10" t="s">
        <v>1827</v>
      </c>
      <c r="E193" s="10" t="s">
        <v>1828</v>
      </c>
      <c r="F193" s="10" t="s">
        <v>1829</v>
      </c>
      <c r="G193" s="10" t="s">
        <v>1749</v>
      </c>
      <c r="H193" s="10" t="s">
        <v>1750</v>
      </c>
      <c r="I193" s="10" t="s">
        <v>903</v>
      </c>
      <c r="J193" s="10" t="s">
        <v>41</v>
      </c>
      <c r="K193" s="10" t="s">
        <v>41</v>
      </c>
      <c r="L193" s="7"/>
      <c r="M193" s="8" t="s">
        <v>41</v>
      </c>
      <c r="N193" s="11"/>
      <c r="O193" s="11"/>
      <c r="P193" s="7" t="s">
        <v>43</v>
      </c>
      <c r="Q193" s="7"/>
      <c r="R193" s="12" t="str">
        <f>HYPERLINK("https://docs.wto.org/imrd/directdoc.asp?DDFDocuments/t/G/TBTN25/BDI590A1.docx", "https://docs.wto.org/imrd/directdoc.asp?DDFDocuments/t/G/TBTN25/BDI590A1.docx")</f>
        <v>https://docs.wto.org/imrd/directdoc.asp?DDFDocuments/t/G/TBTN25/BDI590A1.docx</v>
      </c>
      <c r="S193" s="12" t="str">
        <f>HYPERLINK("https://docs.wto.org/imrd/directdoc.asp?DDFDocuments/u/G/TBTN25/BDI590A1.docx", "https://docs.wto.org/imrd/directdoc.asp?DDFDocuments/u/G/TBTN25/BDI590A1.docx")</f>
        <v>https://docs.wto.org/imrd/directdoc.asp?DDFDocuments/u/G/TBTN25/BDI590A1.docx</v>
      </c>
      <c r="T193" s="12" t="str">
        <f>HYPERLINK("https://docs.wto.org/imrd/directdoc.asp?DDFDocuments/v/G/TBTN25/BDI590A1.docx", "https://docs.wto.org/imrd/directdoc.asp?DDFDocuments/v/G/TBTN25/BDI590A1.docx")</f>
        <v>https://docs.wto.org/imrd/directdoc.asp?DDFDocuments/v/G/TBTN25/BDI590A1.docx</v>
      </c>
      <c r="U193" s="12" t="s">
        <v>98</v>
      </c>
      <c r="V193" s="12" t="s">
        <v>97</v>
      </c>
      <c r="W193" s="12" t="s">
        <v>98</v>
      </c>
      <c r="X193" s="12" t="s">
        <v>97</v>
      </c>
      <c r="Y193" s="12" t="s">
        <v>97</v>
      </c>
      <c r="Z193" s="12" t="s">
        <v>97</v>
      </c>
      <c r="AA193" s="12" t="s">
        <v>97</v>
      </c>
      <c r="AB193" s="13" t="s">
        <v>41</v>
      </c>
      <c r="AC193" s="12" t="s">
        <v>41</v>
      </c>
      <c r="AD193" s="12" t="s">
        <v>41</v>
      </c>
      <c r="AE193" s="12" t="s">
        <v>41</v>
      </c>
      <c r="AF193" s="12" t="s">
        <v>41</v>
      </c>
      <c r="AG193" s="12" t="s">
        <v>41</v>
      </c>
      <c r="AH193" s="13" t="s">
        <v>41</v>
      </c>
    </row>
    <row r="194" spans="1:34" ht="40.049999999999997" customHeight="1" x14ac:dyDescent="0.3">
      <c r="A194" s="7" t="s">
        <v>47</v>
      </c>
      <c r="B194" s="8">
        <v>46273</v>
      </c>
      <c r="C194" s="9" t="str">
        <f>HYPERLINK("https://epingalert.org/en/Search?viewData= G/TBT/N/BDI/590/Add.1, G/TBT/N/KEN/1789/Add.1, G/TBT/N/RWA/1187/Add.1, G/TBT/N/TZA/1309/Add.1, G/TBT/N/UGA/2143/Add.1"," G/TBT/N/BDI/590/Add.1, G/TBT/N/KEN/1789/Add.1, G/TBT/N/RWA/1187/Add.1, G/TBT/N/TZA/1309/Add.1, G/TBT/N/UGA/2143/Add.1")</f>
        <v xml:space="preserve"> G/TBT/N/BDI/590/Add.1, G/TBT/N/KEN/1789/Add.1, G/TBT/N/RWA/1187/Add.1, G/TBT/N/TZA/1309/Add.1, G/TBT/N/UGA/2143/Add.1</v>
      </c>
      <c r="D194" s="10" t="s">
        <v>1827</v>
      </c>
      <c r="E194" s="10" t="s">
        <v>1828</v>
      </c>
      <c r="F194" s="10" t="s">
        <v>1829</v>
      </c>
      <c r="G194" s="10" t="s">
        <v>1749</v>
      </c>
      <c r="H194" s="10" t="s">
        <v>1750</v>
      </c>
      <c r="I194" s="10" t="s">
        <v>903</v>
      </c>
      <c r="J194" s="10" t="s">
        <v>41</v>
      </c>
      <c r="K194" s="10" t="s">
        <v>41</v>
      </c>
      <c r="L194" s="7"/>
      <c r="M194" s="8" t="s">
        <v>41</v>
      </c>
      <c r="N194" s="11"/>
      <c r="O194" s="11"/>
      <c r="P194" s="7" t="s">
        <v>43</v>
      </c>
      <c r="Q194" s="7"/>
      <c r="R194" s="12" t="str">
        <f>HYPERLINK("https://docs.wto.org/imrd/directdoc.asp?DDFDocuments/t/G/TBTN25/BDI590A1.docx", "https://docs.wto.org/imrd/directdoc.asp?DDFDocuments/t/G/TBTN25/BDI590A1.docx")</f>
        <v>https://docs.wto.org/imrd/directdoc.asp?DDFDocuments/t/G/TBTN25/BDI590A1.docx</v>
      </c>
      <c r="S194" s="12" t="str">
        <f>HYPERLINK("https://docs.wto.org/imrd/directdoc.asp?DDFDocuments/u/G/TBTN25/BDI590A1.docx", "https://docs.wto.org/imrd/directdoc.asp?DDFDocuments/u/G/TBTN25/BDI590A1.docx")</f>
        <v>https://docs.wto.org/imrd/directdoc.asp?DDFDocuments/u/G/TBTN25/BDI590A1.docx</v>
      </c>
      <c r="T194" s="12" t="str">
        <f>HYPERLINK("https://docs.wto.org/imrd/directdoc.asp?DDFDocuments/v/G/TBTN25/BDI590A1.docx", "https://docs.wto.org/imrd/directdoc.asp?DDFDocuments/v/G/TBTN25/BDI590A1.docx")</f>
        <v>https://docs.wto.org/imrd/directdoc.asp?DDFDocuments/v/G/TBTN25/BDI590A1.docx</v>
      </c>
      <c r="U194" s="12" t="s">
        <v>98</v>
      </c>
      <c r="V194" s="12" t="s">
        <v>97</v>
      </c>
      <c r="W194" s="12" t="s">
        <v>98</v>
      </c>
      <c r="X194" s="12" t="s">
        <v>97</v>
      </c>
      <c r="Y194" s="12" t="s">
        <v>97</v>
      </c>
      <c r="Z194" s="12" t="s">
        <v>97</v>
      </c>
      <c r="AA194" s="12" t="s">
        <v>97</v>
      </c>
      <c r="AB194" s="13" t="s">
        <v>41</v>
      </c>
      <c r="AC194" s="12" t="s">
        <v>41</v>
      </c>
      <c r="AD194" s="12" t="s">
        <v>41</v>
      </c>
      <c r="AE194" s="12" t="s">
        <v>41</v>
      </c>
      <c r="AF194" s="12" t="s">
        <v>41</v>
      </c>
      <c r="AG194" s="12" t="s">
        <v>41</v>
      </c>
      <c r="AH194" s="13" t="s">
        <v>41</v>
      </c>
    </row>
    <row r="195" spans="1:34" ht="40.049999999999997" customHeight="1" x14ac:dyDescent="0.3">
      <c r="A195" s="7" t="s">
        <v>48</v>
      </c>
      <c r="B195" s="8">
        <v>46273</v>
      </c>
      <c r="C195" s="9" t="str">
        <f>HYPERLINK("https://epingalert.org/en/Search?viewData= G/TBT/N/BDI/590/Add.1, G/TBT/N/KEN/1789/Add.1, G/TBT/N/RWA/1187/Add.1, G/TBT/N/TZA/1309/Add.1, G/TBT/N/UGA/2143/Add.1"," G/TBT/N/BDI/590/Add.1, G/TBT/N/KEN/1789/Add.1, G/TBT/N/RWA/1187/Add.1, G/TBT/N/TZA/1309/Add.1, G/TBT/N/UGA/2143/Add.1")</f>
        <v xml:space="preserve"> G/TBT/N/BDI/590/Add.1, G/TBT/N/KEN/1789/Add.1, G/TBT/N/RWA/1187/Add.1, G/TBT/N/TZA/1309/Add.1, G/TBT/N/UGA/2143/Add.1</v>
      </c>
      <c r="D195" s="10" t="s">
        <v>1827</v>
      </c>
      <c r="E195" s="10" t="s">
        <v>1828</v>
      </c>
      <c r="F195" s="10" t="s">
        <v>1829</v>
      </c>
      <c r="G195" s="10" t="s">
        <v>1749</v>
      </c>
      <c r="H195" s="10" t="s">
        <v>1750</v>
      </c>
      <c r="I195" s="10" t="s">
        <v>500</v>
      </c>
      <c r="J195" s="10" t="s">
        <v>41</v>
      </c>
      <c r="K195" s="10" t="s">
        <v>41</v>
      </c>
      <c r="L195" s="7"/>
      <c r="M195" s="8" t="s">
        <v>41</v>
      </c>
      <c r="N195" s="11"/>
      <c r="O195" s="11"/>
      <c r="P195" s="7" t="s">
        <v>43</v>
      </c>
      <c r="Q195" s="7"/>
      <c r="R195" s="12" t="str">
        <f>HYPERLINK("https://docs.wto.org/imrd/directdoc.asp?DDFDocuments/t/G/TBTN25/BDI590A1.docx", "https://docs.wto.org/imrd/directdoc.asp?DDFDocuments/t/G/TBTN25/BDI590A1.docx")</f>
        <v>https://docs.wto.org/imrd/directdoc.asp?DDFDocuments/t/G/TBTN25/BDI590A1.docx</v>
      </c>
      <c r="S195" s="12" t="str">
        <f>HYPERLINK("https://docs.wto.org/imrd/directdoc.asp?DDFDocuments/u/G/TBTN25/BDI590A1.docx", "https://docs.wto.org/imrd/directdoc.asp?DDFDocuments/u/G/TBTN25/BDI590A1.docx")</f>
        <v>https://docs.wto.org/imrd/directdoc.asp?DDFDocuments/u/G/TBTN25/BDI590A1.docx</v>
      </c>
      <c r="T195" s="12" t="str">
        <f>HYPERLINK("https://docs.wto.org/imrd/directdoc.asp?DDFDocuments/v/G/TBTN25/BDI590A1.docx", "https://docs.wto.org/imrd/directdoc.asp?DDFDocuments/v/G/TBTN25/BDI590A1.docx")</f>
        <v>https://docs.wto.org/imrd/directdoc.asp?DDFDocuments/v/G/TBTN25/BDI590A1.docx</v>
      </c>
      <c r="U195" s="12" t="s">
        <v>98</v>
      </c>
      <c r="V195" s="12" t="s">
        <v>97</v>
      </c>
      <c r="W195" s="12" t="s">
        <v>98</v>
      </c>
      <c r="X195" s="12" t="s">
        <v>97</v>
      </c>
      <c r="Y195" s="12" t="s">
        <v>97</v>
      </c>
      <c r="Z195" s="12" t="s">
        <v>97</v>
      </c>
      <c r="AA195" s="12" t="s">
        <v>97</v>
      </c>
      <c r="AB195" s="13" t="s">
        <v>41</v>
      </c>
      <c r="AC195" s="12" t="s">
        <v>41</v>
      </c>
      <c r="AD195" s="12" t="s">
        <v>41</v>
      </c>
      <c r="AE195" s="12" t="s">
        <v>41</v>
      </c>
      <c r="AF195" s="12" t="s">
        <v>41</v>
      </c>
      <c r="AG195" s="12" t="s">
        <v>41</v>
      </c>
      <c r="AH195" s="13" t="s">
        <v>41</v>
      </c>
    </row>
    <row r="196" spans="1:34" ht="40.049999999999997" customHeight="1" x14ac:dyDescent="0.3">
      <c r="A196" s="7" t="s">
        <v>34</v>
      </c>
      <c r="B196" s="8">
        <v>46273</v>
      </c>
      <c r="C196" s="9" t="str">
        <f>HYPERLINK("https://epingalert.org/en/Search?viewData= G/TBT/N/BDI/591/Add.1, G/TBT/N/KEN/1790/Add.1, G/TBT/N/RWA/1188/Add.1, G/TBT/N/TZA/1310/Add.1, G/TBT/N/UGA/2144/Add.1"," G/TBT/N/BDI/591/Add.1, G/TBT/N/KEN/1790/Add.1, G/TBT/N/RWA/1188/Add.1, G/TBT/N/TZA/1310/Add.1, G/TBT/N/UGA/2144/Add.1")</f>
        <v xml:space="preserve"> G/TBT/N/BDI/591/Add.1, G/TBT/N/KEN/1790/Add.1, G/TBT/N/RWA/1188/Add.1, G/TBT/N/TZA/1310/Add.1, G/TBT/N/UGA/2144/Add.1</v>
      </c>
      <c r="D196" s="10" t="s">
        <v>1830</v>
      </c>
      <c r="E196" s="10" t="s">
        <v>1831</v>
      </c>
      <c r="F196" s="10" t="s">
        <v>1832</v>
      </c>
      <c r="G196" s="10" t="s">
        <v>1749</v>
      </c>
      <c r="H196" s="10" t="s">
        <v>1750</v>
      </c>
      <c r="I196" s="10" t="s">
        <v>903</v>
      </c>
      <c r="J196" s="10" t="s">
        <v>41</v>
      </c>
      <c r="K196" s="10" t="s">
        <v>182</v>
      </c>
      <c r="L196" s="7"/>
      <c r="M196" s="8" t="s">
        <v>41</v>
      </c>
      <c r="N196" s="11"/>
      <c r="O196" s="11"/>
      <c r="P196" s="7" t="s">
        <v>43</v>
      </c>
      <c r="Q196" s="7"/>
      <c r="R196" s="12" t="str">
        <f>HYPERLINK("https://docs.wto.org/imrd/directdoc.asp?DDFDocuments/t/G/TBTN25/BDI591A1.docx", "https://docs.wto.org/imrd/directdoc.asp?DDFDocuments/t/G/TBTN25/BDI591A1.docx")</f>
        <v>https://docs.wto.org/imrd/directdoc.asp?DDFDocuments/t/G/TBTN25/BDI591A1.docx</v>
      </c>
      <c r="S196" s="12" t="str">
        <f>HYPERLINK("https://docs.wto.org/imrd/directdoc.asp?DDFDocuments/u/G/TBTN25/BDI591A1.docx", "https://docs.wto.org/imrd/directdoc.asp?DDFDocuments/u/G/TBTN25/BDI591A1.docx")</f>
        <v>https://docs.wto.org/imrd/directdoc.asp?DDFDocuments/u/G/TBTN25/BDI591A1.docx</v>
      </c>
      <c r="T196" s="12" t="str">
        <f>HYPERLINK("https://docs.wto.org/imrd/directdoc.asp?DDFDocuments/v/G/TBTN25/BDI591A1.docx", "https://docs.wto.org/imrd/directdoc.asp?DDFDocuments/v/G/TBTN25/BDI591A1.docx")</f>
        <v>https://docs.wto.org/imrd/directdoc.asp?DDFDocuments/v/G/TBTN25/BDI591A1.docx</v>
      </c>
      <c r="U196" s="12" t="s">
        <v>98</v>
      </c>
      <c r="V196" s="12" t="s">
        <v>97</v>
      </c>
      <c r="W196" s="12" t="s">
        <v>98</v>
      </c>
      <c r="X196" s="12" t="s">
        <v>97</v>
      </c>
      <c r="Y196" s="12" t="s">
        <v>97</v>
      </c>
      <c r="Z196" s="12" t="s">
        <v>97</v>
      </c>
      <c r="AA196" s="12" t="s">
        <v>97</v>
      </c>
      <c r="AB196" s="13" t="s">
        <v>41</v>
      </c>
      <c r="AC196" s="12" t="s">
        <v>41</v>
      </c>
      <c r="AD196" s="12" t="s">
        <v>41</v>
      </c>
      <c r="AE196" s="12" t="s">
        <v>41</v>
      </c>
      <c r="AF196" s="12" t="s">
        <v>41</v>
      </c>
      <c r="AG196" s="12" t="s">
        <v>41</v>
      </c>
      <c r="AH196" s="13" t="s">
        <v>41</v>
      </c>
    </row>
    <row r="197" spans="1:34" ht="40.049999999999997" customHeight="1" x14ac:dyDescent="0.3">
      <c r="A197" s="7" t="s">
        <v>45</v>
      </c>
      <c r="B197" s="8">
        <v>46273</v>
      </c>
      <c r="C197" s="9" t="str">
        <f>HYPERLINK("https://epingalert.org/en/Search?viewData= G/TBT/N/BDI/591/Add.1, G/TBT/N/KEN/1790/Add.1, G/TBT/N/RWA/1188/Add.1, G/TBT/N/TZA/1310/Add.1, G/TBT/N/UGA/2144/Add.1"," G/TBT/N/BDI/591/Add.1, G/TBT/N/KEN/1790/Add.1, G/TBT/N/RWA/1188/Add.1, G/TBT/N/TZA/1310/Add.1, G/TBT/N/UGA/2144/Add.1")</f>
        <v xml:space="preserve"> G/TBT/N/BDI/591/Add.1, G/TBT/N/KEN/1790/Add.1, G/TBT/N/RWA/1188/Add.1, G/TBT/N/TZA/1310/Add.1, G/TBT/N/UGA/2144/Add.1</v>
      </c>
      <c r="D197" s="10" t="s">
        <v>1830</v>
      </c>
      <c r="E197" s="10" t="s">
        <v>1831</v>
      </c>
      <c r="F197" s="10" t="s">
        <v>1832</v>
      </c>
      <c r="G197" s="10" t="s">
        <v>1749</v>
      </c>
      <c r="H197" s="10" t="s">
        <v>1750</v>
      </c>
      <c r="I197" s="10" t="s">
        <v>903</v>
      </c>
      <c r="J197" s="10" t="s">
        <v>41</v>
      </c>
      <c r="K197" s="10" t="s">
        <v>182</v>
      </c>
      <c r="L197" s="7"/>
      <c r="M197" s="8" t="s">
        <v>41</v>
      </c>
      <c r="N197" s="11"/>
      <c r="O197" s="11"/>
      <c r="P197" s="7" t="s">
        <v>43</v>
      </c>
      <c r="Q197" s="7"/>
      <c r="R197" s="12" t="str">
        <f>HYPERLINK("https://docs.wto.org/imrd/directdoc.asp?DDFDocuments/t/G/TBTN25/BDI591A1.docx", "https://docs.wto.org/imrd/directdoc.asp?DDFDocuments/t/G/TBTN25/BDI591A1.docx")</f>
        <v>https://docs.wto.org/imrd/directdoc.asp?DDFDocuments/t/G/TBTN25/BDI591A1.docx</v>
      </c>
      <c r="S197" s="12" t="str">
        <f>HYPERLINK("https://docs.wto.org/imrd/directdoc.asp?DDFDocuments/u/G/TBTN25/BDI591A1.docx", "https://docs.wto.org/imrd/directdoc.asp?DDFDocuments/u/G/TBTN25/BDI591A1.docx")</f>
        <v>https://docs.wto.org/imrd/directdoc.asp?DDFDocuments/u/G/TBTN25/BDI591A1.docx</v>
      </c>
      <c r="T197" s="12" t="str">
        <f>HYPERLINK("https://docs.wto.org/imrd/directdoc.asp?DDFDocuments/v/G/TBTN25/BDI591A1.docx", "https://docs.wto.org/imrd/directdoc.asp?DDFDocuments/v/G/TBTN25/BDI591A1.docx")</f>
        <v>https://docs.wto.org/imrd/directdoc.asp?DDFDocuments/v/G/TBTN25/BDI591A1.docx</v>
      </c>
      <c r="U197" s="12" t="s">
        <v>98</v>
      </c>
      <c r="V197" s="12" t="s">
        <v>97</v>
      </c>
      <c r="W197" s="12" t="s">
        <v>98</v>
      </c>
      <c r="X197" s="12" t="s">
        <v>97</v>
      </c>
      <c r="Y197" s="12" t="s">
        <v>97</v>
      </c>
      <c r="Z197" s="12" t="s">
        <v>97</v>
      </c>
      <c r="AA197" s="12" t="s">
        <v>97</v>
      </c>
      <c r="AB197" s="13" t="s">
        <v>41</v>
      </c>
      <c r="AC197" s="12" t="s">
        <v>41</v>
      </c>
      <c r="AD197" s="12" t="s">
        <v>41</v>
      </c>
      <c r="AE197" s="12" t="s">
        <v>41</v>
      </c>
      <c r="AF197" s="12" t="s">
        <v>41</v>
      </c>
      <c r="AG197" s="12" t="s">
        <v>41</v>
      </c>
      <c r="AH197" s="13" t="s">
        <v>41</v>
      </c>
    </row>
    <row r="198" spans="1:34" ht="40.049999999999997" customHeight="1" x14ac:dyDescent="0.3">
      <c r="A198" s="7" t="s">
        <v>46</v>
      </c>
      <c r="B198" s="8">
        <v>46273</v>
      </c>
      <c r="C198" s="9" t="str">
        <f>HYPERLINK("https://epingalert.org/en/Search?viewData= G/TBT/N/BDI/591/Add.1, G/TBT/N/KEN/1790/Add.1, G/TBT/N/RWA/1188/Add.1, G/TBT/N/TZA/1310/Add.1, G/TBT/N/UGA/2144/Add.1"," G/TBT/N/BDI/591/Add.1, G/TBT/N/KEN/1790/Add.1, G/TBT/N/RWA/1188/Add.1, G/TBT/N/TZA/1310/Add.1, G/TBT/N/UGA/2144/Add.1")</f>
        <v xml:space="preserve"> G/TBT/N/BDI/591/Add.1, G/TBT/N/KEN/1790/Add.1, G/TBT/N/RWA/1188/Add.1, G/TBT/N/TZA/1310/Add.1, G/TBT/N/UGA/2144/Add.1</v>
      </c>
      <c r="D198" s="10" t="s">
        <v>1830</v>
      </c>
      <c r="E198" s="10" t="s">
        <v>1831</v>
      </c>
      <c r="F198" s="10" t="s">
        <v>1832</v>
      </c>
      <c r="G198" s="10" t="s">
        <v>1749</v>
      </c>
      <c r="H198" s="10" t="s">
        <v>1750</v>
      </c>
      <c r="I198" s="10" t="s">
        <v>903</v>
      </c>
      <c r="J198" s="10" t="s">
        <v>41</v>
      </c>
      <c r="K198" s="10" t="s">
        <v>182</v>
      </c>
      <c r="L198" s="7"/>
      <c r="M198" s="8" t="s">
        <v>41</v>
      </c>
      <c r="N198" s="11"/>
      <c r="O198" s="11"/>
      <c r="P198" s="7" t="s">
        <v>43</v>
      </c>
      <c r="Q198" s="7"/>
      <c r="R198" s="12" t="str">
        <f>HYPERLINK("https://docs.wto.org/imrd/directdoc.asp?DDFDocuments/t/G/TBTN25/BDI591A1.docx", "https://docs.wto.org/imrd/directdoc.asp?DDFDocuments/t/G/TBTN25/BDI591A1.docx")</f>
        <v>https://docs.wto.org/imrd/directdoc.asp?DDFDocuments/t/G/TBTN25/BDI591A1.docx</v>
      </c>
      <c r="S198" s="12" t="str">
        <f>HYPERLINK("https://docs.wto.org/imrd/directdoc.asp?DDFDocuments/u/G/TBTN25/BDI591A1.docx", "https://docs.wto.org/imrd/directdoc.asp?DDFDocuments/u/G/TBTN25/BDI591A1.docx")</f>
        <v>https://docs.wto.org/imrd/directdoc.asp?DDFDocuments/u/G/TBTN25/BDI591A1.docx</v>
      </c>
      <c r="T198" s="12" t="str">
        <f>HYPERLINK("https://docs.wto.org/imrd/directdoc.asp?DDFDocuments/v/G/TBTN25/BDI591A1.docx", "https://docs.wto.org/imrd/directdoc.asp?DDFDocuments/v/G/TBTN25/BDI591A1.docx")</f>
        <v>https://docs.wto.org/imrd/directdoc.asp?DDFDocuments/v/G/TBTN25/BDI591A1.docx</v>
      </c>
      <c r="U198" s="12" t="s">
        <v>98</v>
      </c>
      <c r="V198" s="12" t="s">
        <v>97</v>
      </c>
      <c r="W198" s="12" t="s">
        <v>98</v>
      </c>
      <c r="X198" s="12" t="s">
        <v>97</v>
      </c>
      <c r="Y198" s="12" t="s">
        <v>97</v>
      </c>
      <c r="Z198" s="12" t="s">
        <v>97</v>
      </c>
      <c r="AA198" s="12" t="s">
        <v>97</v>
      </c>
      <c r="AB198" s="13" t="s">
        <v>41</v>
      </c>
      <c r="AC198" s="12" t="s">
        <v>41</v>
      </c>
      <c r="AD198" s="12" t="s">
        <v>41</v>
      </c>
      <c r="AE198" s="12" t="s">
        <v>41</v>
      </c>
      <c r="AF198" s="12" t="s">
        <v>41</v>
      </c>
      <c r="AG198" s="12" t="s">
        <v>41</v>
      </c>
      <c r="AH198" s="13" t="s">
        <v>41</v>
      </c>
    </row>
    <row r="199" spans="1:34" ht="40.049999999999997" customHeight="1" x14ac:dyDescent="0.3">
      <c r="A199" s="7" t="s">
        <v>47</v>
      </c>
      <c r="B199" s="8">
        <v>46273</v>
      </c>
      <c r="C199" s="9" t="str">
        <f>HYPERLINK("https://epingalert.org/en/Search?viewData= G/TBT/N/BDI/591/Add.1, G/TBT/N/KEN/1790/Add.1, G/TBT/N/RWA/1188/Add.1, G/TBT/N/TZA/1310/Add.1, G/TBT/N/UGA/2144/Add.1"," G/TBT/N/BDI/591/Add.1, G/TBT/N/KEN/1790/Add.1, G/TBT/N/RWA/1188/Add.1, G/TBT/N/TZA/1310/Add.1, G/TBT/N/UGA/2144/Add.1")</f>
        <v xml:space="preserve"> G/TBT/N/BDI/591/Add.1, G/TBT/N/KEN/1790/Add.1, G/TBT/N/RWA/1188/Add.1, G/TBT/N/TZA/1310/Add.1, G/TBT/N/UGA/2144/Add.1</v>
      </c>
      <c r="D199" s="10" t="s">
        <v>1830</v>
      </c>
      <c r="E199" s="10" t="s">
        <v>1831</v>
      </c>
      <c r="F199" s="10" t="s">
        <v>1832</v>
      </c>
      <c r="G199" s="10" t="s">
        <v>1749</v>
      </c>
      <c r="H199" s="10" t="s">
        <v>1750</v>
      </c>
      <c r="I199" s="10" t="s">
        <v>903</v>
      </c>
      <c r="J199" s="10" t="s">
        <v>41</v>
      </c>
      <c r="K199" s="10" t="s">
        <v>182</v>
      </c>
      <c r="L199" s="7"/>
      <c r="M199" s="8" t="s">
        <v>41</v>
      </c>
      <c r="N199" s="11"/>
      <c r="O199" s="11"/>
      <c r="P199" s="7" t="s">
        <v>43</v>
      </c>
      <c r="Q199" s="7"/>
      <c r="R199" s="12" t="str">
        <f>HYPERLINK("https://docs.wto.org/imrd/directdoc.asp?DDFDocuments/t/G/TBTN25/BDI591A1.docx", "https://docs.wto.org/imrd/directdoc.asp?DDFDocuments/t/G/TBTN25/BDI591A1.docx")</f>
        <v>https://docs.wto.org/imrd/directdoc.asp?DDFDocuments/t/G/TBTN25/BDI591A1.docx</v>
      </c>
      <c r="S199" s="12" t="str">
        <f>HYPERLINK("https://docs.wto.org/imrd/directdoc.asp?DDFDocuments/u/G/TBTN25/BDI591A1.docx", "https://docs.wto.org/imrd/directdoc.asp?DDFDocuments/u/G/TBTN25/BDI591A1.docx")</f>
        <v>https://docs.wto.org/imrd/directdoc.asp?DDFDocuments/u/G/TBTN25/BDI591A1.docx</v>
      </c>
      <c r="T199" s="12" t="str">
        <f>HYPERLINK("https://docs.wto.org/imrd/directdoc.asp?DDFDocuments/v/G/TBTN25/BDI591A1.docx", "https://docs.wto.org/imrd/directdoc.asp?DDFDocuments/v/G/TBTN25/BDI591A1.docx")</f>
        <v>https://docs.wto.org/imrd/directdoc.asp?DDFDocuments/v/G/TBTN25/BDI591A1.docx</v>
      </c>
      <c r="U199" s="12" t="s">
        <v>98</v>
      </c>
      <c r="V199" s="12" t="s">
        <v>97</v>
      </c>
      <c r="W199" s="12" t="s">
        <v>98</v>
      </c>
      <c r="X199" s="12" t="s">
        <v>97</v>
      </c>
      <c r="Y199" s="12" t="s">
        <v>97</v>
      </c>
      <c r="Z199" s="12" t="s">
        <v>97</v>
      </c>
      <c r="AA199" s="12" t="s">
        <v>97</v>
      </c>
      <c r="AB199" s="13" t="s">
        <v>41</v>
      </c>
      <c r="AC199" s="12" t="s">
        <v>41</v>
      </c>
      <c r="AD199" s="12" t="s">
        <v>41</v>
      </c>
      <c r="AE199" s="12" t="s">
        <v>41</v>
      </c>
      <c r="AF199" s="12" t="s">
        <v>41</v>
      </c>
      <c r="AG199" s="12" t="s">
        <v>41</v>
      </c>
      <c r="AH199" s="13" t="s">
        <v>41</v>
      </c>
    </row>
    <row r="200" spans="1:34" ht="40.049999999999997" customHeight="1" x14ac:dyDescent="0.3">
      <c r="A200" s="7" t="s">
        <v>48</v>
      </c>
      <c r="B200" s="8">
        <v>46273</v>
      </c>
      <c r="C200" s="9" t="str">
        <f>HYPERLINK("https://epingalert.org/en/Search?viewData= G/TBT/N/BDI/591/Add.1, G/TBT/N/KEN/1790/Add.1, G/TBT/N/RWA/1188/Add.1, G/TBT/N/TZA/1310/Add.1, G/TBT/N/UGA/2144/Add.1"," G/TBT/N/BDI/591/Add.1, G/TBT/N/KEN/1790/Add.1, G/TBT/N/RWA/1188/Add.1, G/TBT/N/TZA/1310/Add.1, G/TBT/N/UGA/2144/Add.1")</f>
        <v xml:space="preserve"> G/TBT/N/BDI/591/Add.1, G/TBT/N/KEN/1790/Add.1, G/TBT/N/RWA/1188/Add.1, G/TBT/N/TZA/1310/Add.1, G/TBT/N/UGA/2144/Add.1</v>
      </c>
      <c r="D200" s="10" t="s">
        <v>1830</v>
      </c>
      <c r="E200" s="10" t="s">
        <v>1831</v>
      </c>
      <c r="F200" s="10" t="s">
        <v>1832</v>
      </c>
      <c r="G200" s="10" t="s">
        <v>1749</v>
      </c>
      <c r="H200" s="10" t="s">
        <v>1750</v>
      </c>
      <c r="I200" s="10" t="s">
        <v>500</v>
      </c>
      <c r="J200" s="10" t="s">
        <v>41</v>
      </c>
      <c r="K200" s="10" t="s">
        <v>182</v>
      </c>
      <c r="L200" s="7"/>
      <c r="M200" s="8" t="s">
        <v>41</v>
      </c>
      <c r="N200" s="11"/>
      <c r="O200" s="11"/>
      <c r="P200" s="7" t="s">
        <v>43</v>
      </c>
      <c r="Q200" s="7"/>
      <c r="R200" s="12" t="str">
        <f>HYPERLINK("https://docs.wto.org/imrd/directdoc.asp?DDFDocuments/t/G/TBTN25/BDI591A1.docx", "https://docs.wto.org/imrd/directdoc.asp?DDFDocuments/t/G/TBTN25/BDI591A1.docx")</f>
        <v>https://docs.wto.org/imrd/directdoc.asp?DDFDocuments/t/G/TBTN25/BDI591A1.docx</v>
      </c>
      <c r="S200" s="12" t="str">
        <f>HYPERLINK("https://docs.wto.org/imrd/directdoc.asp?DDFDocuments/u/G/TBTN25/BDI591A1.docx", "https://docs.wto.org/imrd/directdoc.asp?DDFDocuments/u/G/TBTN25/BDI591A1.docx")</f>
        <v>https://docs.wto.org/imrd/directdoc.asp?DDFDocuments/u/G/TBTN25/BDI591A1.docx</v>
      </c>
      <c r="T200" s="12" t="str">
        <f>HYPERLINK("https://docs.wto.org/imrd/directdoc.asp?DDFDocuments/v/G/TBTN25/BDI591A1.docx", "https://docs.wto.org/imrd/directdoc.asp?DDFDocuments/v/G/TBTN25/BDI591A1.docx")</f>
        <v>https://docs.wto.org/imrd/directdoc.asp?DDFDocuments/v/G/TBTN25/BDI591A1.docx</v>
      </c>
      <c r="U200" s="12" t="s">
        <v>98</v>
      </c>
      <c r="V200" s="12" t="s">
        <v>97</v>
      </c>
      <c r="W200" s="12" t="s">
        <v>98</v>
      </c>
      <c r="X200" s="12" t="s">
        <v>97</v>
      </c>
      <c r="Y200" s="12" t="s">
        <v>97</v>
      </c>
      <c r="Z200" s="12" t="s">
        <v>97</v>
      </c>
      <c r="AA200" s="12" t="s">
        <v>97</v>
      </c>
      <c r="AB200" s="13" t="s">
        <v>41</v>
      </c>
      <c r="AC200" s="12" t="s">
        <v>41</v>
      </c>
      <c r="AD200" s="12" t="s">
        <v>41</v>
      </c>
      <c r="AE200" s="12" t="s">
        <v>41</v>
      </c>
      <c r="AF200" s="12" t="s">
        <v>41</v>
      </c>
      <c r="AG200" s="12" t="s">
        <v>41</v>
      </c>
      <c r="AH200" s="13" t="s">
        <v>41</v>
      </c>
    </row>
    <row r="201" spans="1:34" ht="40.049999999999997" customHeight="1" x14ac:dyDescent="0.3">
      <c r="A201" s="7" t="s">
        <v>34</v>
      </c>
      <c r="B201" s="8">
        <v>46273</v>
      </c>
      <c r="C201" s="9" t="str">
        <f>HYPERLINK("https://epingalert.org/en/Search?viewData= G/TBT/N/BDI/595/Add.1, G/TBT/N/KEN/1795/Add.1, G/TBT/N/RWA/1192/Add.1, G/TBT/N/TZA/1335/Add.1, G/TBT/N/UGA/2149/Add.1"," G/TBT/N/BDI/595/Add.1, G/TBT/N/KEN/1795/Add.1, G/TBT/N/RWA/1192/Add.1, G/TBT/N/TZA/1335/Add.1, G/TBT/N/UGA/2149/Add.1")</f>
        <v xml:space="preserve"> G/TBT/N/BDI/595/Add.1, G/TBT/N/KEN/1795/Add.1, G/TBT/N/RWA/1192/Add.1, G/TBT/N/TZA/1335/Add.1, G/TBT/N/UGA/2149/Add.1</v>
      </c>
      <c r="D201" s="10" t="s">
        <v>1833</v>
      </c>
      <c r="E201" s="10" t="s">
        <v>1834</v>
      </c>
      <c r="F201" s="10" t="s">
        <v>1835</v>
      </c>
      <c r="G201" s="10" t="s">
        <v>1836</v>
      </c>
      <c r="H201" s="10" t="s">
        <v>1750</v>
      </c>
      <c r="I201" s="10" t="s">
        <v>903</v>
      </c>
      <c r="J201" s="10" t="s">
        <v>41</v>
      </c>
      <c r="K201" s="10" t="s">
        <v>41</v>
      </c>
      <c r="L201" s="7"/>
      <c r="M201" s="8" t="s">
        <v>41</v>
      </c>
      <c r="N201" s="11"/>
      <c r="O201" s="11"/>
      <c r="P201" s="7" t="s">
        <v>43</v>
      </c>
      <c r="Q201" s="7"/>
      <c r="R201" s="12" t="str">
        <f>HYPERLINK("https://docs.wto.org/imrd/directdoc.asp?DDFDocuments/t/G/TBTN25/BDI595A1.docx", "https://docs.wto.org/imrd/directdoc.asp?DDFDocuments/t/G/TBTN25/BDI595A1.docx")</f>
        <v>https://docs.wto.org/imrd/directdoc.asp?DDFDocuments/t/G/TBTN25/BDI595A1.docx</v>
      </c>
      <c r="S201" s="12" t="str">
        <f>HYPERLINK("https://docs.wto.org/imrd/directdoc.asp?DDFDocuments/u/G/TBTN25/BDI595A1.docx", "https://docs.wto.org/imrd/directdoc.asp?DDFDocuments/u/G/TBTN25/BDI595A1.docx")</f>
        <v>https://docs.wto.org/imrd/directdoc.asp?DDFDocuments/u/G/TBTN25/BDI595A1.docx</v>
      </c>
      <c r="T201" s="12" t="str">
        <f>HYPERLINK("https://docs.wto.org/imrd/directdoc.asp?DDFDocuments/v/G/TBTN25/BDI595A1.docx", "https://docs.wto.org/imrd/directdoc.asp?DDFDocuments/v/G/TBTN25/BDI595A1.docx")</f>
        <v>https://docs.wto.org/imrd/directdoc.asp?DDFDocuments/v/G/TBTN25/BDI595A1.docx</v>
      </c>
      <c r="U201" s="12" t="s">
        <v>98</v>
      </c>
      <c r="V201" s="12" t="s">
        <v>97</v>
      </c>
      <c r="W201" s="12" t="s">
        <v>98</v>
      </c>
      <c r="X201" s="12" t="s">
        <v>97</v>
      </c>
      <c r="Y201" s="12" t="s">
        <v>97</v>
      </c>
      <c r="Z201" s="12" t="s">
        <v>97</v>
      </c>
      <c r="AA201" s="12" t="s">
        <v>97</v>
      </c>
      <c r="AB201" s="13" t="s">
        <v>41</v>
      </c>
      <c r="AC201" s="12" t="s">
        <v>41</v>
      </c>
      <c r="AD201" s="12" t="s">
        <v>41</v>
      </c>
      <c r="AE201" s="12" t="s">
        <v>41</v>
      </c>
      <c r="AF201" s="12" t="s">
        <v>41</v>
      </c>
      <c r="AG201" s="12" t="s">
        <v>41</v>
      </c>
      <c r="AH201" s="13" t="s">
        <v>41</v>
      </c>
    </row>
    <row r="202" spans="1:34" ht="40.049999999999997" customHeight="1" x14ac:dyDescent="0.3">
      <c r="A202" s="7" t="s">
        <v>45</v>
      </c>
      <c r="B202" s="8">
        <v>46273</v>
      </c>
      <c r="C202" s="9" t="str">
        <f>HYPERLINK("https://epingalert.org/en/Search?viewData= G/TBT/N/BDI/595/Add.1, G/TBT/N/KEN/1795/Add.1, G/TBT/N/RWA/1192/Add.1, G/TBT/N/TZA/1335/Add.1, G/TBT/N/UGA/2149/Add.1"," G/TBT/N/BDI/595/Add.1, G/TBT/N/KEN/1795/Add.1, G/TBT/N/RWA/1192/Add.1, G/TBT/N/TZA/1335/Add.1, G/TBT/N/UGA/2149/Add.1")</f>
        <v xml:space="preserve"> G/TBT/N/BDI/595/Add.1, G/TBT/N/KEN/1795/Add.1, G/TBT/N/RWA/1192/Add.1, G/TBT/N/TZA/1335/Add.1, G/TBT/N/UGA/2149/Add.1</v>
      </c>
      <c r="D202" s="10" t="s">
        <v>1833</v>
      </c>
      <c r="E202" s="10" t="s">
        <v>1834</v>
      </c>
      <c r="F202" s="10" t="s">
        <v>1835</v>
      </c>
      <c r="G202" s="10" t="s">
        <v>1836</v>
      </c>
      <c r="H202" s="10" t="s">
        <v>1750</v>
      </c>
      <c r="I202" s="10" t="s">
        <v>903</v>
      </c>
      <c r="J202" s="10" t="s">
        <v>41</v>
      </c>
      <c r="K202" s="10" t="s">
        <v>41</v>
      </c>
      <c r="L202" s="7"/>
      <c r="M202" s="8" t="s">
        <v>41</v>
      </c>
      <c r="N202" s="11"/>
      <c r="O202" s="11"/>
      <c r="P202" s="7" t="s">
        <v>43</v>
      </c>
      <c r="Q202" s="7"/>
      <c r="R202" s="12" t="str">
        <f>HYPERLINK("https://docs.wto.org/imrd/directdoc.asp?DDFDocuments/t/G/TBTN25/BDI595A1.docx", "https://docs.wto.org/imrd/directdoc.asp?DDFDocuments/t/G/TBTN25/BDI595A1.docx")</f>
        <v>https://docs.wto.org/imrd/directdoc.asp?DDFDocuments/t/G/TBTN25/BDI595A1.docx</v>
      </c>
      <c r="S202" s="12" t="str">
        <f>HYPERLINK("https://docs.wto.org/imrd/directdoc.asp?DDFDocuments/u/G/TBTN25/BDI595A1.docx", "https://docs.wto.org/imrd/directdoc.asp?DDFDocuments/u/G/TBTN25/BDI595A1.docx")</f>
        <v>https://docs.wto.org/imrd/directdoc.asp?DDFDocuments/u/G/TBTN25/BDI595A1.docx</v>
      </c>
      <c r="T202" s="12" t="str">
        <f>HYPERLINK("https://docs.wto.org/imrd/directdoc.asp?DDFDocuments/v/G/TBTN25/BDI595A1.docx", "https://docs.wto.org/imrd/directdoc.asp?DDFDocuments/v/G/TBTN25/BDI595A1.docx")</f>
        <v>https://docs.wto.org/imrd/directdoc.asp?DDFDocuments/v/G/TBTN25/BDI595A1.docx</v>
      </c>
      <c r="U202" s="12" t="s">
        <v>98</v>
      </c>
      <c r="V202" s="12" t="s">
        <v>97</v>
      </c>
      <c r="W202" s="12" t="s">
        <v>98</v>
      </c>
      <c r="X202" s="12" t="s">
        <v>97</v>
      </c>
      <c r="Y202" s="12" t="s">
        <v>97</v>
      </c>
      <c r="Z202" s="12" t="s">
        <v>97</v>
      </c>
      <c r="AA202" s="12" t="s">
        <v>97</v>
      </c>
      <c r="AB202" s="13" t="s">
        <v>41</v>
      </c>
      <c r="AC202" s="12" t="s">
        <v>41</v>
      </c>
      <c r="AD202" s="12" t="s">
        <v>41</v>
      </c>
      <c r="AE202" s="12" t="s">
        <v>41</v>
      </c>
      <c r="AF202" s="12" t="s">
        <v>41</v>
      </c>
      <c r="AG202" s="12" t="s">
        <v>41</v>
      </c>
      <c r="AH202" s="13" t="s">
        <v>41</v>
      </c>
    </row>
    <row r="203" spans="1:34" ht="40.049999999999997" customHeight="1" x14ac:dyDescent="0.3">
      <c r="A203" s="7" t="s">
        <v>46</v>
      </c>
      <c r="B203" s="8">
        <v>46273</v>
      </c>
      <c r="C203" s="9" t="str">
        <f>HYPERLINK("https://epingalert.org/en/Search?viewData= G/TBT/N/BDI/595/Add.1, G/TBT/N/KEN/1795/Add.1, G/TBT/N/RWA/1192/Add.1, G/TBT/N/TZA/1335/Add.1, G/TBT/N/UGA/2149/Add.1"," G/TBT/N/BDI/595/Add.1, G/TBT/N/KEN/1795/Add.1, G/TBT/N/RWA/1192/Add.1, G/TBT/N/TZA/1335/Add.1, G/TBT/N/UGA/2149/Add.1")</f>
        <v xml:space="preserve"> G/TBT/N/BDI/595/Add.1, G/TBT/N/KEN/1795/Add.1, G/TBT/N/RWA/1192/Add.1, G/TBT/N/TZA/1335/Add.1, G/TBT/N/UGA/2149/Add.1</v>
      </c>
      <c r="D203" s="10" t="s">
        <v>1833</v>
      </c>
      <c r="E203" s="10" t="s">
        <v>1834</v>
      </c>
      <c r="F203" s="10" t="s">
        <v>1835</v>
      </c>
      <c r="G203" s="10" t="s">
        <v>1836</v>
      </c>
      <c r="H203" s="10" t="s">
        <v>1750</v>
      </c>
      <c r="I203" s="10" t="s">
        <v>903</v>
      </c>
      <c r="J203" s="10" t="s">
        <v>41</v>
      </c>
      <c r="K203" s="10" t="s">
        <v>41</v>
      </c>
      <c r="L203" s="7"/>
      <c r="M203" s="8" t="s">
        <v>41</v>
      </c>
      <c r="N203" s="11"/>
      <c r="O203" s="11"/>
      <c r="P203" s="7" t="s">
        <v>43</v>
      </c>
      <c r="Q203" s="7"/>
      <c r="R203" s="12" t="str">
        <f>HYPERLINK("https://docs.wto.org/imrd/directdoc.asp?DDFDocuments/t/G/TBTN25/BDI595A1.docx", "https://docs.wto.org/imrd/directdoc.asp?DDFDocuments/t/G/TBTN25/BDI595A1.docx")</f>
        <v>https://docs.wto.org/imrd/directdoc.asp?DDFDocuments/t/G/TBTN25/BDI595A1.docx</v>
      </c>
      <c r="S203" s="12" t="str">
        <f>HYPERLINK("https://docs.wto.org/imrd/directdoc.asp?DDFDocuments/u/G/TBTN25/BDI595A1.docx", "https://docs.wto.org/imrd/directdoc.asp?DDFDocuments/u/G/TBTN25/BDI595A1.docx")</f>
        <v>https://docs.wto.org/imrd/directdoc.asp?DDFDocuments/u/G/TBTN25/BDI595A1.docx</v>
      </c>
      <c r="T203" s="12" t="str">
        <f>HYPERLINK("https://docs.wto.org/imrd/directdoc.asp?DDFDocuments/v/G/TBTN25/BDI595A1.docx", "https://docs.wto.org/imrd/directdoc.asp?DDFDocuments/v/G/TBTN25/BDI595A1.docx")</f>
        <v>https://docs.wto.org/imrd/directdoc.asp?DDFDocuments/v/G/TBTN25/BDI595A1.docx</v>
      </c>
      <c r="U203" s="12" t="s">
        <v>98</v>
      </c>
      <c r="V203" s="12" t="s">
        <v>97</v>
      </c>
      <c r="W203" s="12" t="s">
        <v>98</v>
      </c>
      <c r="X203" s="12" t="s">
        <v>97</v>
      </c>
      <c r="Y203" s="12" t="s">
        <v>97</v>
      </c>
      <c r="Z203" s="12" t="s">
        <v>97</v>
      </c>
      <c r="AA203" s="12" t="s">
        <v>97</v>
      </c>
      <c r="AB203" s="13" t="s">
        <v>41</v>
      </c>
      <c r="AC203" s="12" t="s">
        <v>41</v>
      </c>
      <c r="AD203" s="12" t="s">
        <v>41</v>
      </c>
      <c r="AE203" s="12" t="s">
        <v>41</v>
      </c>
      <c r="AF203" s="12" t="s">
        <v>41</v>
      </c>
      <c r="AG203" s="12" t="s">
        <v>41</v>
      </c>
      <c r="AH203" s="13" t="s">
        <v>41</v>
      </c>
    </row>
    <row r="204" spans="1:34" ht="40.049999999999997" customHeight="1" x14ac:dyDescent="0.3">
      <c r="A204" s="7" t="s">
        <v>47</v>
      </c>
      <c r="B204" s="8">
        <v>46273</v>
      </c>
      <c r="C204" s="9" t="str">
        <f>HYPERLINK("https://epingalert.org/en/Search?viewData= G/TBT/N/BDI/595/Add.1, G/TBT/N/KEN/1795/Add.1, G/TBT/N/RWA/1192/Add.1, G/TBT/N/TZA/1335/Add.1, G/TBT/N/UGA/2149/Add.1"," G/TBT/N/BDI/595/Add.1, G/TBT/N/KEN/1795/Add.1, G/TBT/N/RWA/1192/Add.1, G/TBT/N/TZA/1335/Add.1, G/TBT/N/UGA/2149/Add.1")</f>
        <v xml:space="preserve"> G/TBT/N/BDI/595/Add.1, G/TBT/N/KEN/1795/Add.1, G/TBT/N/RWA/1192/Add.1, G/TBT/N/TZA/1335/Add.1, G/TBT/N/UGA/2149/Add.1</v>
      </c>
      <c r="D204" s="10" t="s">
        <v>1833</v>
      </c>
      <c r="E204" s="10" t="s">
        <v>1834</v>
      </c>
      <c r="F204" s="10" t="s">
        <v>1835</v>
      </c>
      <c r="G204" s="10" t="s">
        <v>1836</v>
      </c>
      <c r="H204" s="10" t="s">
        <v>1750</v>
      </c>
      <c r="I204" s="10" t="s">
        <v>903</v>
      </c>
      <c r="J204" s="10" t="s">
        <v>41</v>
      </c>
      <c r="K204" s="10" t="s">
        <v>41</v>
      </c>
      <c r="L204" s="7"/>
      <c r="M204" s="8" t="s">
        <v>41</v>
      </c>
      <c r="N204" s="11"/>
      <c r="O204" s="11"/>
      <c r="P204" s="7" t="s">
        <v>43</v>
      </c>
      <c r="Q204" s="7"/>
      <c r="R204" s="12" t="str">
        <f>HYPERLINK("https://docs.wto.org/imrd/directdoc.asp?DDFDocuments/t/G/TBTN25/BDI595A1.docx", "https://docs.wto.org/imrd/directdoc.asp?DDFDocuments/t/G/TBTN25/BDI595A1.docx")</f>
        <v>https://docs.wto.org/imrd/directdoc.asp?DDFDocuments/t/G/TBTN25/BDI595A1.docx</v>
      </c>
      <c r="S204" s="12" t="str">
        <f>HYPERLINK("https://docs.wto.org/imrd/directdoc.asp?DDFDocuments/u/G/TBTN25/BDI595A1.docx", "https://docs.wto.org/imrd/directdoc.asp?DDFDocuments/u/G/TBTN25/BDI595A1.docx")</f>
        <v>https://docs.wto.org/imrd/directdoc.asp?DDFDocuments/u/G/TBTN25/BDI595A1.docx</v>
      </c>
      <c r="T204" s="12" t="str">
        <f>HYPERLINK("https://docs.wto.org/imrd/directdoc.asp?DDFDocuments/v/G/TBTN25/BDI595A1.docx", "https://docs.wto.org/imrd/directdoc.asp?DDFDocuments/v/G/TBTN25/BDI595A1.docx")</f>
        <v>https://docs.wto.org/imrd/directdoc.asp?DDFDocuments/v/G/TBTN25/BDI595A1.docx</v>
      </c>
      <c r="U204" s="12" t="s">
        <v>98</v>
      </c>
      <c r="V204" s="12" t="s">
        <v>97</v>
      </c>
      <c r="W204" s="12" t="s">
        <v>98</v>
      </c>
      <c r="X204" s="12" t="s">
        <v>97</v>
      </c>
      <c r="Y204" s="12" t="s">
        <v>97</v>
      </c>
      <c r="Z204" s="12" t="s">
        <v>97</v>
      </c>
      <c r="AA204" s="12" t="s">
        <v>97</v>
      </c>
      <c r="AB204" s="13" t="s">
        <v>41</v>
      </c>
      <c r="AC204" s="12" t="s">
        <v>41</v>
      </c>
      <c r="AD204" s="12" t="s">
        <v>41</v>
      </c>
      <c r="AE204" s="12" t="s">
        <v>41</v>
      </c>
      <c r="AF204" s="12" t="s">
        <v>41</v>
      </c>
      <c r="AG204" s="12" t="s">
        <v>41</v>
      </c>
      <c r="AH204" s="13" t="s">
        <v>41</v>
      </c>
    </row>
    <row r="205" spans="1:34" ht="40.049999999999997" customHeight="1" x14ac:dyDescent="0.3">
      <c r="A205" s="7" t="s">
        <v>48</v>
      </c>
      <c r="B205" s="8">
        <v>46273</v>
      </c>
      <c r="C205" s="9" t="str">
        <f>HYPERLINK("https://epingalert.org/en/Search?viewData= G/TBT/N/BDI/595/Add.1, G/TBT/N/KEN/1795/Add.1, G/TBT/N/RWA/1192/Add.1, G/TBT/N/TZA/1335/Add.1, G/TBT/N/UGA/2149/Add.1"," G/TBT/N/BDI/595/Add.1, G/TBT/N/KEN/1795/Add.1, G/TBT/N/RWA/1192/Add.1, G/TBT/N/TZA/1335/Add.1, G/TBT/N/UGA/2149/Add.1")</f>
        <v xml:space="preserve"> G/TBT/N/BDI/595/Add.1, G/TBT/N/KEN/1795/Add.1, G/TBT/N/RWA/1192/Add.1, G/TBT/N/TZA/1335/Add.1, G/TBT/N/UGA/2149/Add.1</v>
      </c>
      <c r="D205" s="10" t="s">
        <v>1833</v>
      </c>
      <c r="E205" s="10" t="s">
        <v>1834</v>
      </c>
      <c r="F205" s="10" t="s">
        <v>1835</v>
      </c>
      <c r="G205" s="10" t="s">
        <v>1836</v>
      </c>
      <c r="H205" s="10" t="s">
        <v>1750</v>
      </c>
      <c r="I205" s="10" t="s">
        <v>500</v>
      </c>
      <c r="J205" s="10" t="s">
        <v>41</v>
      </c>
      <c r="K205" s="10" t="s">
        <v>41</v>
      </c>
      <c r="L205" s="7"/>
      <c r="M205" s="8" t="s">
        <v>41</v>
      </c>
      <c r="N205" s="11"/>
      <c r="O205" s="11"/>
      <c r="P205" s="7" t="s">
        <v>43</v>
      </c>
      <c r="Q205" s="7"/>
      <c r="R205" s="12" t="str">
        <f>HYPERLINK("https://docs.wto.org/imrd/directdoc.asp?DDFDocuments/t/G/TBTN25/BDI595A1.docx", "https://docs.wto.org/imrd/directdoc.asp?DDFDocuments/t/G/TBTN25/BDI595A1.docx")</f>
        <v>https://docs.wto.org/imrd/directdoc.asp?DDFDocuments/t/G/TBTN25/BDI595A1.docx</v>
      </c>
      <c r="S205" s="12" t="str">
        <f>HYPERLINK("https://docs.wto.org/imrd/directdoc.asp?DDFDocuments/u/G/TBTN25/BDI595A1.docx", "https://docs.wto.org/imrd/directdoc.asp?DDFDocuments/u/G/TBTN25/BDI595A1.docx")</f>
        <v>https://docs.wto.org/imrd/directdoc.asp?DDFDocuments/u/G/TBTN25/BDI595A1.docx</v>
      </c>
      <c r="T205" s="12" t="str">
        <f>HYPERLINK("https://docs.wto.org/imrd/directdoc.asp?DDFDocuments/v/G/TBTN25/BDI595A1.docx", "https://docs.wto.org/imrd/directdoc.asp?DDFDocuments/v/G/TBTN25/BDI595A1.docx")</f>
        <v>https://docs.wto.org/imrd/directdoc.asp?DDFDocuments/v/G/TBTN25/BDI595A1.docx</v>
      </c>
      <c r="U205" s="12" t="s">
        <v>98</v>
      </c>
      <c r="V205" s="12" t="s">
        <v>97</v>
      </c>
      <c r="W205" s="12" t="s">
        <v>98</v>
      </c>
      <c r="X205" s="12" t="s">
        <v>97</v>
      </c>
      <c r="Y205" s="12" t="s">
        <v>97</v>
      </c>
      <c r="Z205" s="12" t="s">
        <v>97</v>
      </c>
      <c r="AA205" s="12" t="s">
        <v>97</v>
      </c>
      <c r="AB205" s="13" t="s">
        <v>41</v>
      </c>
      <c r="AC205" s="12" t="s">
        <v>41</v>
      </c>
      <c r="AD205" s="12" t="s">
        <v>41</v>
      </c>
      <c r="AE205" s="12" t="s">
        <v>41</v>
      </c>
      <c r="AF205" s="12" t="s">
        <v>41</v>
      </c>
      <c r="AG205" s="12" t="s">
        <v>41</v>
      </c>
      <c r="AH205" s="13" t="s">
        <v>41</v>
      </c>
    </row>
    <row r="206" spans="1:34" ht="40.049999999999997" customHeight="1" x14ac:dyDescent="0.3">
      <c r="A206" s="7" t="s">
        <v>34</v>
      </c>
      <c r="B206" s="8">
        <v>46273</v>
      </c>
      <c r="C206" s="9" t="str">
        <f>HYPERLINK("https://epingalert.org/en/Search?viewData= G/TBT/N/BDI/596/Add.1, G/TBT/N/KEN/1796/Add.1, G/TBT/N/RWA/1193/Add.1, G/TBT/N/TZA/1336/Add.1, G/TBT/N/UGA/2150/Add.1"," G/TBT/N/BDI/596/Add.1, G/TBT/N/KEN/1796/Add.1, G/TBT/N/RWA/1193/Add.1, G/TBT/N/TZA/1336/Add.1, G/TBT/N/UGA/2150/Add.1")</f>
        <v xml:space="preserve"> G/TBT/N/BDI/596/Add.1, G/TBT/N/KEN/1796/Add.1, G/TBT/N/RWA/1193/Add.1, G/TBT/N/TZA/1336/Add.1, G/TBT/N/UGA/2150/Add.1</v>
      </c>
      <c r="D206" s="10" t="s">
        <v>1837</v>
      </c>
      <c r="E206" s="10" t="s">
        <v>1838</v>
      </c>
      <c r="F206" s="10" t="s">
        <v>1839</v>
      </c>
      <c r="G206" s="10" t="s">
        <v>1840</v>
      </c>
      <c r="H206" s="10" t="s">
        <v>1841</v>
      </c>
      <c r="I206" s="10" t="s">
        <v>896</v>
      </c>
      <c r="J206" s="10" t="s">
        <v>41</v>
      </c>
      <c r="K206" s="10" t="s">
        <v>41</v>
      </c>
      <c r="L206" s="7"/>
      <c r="M206" s="8" t="s">
        <v>41</v>
      </c>
      <c r="N206" s="11"/>
      <c r="O206" s="11"/>
      <c r="P206" s="7" t="s">
        <v>43</v>
      </c>
      <c r="Q206" s="7"/>
      <c r="R206" s="12" t="str">
        <f>HYPERLINK("https://docs.wto.org/imrd/directdoc.asp?DDFDocuments/t/G/TBTN25/BDI596A1.docx", "https://docs.wto.org/imrd/directdoc.asp?DDFDocuments/t/G/TBTN25/BDI596A1.docx")</f>
        <v>https://docs.wto.org/imrd/directdoc.asp?DDFDocuments/t/G/TBTN25/BDI596A1.docx</v>
      </c>
      <c r="S206" s="12" t="str">
        <f>HYPERLINK("https://docs.wto.org/imrd/directdoc.asp?DDFDocuments/u/G/TBTN25/BDI596A1.docx", "https://docs.wto.org/imrd/directdoc.asp?DDFDocuments/u/G/TBTN25/BDI596A1.docx")</f>
        <v>https://docs.wto.org/imrd/directdoc.asp?DDFDocuments/u/G/TBTN25/BDI596A1.docx</v>
      </c>
      <c r="T206" s="12" t="str">
        <f>HYPERLINK("https://docs.wto.org/imrd/directdoc.asp?DDFDocuments/v/G/TBTN25/BDI596A1.docx", "https://docs.wto.org/imrd/directdoc.asp?DDFDocuments/v/G/TBTN25/BDI596A1.docx")</f>
        <v>https://docs.wto.org/imrd/directdoc.asp?DDFDocuments/v/G/TBTN25/BDI596A1.docx</v>
      </c>
      <c r="U206" s="12" t="s">
        <v>98</v>
      </c>
      <c r="V206" s="12" t="s">
        <v>97</v>
      </c>
      <c r="W206" s="12" t="s">
        <v>98</v>
      </c>
      <c r="X206" s="12" t="s">
        <v>97</v>
      </c>
      <c r="Y206" s="12" t="s">
        <v>97</v>
      </c>
      <c r="Z206" s="12" t="s">
        <v>97</v>
      </c>
      <c r="AA206" s="12" t="s">
        <v>97</v>
      </c>
      <c r="AB206" s="13" t="s">
        <v>41</v>
      </c>
      <c r="AC206" s="12" t="s">
        <v>41</v>
      </c>
      <c r="AD206" s="12" t="s">
        <v>41</v>
      </c>
      <c r="AE206" s="12" t="s">
        <v>41</v>
      </c>
      <c r="AF206" s="12" t="s">
        <v>41</v>
      </c>
      <c r="AG206" s="12" t="s">
        <v>41</v>
      </c>
      <c r="AH206" s="13" t="s">
        <v>41</v>
      </c>
    </row>
    <row r="207" spans="1:34" ht="40.049999999999997" customHeight="1" x14ac:dyDescent="0.3">
      <c r="A207" s="7" t="s">
        <v>45</v>
      </c>
      <c r="B207" s="8">
        <v>46273</v>
      </c>
      <c r="C207" s="9" t="str">
        <f>HYPERLINK("https://epingalert.org/en/Search?viewData= G/TBT/N/BDI/596/Add.1, G/TBT/N/KEN/1796/Add.1, G/TBT/N/RWA/1193/Add.1, G/TBT/N/TZA/1336/Add.1, G/TBT/N/UGA/2150/Add.1"," G/TBT/N/BDI/596/Add.1, G/TBT/N/KEN/1796/Add.1, G/TBT/N/RWA/1193/Add.1, G/TBT/N/TZA/1336/Add.1, G/TBT/N/UGA/2150/Add.1")</f>
        <v xml:space="preserve"> G/TBT/N/BDI/596/Add.1, G/TBT/N/KEN/1796/Add.1, G/TBT/N/RWA/1193/Add.1, G/TBT/N/TZA/1336/Add.1, G/TBT/N/UGA/2150/Add.1</v>
      </c>
      <c r="D207" s="10" t="s">
        <v>1837</v>
      </c>
      <c r="E207" s="10" t="s">
        <v>1838</v>
      </c>
      <c r="F207" s="10" t="s">
        <v>1839</v>
      </c>
      <c r="G207" s="10" t="s">
        <v>1840</v>
      </c>
      <c r="H207" s="10" t="s">
        <v>1841</v>
      </c>
      <c r="I207" s="10" t="s">
        <v>896</v>
      </c>
      <c r="J207" s="10" t="s">
        <v>41</v>
      </c>
      <c r="K207" s="10" t="s">
        <v>41</v>
      </c>
      <c r="L207" s="7"/>
      <c r="M207" s="8" t="s">
        <v>41</v>
      </c>
      <c r="N207" s="11"/>
      <c r="O207" s="11"/>
      <c r="P207" s="7" t="s">
        <v>43</v>
      </c>
      <c r="Q207" s="7"/>
      <c r="R207" s="12" t="str">
        <f>HYPERLINK("https://docs.wto.org/imrd/directdoc.asp?DDFDocuments/t/G/TBTN25/BDI596A1.docx", "https://docs.wto.org/imrd/directdoc.asp?DDFDocuments/t/G/TBTN25/BDI596A1.docx")</f>
        <v>https://docs.wto.org/imrd/directdoc.asp?DDFDocuments/t/G/TBTN25/BDI596A1.docx</v>
      </c>
      <c r="S207" s="12" t="str">
        <f>HYPERLINK("https://docs.wto.org/imrd/directdoc.asp?DDFDocuments/u/G/TBTN25/BDI596A1.docx", "https://docs.wto.org/imrd/directdoc.asp?DDFDocuments/u/G/TBTN25/BDI596A1.docx")</f>
        <v>https://docs.wto.org/imrd/directdoc.asp?DDFDocuments/u/G/TBTN25/BDI596A1.docx</v>
      </c>
      <c r="T207" s="12" t="str">
        <f>HYPERLINK("https://docs.wto.org/imrd/directdoc.asp?DDFDocuments/v/G/TBTN25/BDI596A1.docx", "https://docs.wto.org/imrd/directdoc.asp?DDFDocuments/v/G/TBTN25/BDI596A1.docx")</f>
        <v>https://docs.wto.org/imrd/directdoc.asp?DDFDocuments/v/G/TBTN25/BDI596A1.docx</v>
      </c>
      <c r="U207" s="12" t="s">
        <v>98</v>
      </c>
      <c r="V207" s="12" t="s">
        <v>97</v>
      </c>
      <c r="W207" s="12" t="s">
        <v>98</v>
      </c>
      <c r="X207" s="12" t="s">
        <v>97</v>
      </c>
      <c r="Y207" s="12" t="s">
        <v>97</v>
      </c>
      <c r="Z207" s="12" t="s">
        <v>97</v>
      </c>
      <c r="AA207" s="12" t="s">
        <v>97</v>
      </c>
      <c r="AB207" s="13" t="s">
        <v>41</v>
      </c>
      <c r="AC207" s="12" t="s">
        <v>41</v>
      </c>
      <c r="AD207" s="12" t="s">
        <v>41</v>
      </c>
      <c r="AE207" s="12" t="s">
        <v>41</v>
      </c>
      <c r="AF207" s="12" t="s">
        <v>41</v>
      </c>
      <c r="AG207" s="12" t="s">
        <v>41</v>
      </c>
      <c r="AH207" s="13" t="s">
        <v>41</v>
      </c>
    </row>
    <row r="208" spans="1:34" ht="40.049999999999997" customHeight="1" x14ac:dyDescent="0.3">
      <c r="A208" s="7" t="s">
        <v>46</v>
      </c>
      <c r="B208" s="8">
        <v>46273</v>
      </c>
      <c r="C208" s="9" t="str">
        <f>HYPERLINK("https://epingalert.org/en/Search?viewData= G/TBT/N/BDI/596/Add.1, G/TBT/N/KEN/1796/Add.1, G/TBT/N/RWA/1193/Add.1, G/TBT/N/TZA/1336/Add.1, G/TBT/N/UGA/2150/Add.1"," G/TBT/N/BDI/596/Add.1, G/TBT/N/KEN/1796/Add.1, G/TBT/N/RWA/1193/Add.1, G/TBT/N/TZA/1336/Add.1, G/TBT/N/UGA/2150/Add.1")</f>
        <v xml:space="preserve"> G/TBT/N/BDI/596/Add.1, G/TBT/N/KEN/1796/Add.1, G/TBT/N/RWA/1193/Add.1, G/TBT/N/TZA/1336/Add.1, G/TBT/N/UGA/2150/Add.1</v>
      </c>
      <c r="D208" s="10" t="s">
        <v>1837</v>
      </c>
      <c r="E208" s="10" t="s">
        <v>1838</v>
      </c>
      <c r="F208" s="10" t="s">
        <v>1839</v>
      </c>
      <c r="G208" s="10" t="s">
        <v>1840</v>
      </c>
      <c r="H208" s="10" t="s">
        <v>1841</v>
      </c>
      <c r="I208" s="10" t="s">
        <v>896</v>
      </c>
      <c r="J208" s="10" t="s">
        <v>41</v>
      </c>
      <c r="K208" s="10" t="s">
        <v>41</v>
      </c>
      <c r="L208" s="7"/>
      <c r="M208" s="8" t="s">
        <v>41</v>
      </c>
      <c r="N208" s="11"/>
      <c r="O208" s="11"/>
      <c r="P208" s="7" t="s">
        <v>43</v>
      </c>
      <c r="Q208" s="7"/>
      <c r="R208" s="12" t="str">
        <f>HYPERLINK("https://docs.wto.org/imrd/directdoc.asp?DDFDocuments/t/G/TBTN25/BDI596A1.docx", "https://docs.wto.org/imrd/directdoc.asp?DDFDocuments/t/G/TBTN25/BDI596A1.docx")</f>
        <v>https://docs.wto.org/imrd/directdoc.asp?DDFDocuments/t/G/TBTN25/BDI596A1.docx</v>
      </c>
      <c r="S208" s="12" t="str">
        <f>HYPERLINK("https://docs.wto.org/imrd/directdoc.asp?DDFDocuments/u/G/TBTN25/BDI596A1.docx", "https://docs.wto.org/imrd/directdoc.asp?DDFDocuments/u/G/TBTN25/BDI596A1.docx")</f>
        <v>https://docs.wto.org/imrd/directdoc.asp?DDFDocuments/u/G/TBTN25/BDI596A1.docx</v>
      </c>
      <c r="T208" s="12" t="str">
        <f>HYPERLINK("https://docs.wto.org/imrd/directdoc.asp?DDFDocuments/v/G/TBTN25/BDI596A1.docx", "https://docs.wto.org/imrd/directdoc.asp?DDFDocuments/v/G/TBTN25/BDI596A1.docx")</f>
        <v>https://docs.wto.org/imrd/directdoc.asp?DDFDocuments/v/G/TBTN25/BDI596A1.docx</v>
      </c>
      <c r="U208" s="12" t="s">
        <v>98</v>
      </c>
      <c r="V208" s="12" t="s">
        <v>97</v>
      </c>
      <c r="W208" s="12" t="s">
        <v>98</v>
      </c>
      <c r="X208" s="12" t="s">
        <v>97</v>
      </c>
      <c r="Y208" s="12" t="s">
        <v>97</v>
      </c>
      <c r="Z208" s="12" t="s">
        <v>97</v>
      </c>
      <c r="AA208" s="12" t="s">
        <v>97</v>
      </c>
      <c r="AB208" s="13" t="s">
        <v>41</v>
      </c>
      <c r="AC208" s="12" t="s">
        <v>41</v>
      </c>
      <c r="AD208" s="12" t="s">
        <v>41</v>
      </c>
      <c r="AE208" s="12" t="s">
        <v>41</v>
      </c>
      <c r="AF208" s="12" t="s">
        <v>41</v>
      </c>
      <c r="AG208" s="12" t="s">
        <v>41</v>
      </c>
      <c r="AH208" s="13" t="s">
        <v>41</v>
      </c>
    </row>
    <row r="209" spans="1:34" ht="40.049999999999997" customHeight="1" x14ac:dyDescent="0.3">
      <c r="A209" s="7" t="s">
        <v>47</v>
      </c>
      <c r="B209" s="8">
        <v>46273</v>
      </c>
      <c r="C209" s="9" t="str">
        <f>HYPERLINK("https://epingalert.org/en/Search?viewData= G/TBT/N/BDI/596/Add.1, G/TBT/N/KEN/1796/Add.1, G/TBT/N/RWA/1193/Add.1, G/TBT/N/TZA/1336/Add.1, G/TBT/N/UGA/2150/Add.1"," G/TBT/N/BDI/596/Add.1, G/TBT/N/KEN/1796/Add.1, G/TBT/N/RWA/1193/Add.1, G/TBT/N/TZA/1336/Add.1, G/TBT/N/UGA/2150/Add.1")</f>
        <v xml:space="preserve"> G/TBT/N/BDI/596/Add.1, G/TBT/N/KEN/1796/Add.1, G/TBT/N/RWA/1193/Add.1, G/TBT/N/TZA/1336/Add.1, G/TBT/N/UGA/2150/Add.1</v>
      </c>
      <c r="D209" s="10" t="s">
        <v>1837</v>
      </c>
      <c r="E209" s="10" t="s">
        <v>1838</v>
      </c>
      <c r="F209" s="10" t="s">
        <v>1839</v>
      </c>
      <c r="G209" s="10" t="s">
        <v>1840</v>
      </c>
      <c r="H209" s="10" t="s">
        <v>1841</v>
      </c>
      <c r="I209" s="10" t="s">
        <v>896</v>
      </c>
      <c r="J209" s="10" t="s">
        <v>41</v>
      </c>
      <c r="K209" s="10" t="s">
        <v>41</v>
      </c>
      <c r="L209" s="7"/>
      <c r="M209" s="8" t="s">
        <v>41</v>
      </c>
      <c r="N209" s="11"/>
      <c r="O209" s="11"/>
      <c r="P209" s="7" t="s">
        <v>43</v>
      </c>
      <c r="Q209" s="7"/>
      <c r="R209" s="12" t="str">
        <f>HYPERLINK("https://docs.wto.org/imrd/directdoc.asp?DDFDocuments/t/G/TBTN25/BDI596A1.docx", "https://docs.wto.org/imrd/directdoc.asp?DDFDocuments/t/G/TBTN25/BDI596A1.docx")</f>
        <v>https://docs.wto.org/imrd/directdoc.asp?DDFDocuments/t/G/TBTN25/BDI596A1.docx</v>
      </c>
      <c r="S209" s="12" t="str">
        <f>HYPERLINK("https://docs.wto.org/imrd/directdoc.asp?DDFDocuments/u/G/TBTN25/BDI596A1.docx", "https://docs.wto.org/imrd/directdoc.asp?DDFDocuments/u/G/TBTN25/BDI596A1.docx")</f>
        <v>https://docs.wto.org/imrd/directdoc.asp?DDFDocuments/u/G/TBTN25/BDI596A1.docx</v>
      </c>
      <c r="T209" s="12" t="str">
        <f>HYPERLINK("https://docs.wto.org/imrd/directdoc.asp?DDFDocuments/v/G/TBTN25/BDI596A1.docx", "https://docs.wto.org/imrd/directdoc.asp?DDFDocuments/v/G/TBTN25/BDI596A1.docx")</f>
        <v>https://docs.wto.org/imrd/directdoc.asp?DDFDocuments/v/G/TBTN25/BDI596A1.docx</v>
      </c>
      <c r="U209" s="12" t="s">
        <v>98</v>
      </c>
      <c r="V209" s="12" t="s">
        <v>97</v>
      </c>
      <c r="W209" s="12" t="s">
        <v>98</v>
      </c>
      <c r="X209" s="12" t="s">
        <v>97</v>
      </c>
      <c r="Y209" s="12" t="s">
        <v>97</v>
      </c>
      <c r="Z209" s="12" t="s">
        <v>97</v>
      </c>
      <c r="AA209" s="12" t="s">
        <v>97</v>
      </c>
      <c r="AB209" s="13" t="s">
        <v>41</v>
      </c>
      <c r="AC209" s="12" t="s">
        <v>41</v>
      </c>
      <c r="AD209" s="12" t="s">
        <v>41</v>
      </c>
      <c r="AE209" s="12" t="s">
        <v>41</v>
      </c>
      <c r="AF209" s="12" t="s">
        <v>41</v>
      </c>
      <c r="AG209" s="12" t="s">
        <v>41</v>
      </c>
      <c r="AH209" s="13" t="s">
        <v>41</v>
      </c>
    </row>
    <row r="210" spans="1:34" ht="40.049999999999997" customHeight="1" x14ac:dyDescent="0.3">
      <c r="A210" s="7" t="s">
        <v>48</v>
      </c>
      <c r="B210" s="8">
        <v>46273</v>
      </c>
      <c r="C210" s="9" t="str">
        <f>HYPERLINK("https://epingalert.org/en/Search?viewData= G/TBT/N/BDI/596/Add.1, G/TBT/N/KEN/1796/Add.1, G/TBT/N/RWA/1193/Add.1, G/TBT/N/TZA/1336/Add.1, G/TBT/N/UGA/2150/Add.1"," G/TBT/N/BDI/596/Add.1, G/TBT/N/KEN/1796/Add.1, G/TBT/N/RWA/1193/Add.1, G/TBT/N/TZA/1336/Add.1, G/TBT/N/UGA/2150/Add.1")</f>
        <v xml:space="preserve"> G/TBT/N/BDI/596/Add.1, G/TBT/N/KEN/1796/Add.1, G/TBT/N/RWA/1193/Add.1, G/TBT/N/TZA/1336/Add.1, G/TBT/N/UGA/2150/Add.1</v>
      </c>
      <c r="D210" s="10" t="s">
        <v>1837</v>
      </c>
      <c r="E210" s="10" t="s">
        <v>1838</v>
      </c>
      <c r="F210" s="10" t="s">
        <v>1839</v>
      </c>
      <c r="G210" s="10" t="s">
        <v>1840</v>
      </c>
      <c r="H210" s="10" t="s">
        <v>1841</v>
      </c>
      <c r="I210" s="10" t="s">
        <v>897</v>
      </c>
      <c r="J210" s="10" t="s">
        <v>41</v>
      </c>
      <c r="K210" s="10" t="s">
        <v>41</v>
      </c>
      <c r="L210" s="7"/>
      <c r="M210" s="8" t="s">
        <v>41</v>
      </c>
      <c r="N210" s="11"/>
      <c r="O210" s="11"/>
      <c r="P210" s="7" t="s">
        <v>43</v>
      </c>
      <c r="Q210" s="7"/>
      <c r="R210" s="12" t="str">
        <f>HYPERLINK("https://docs.wto.org/imrd/directdoc.asp?DDFDocuments/t/G/TBTN25/BDI596A1.docx", "https://docs.wto.org/imrd/directdoc.asp?DDFDocuments/t/G/TBTN25/BDI596A1.docx")</f>
        <v>https://docs.wto.org/imrd/directdoc.asp?DDFDocuments/t/G/TBTN25/BDI596A1.docx</v>
      </c>
      <c r="S210" s="12" t="str">
        <f>HYPERLINK("https://docs.wto.org/imrd/directdoc.asp?DDFDocuments/u/G/TBTN25/BDI596A1.docx", "https://docs.wto.org/imrd/directdoc.asp?DDFDocuments/u/G/TBTN25/BDI596A1.docx")</f>
        <v>https://docs.wto.org/imrd/directdoc.asp?DDFDocuments/u/G/TBTN25/BDI596A1.docx</v>
      </c>
      <c r="T210" s="12" t="str">
        <f>HYPERLINK("https://docs.wto.org/imrd/directdoc.asp?DDFDocuments/v/G/TBTN25/BDI596A1.docx", "https://docs.wto.org/imrd/directdoc.asp?DDFDocuments/v/G/TBTN25/BDI596A1.docx")</f>
        <v>https://docs.wto.org/imrd/directdoc.asp?DDFDocuments/v/G/TBTN25/BDI596A1.docx</v>
      </c>
      <c r="U210" s="12" t="s">
        <v>98</v>
      </c>
      <c r="V210" s="12" t="s">
        <v>97</v>
      </c>
      <c r="W210" s="12" t="s">
        <v>98</v>
      </c>
      <c r="X210" s="12" t="s">
        <v>97</v>
      </c>
      <c r="Y210" s="12" t="s">
        <v>97</v>
      </c>
      <c r="Z210" s="12" t="s">
        <v>97</v>
      </c>
      <c r="AA210" s="12" t="s">
        <v>97</v>
      </c>
      <c r="AB210" s="13" t="s">
        <v>41</v>
      </c>
      <c r="AC210" s="12" t="s">
        <v>41</v>
      </c>
      <c r="AD210" s="12" t="s">
        <v>41</v>
      </c>
      <c r="AE210" s="12" t="s">
        <v>41</v>
      </c>
      <c r="AF210" s="12" t="s">
        <v>41</v>
      </c>
      <c r="AG210" s="12" t="s">
        <v>41</v>
      </c>
      <c r="AH210" s="13" t="s">
        <v>41</v>
      </c>
    </row>
    <row r="211" spans="1:34" ht="40.049999999999997" customHeight="1" x14ac:dyDescent="0.3">
      <c r="A211" s="7" t="s">
        <v>34</v>
      </c>
      <c r="B211" s="8">
        <v>46273</v>
      </c>
      <c r="C211" s="9" t="str">
        <f>HYPERLINK("https://epingalert.org/en/Search?viewData= G/TBT/N/BDI/597/Add.1, G/TBT/N/KEN/1797/Add.1, G/TBT/N/RWA/1194/Add.1, G/TBT/N/TZA/1337/Add.1, G/TBT/N/UGA/2151/Add.1"," G/TBT/N/BDI/597/Add.1, G/TBT/N/KEN/1797/Add.1, G/TBT/N/RWA/1194/Add.1, G/TBT/N/TZA/1337/Add.1, G/TBT/N/UGA/2151/Add.1")</f>
        <v xml:space="preserve"> G/TBT/N/BDI/597/Add.1, G/TBT/N/KEN/1797/Add.1, G/TBT/N/RWA/1194/Add.1, G/TBT/N/TZA/1337/Add.1, G/TBT/N/UGA/2151/Add.1</v>
      </c>
      <c r="D211" s="10" t="s">
        <v>1348</v>
      </c>
      <c r="E211" s="10" t="s">
        <v>1842</v>
      </c>
      <c r="F211" s="10" t="s">
        <v>1350</v>
      </c>
      <c r="G211" s="10" t="s">
        <v>1351</v>
      </c>
      <c r="H211" s="10" t="s">
        <v>910</v>
      </c>
      <c r="I211" s="10" t="s">
        <v>1843</v>
      </c>
      <c r="J211" s="10" t="s">
        <v>41</v>
      </c>
      <c r="K211" s="10" t="s">
        <v>270</v>
      </c>
      <c r="L211" s="7"/>
      <c r="M211" s="8" t="s">
        <v>41</v>
      </c>
      <c r="N211" s="11"/>
      <c r="O211" s="11"/>
      <c r="P211" s="7" t="s">
        <v>43</v>
      </c>
      <c r="Q211" s="7"/>
      <c r="R211" s="12" t="str">
        <f>HYPERLINK("https://docs.wto.org/imrd/directdoc.asp?DDFDocuments/t/G/TBTN25/BDI597A1.docx", "https://docs.wto.org/imrd/directdoc.asp?DDFDocuments/t/G/TBTN25/BDI597A1.docx")</f>
        <v>https://docs.wto.org/imrd/directdoc.asp?DDFDocuments/t/G/TBTN25/BDI597A1.docx</v>
      </c>
      <c r="S211" s="12" t="str">
        <f>HYPERLINK("https://docs.wto.org/imrd/directdoc.asp?DDFDocuments/u/G/TBTN25/BDI597A1.docx", "https://docs.wto.org/imrd/directdoc.asp?DDFDocuments/u/G/TBTN25/BDI597A1.docx")</f>
        <v>https://docs.wto.org/imrd/directdoc.asp?DDFDocuments/u/G/TBTN25/BDI597A1.docx</v>
      </c>
      <c r="T211" s="12" t="str">
        <f>HYPERLINK("https://docs.wto.org/imrd/directdoc.asp?DDFDocuments/v/G/TBTN25/BDI597A1.docx", "https://docs.wto.org/imrd/directdoc.asp?DDFDocuments/v/G/TBTN25/BDI597A1.docx")</f>
        <v>https://docs.wto.org/imrd/directdoc.asp?DDFDocuments/v/G/TBTN25/BDI597A1.docx</v>
      </c>
      <c r="U211" s="12" t="s">
        <v>98</v>
      </c>
      <c r="V211" s="12" t="s">
        <v>97</v>
      </c>
      <c r="W211" s="12" t="s">
        <v>98</v>
      </c>
      <c r="X211" s="12" t="s">
        <v>97</v>
      </c>
      <c r="Y211" s="12" t="s">
        <v>97</v>
      </c>
      <c r="Z211" s="12" t="s">
        <v>97</v>
      </c>
      <c r="AA211" s="12" t="s">
        <v>97</v>
      </c>
      <c r="AB211" s="13" t="s">
        <v>41</v>
      </c>
      <c r="AC211" s="12" t="s">
        <v>41</v>
      </c>
      <c r="AD211" s="12" t="s">
        <v>41</v>
      </c>
      <c r="AE211" s="12" t="s">
        <v>41</v>
      </c>
      <c r="AF211" s="12" t="s">
        <v>41</v>
      </c>
      <c r="AG211" s="12" t="s">
        <v>41</v>
      </c>
      <c r="AH211" s="13" t="s">
        <v>41</v>
      </c>
    </row>
    <row r="212" spans="1:34" ht="40.049999999999997" customHeight="1" x14ac:dyDescent="0.3">
      <c r="A212" s="7" t="s">
        <v>45</v>
      </c>
      <c r="B212" s="8">
        <v>46273</v>
      </c>
      <c r="C212" s="9" t="str">
        <f>HYPERLINK("https://epingalert.org/en/Search?viewData= G/TBT/N/BDI/597/Add.1, G/TBT/N/KEN/1797/Add.1, G/TBT/N/RWA/1194/Add.1, G/TBT/N/TZA/1337/Add.1, G/TBT/N/UGA/2151/Add.1"," G/TBT/N/BDI/597/Add.1, G/TBT/N/KEN/1797/Add.1, G/TBT/N/RWA/1194/Add.1, G/TBT/N/TZA/1337/Add.1, G/TBT/N/UGA/2151/Add.1")</f>
        <v xml:space="preserve"> G/TBT/N/BDI/597/Add.1, G/TBT/N/KEN/1797/Add.1, G/TBT/N/RWA/1194/Add.1, G/TBT/N/TZA/1337/Add.1, G/TBT/N/UGA/2151/Add.1</v>
      </c>
      <c r="D212" s="10" t="s">
        <v>1348</v>
      </c>
      <c r="E212" s="10" t="s">
        <v>1842</v>
      </c>
      <c r="F212" s="10" t="s">
        <v>1350</v>
      </c>
      <c r="G212" s="10" t="s">
        <v>1351</v>
      </c>
      <c r="H212" s="10" t="s">
        <v>910</v>
      </c>
      <c r="I212" s="10" t="s">
        <v>1843</v>
      </c>
      <c r="J212" s="10" t="s">
        <v>41</v>
      </c>
      <c r="K212" s="10" t="s">
        <v>270</v>
      </c>
      <c r="L212" s="7"/>
      <c r="M212" s="8" t="s">
        <v>41</v>
      </c>
      <c r="N212" s="11"/>
      <c r="O212" s="11"/>
      <c r="P212" s="7" t="s">
        <v>43</v>
      </c>
      <c r="Q212" s="7"/>
      <c r="R212" s="12" t="str">
        <f>HYPERLINK("https://docs.wto.org/imrd/directdoc.asp?DDFDocuments/t/G/TBTN25/BDI597A1.docx", "https://docs.wto.org/imrd/directdoc.asp?DDFDocuments/t/G/TBTN25/BDI597A1.docx")</f>
        <v>https://docs.wto.org/imrd/directdoc.asp?DDFDocuments/t/G/TBTN25/BDI597A1.docx</v>
      </c>
      <c r="S212" s="12" t="str">
        <f>HYPERLINK("https://docs.wto.org/imrd/directdoc.asp?DDFDocuments/u/G/TBTN25/BDI597A1.docx", "https://docs.wto.org/imrd/directdoc.asp?DDFDocuments/u/G/TBTN25/BDI597A1.docx")</f>
        <v>https://docs.wto.org/imrd/directdoc.asp?DDFDocuments/u/G/TBTN25/BDI597A1.docx</v>
      </c>
      <c r="T212" s="12" t="str">
        <f>HYPERLINK("https://docs.wto.org/imrd/directdoc.asp?DDFDocuments/v/G/TBTN25/BDI597A1.docx", "https://docs.wto.org/imrd/directdoc.asp?DDFDocuments/v/G/TBTN25/BDI597A1.docx")</f>
        <v>https://docs.wto.org/imrd/directdoc.asp?DDFDocuments/v/G/TBTN25/BDI597A1.docx</v>
      </c>
      <c r="U212" s="12" t="s">
        <v>98</v>
      </c>
      <c r="V212" s="12" t="s">
        <v>97</v>
      </c>
      <c r="W212" s="12" t="s">
        <v>98</v>
      </c>
      <c r="X212" s="12" t="s">
        <v>97</v>
      </c>
      <c r="Y212" s="12" t="s">
        <v>97</v>
      </c>
      <c r="Z212" s="12" t="s">
        <v>97</v>
      </c>
      <c r="AA212" s="12" t="s">
        <v>97</v>
      </c>
      <c r="AB212" s="13" t="s">
        <v>41</v>
      </c>
      <c r="AC212" s="12" t="s">
        <v>41</v>
      </c>
      <c r="AD212" s="12" t="s">
        <v>41</v>
      </c>
      <c r="AE212" s="12" t="s">
        <v>41</v>
      </c>
      <c r="AF212" s="12" t="s">
        <v>41</v>
      </c>
      <c r="AG212" s="12" t="s">
        <v>41</v>
      </c>
      <c r="AH212" s="13" t="s">
        <v>41</v>
      </c>
    </row>
    <row r="213" spans="1:34" ht="40.049999999999997" customHeight="1" x14ac:dyDescent="0.3">
      <c r="A213" s="7" t="s">
        <v>46</v>
      </c>
      <c r="B213" s="8">
        <v>46273</v>
      </c>
      <c r="C213" s="9" t="str">
        <f>HYPERLINK("https://epingalert.org/en/Search?viewData= G/TBT/N/BDI/597/Add.1, G/TBT/N/KEN/1797/Add.1, G/TBT/N/RWA/1194/Add.1, G/TBT/N/TZA/1337/Add.1, G/TBT/N/UGA/2151/Add.1"," G/TBT/N/BDI/597/Add.1, G/TBT/N/KEN/1797/Add.1, G/TBT/N/RWA/1194/Add.1, G/TBT/N/TZA/1337/Add.1, G/TBT/N/UGA/2151/Add.1")</f>
        <v xml:space="preserve"> G/TBT/N/BDI/597/Add.1, G/TBT/N/KEN/1797/Add.1, G/TBT/N/RWA/1194/Add.1, G/TBT/N/TZA/1337/Add.1, G/TBT/N/UGA/2151/Add.1</v>
      </c>
      <c r="D213" s="10" t="s">
        <v>1348</v>
      </c>
      <c r="E213" s="10" t="s">
        <v>1842</v>
      </c>
      <c r="F213" s="10" t="s">
        <v>1350</v>
      </c>
      <c r="G213" s="10" t="s">
        <v>1351</v>
      </c>
      <c r="H213" s="10" t="s">
        <v>910</v>
      </c>
      <c r="I213" s="10" t="s">
        <v>1843</v>
      </c>
      <c r="J213" s="10" t="s">
        <v>41</v>
      </c>
      <c r="K213" s="10" t="s">
        <v>270</v>
      </c>
      <c r="L213" s="7"/>
      <c r="M213" s="8" t="s">
        <v>41</v>
      </c>
      <c r="N213" s="11"/>
      <c r="O213" s="11"/>
      <c r="P213" s="7" t="s">
        <v>43</v>
      </c>
      <c r="Q213" s="7"/>
      <c r="R213" s="12" t="str">
        <f>HYPERLINK("https://docs.wto.org/imrd/directdoc.asp?DDFDocuments/t/G/TBTN25/BDI597A1.docx", "https://docs.wto.org/imrd/directdoc.asp?DDFDocuments/t/G/TBTN25/BDI597A1.docx")</f>
        <v>https://docs.wto.org/imrd/directdoc.asp?DDFDocuments/t/G/TBTN25/BDI597A1.docx</v>
      </c>
      <c r="S213" s="12" t="str">
        <f>HYPERLINK("https://docs.wto.org/imrd/directdoc.asp?DDFDocuments/u/G/TBTN25/BDI597A1.docx", "https://docs.wto.org/imrd/directdoc.asp?DDFDocuments/u/G/TBTN25/BDI597A1.docx")</f>
        <v>https://docs.wto.org/imrd/directdoc.asp?DDFDocuments/u/G/TBTN25/BDI597A1.docx</v>
      </c>
      <c r="T213" s="12" t="str">
        <f>HYPERLINK("https://docs.wto.org/imrd/directdoc.asp?DDFDocuments/v/G/TBTN25/BDI597A1.docx", "https://docs.wto.org/imrd/directdoc.asp?DDFDocuments/v/G/TBTN25/BDI597A1.docx")</f>
        <v>https://docs.wto.org/imrd/directdoc.asp?DDFDocuments/v/G/TBTN25/BDI597A1.docx</v>
      </c>
      <c r="U213" s="12" t="s">
        <v>98</v>
      </c>
      <c r="V213" s="12" t="s">
        <v>97</v>
      </c>
      <c r="W213" s="12" t="s">
        <v>98</v>
      </c>
      <c r="X213" s="12" t="s">
        <v>97</v>
      </c>
      <c r="Y213" s="12" t="s">
        <v>97</v>
      </c>
      <c r="Z213" s="12" t="s">
        <v>97</v>
      </c>
      <c r="AA213" s="12" t="s">
        <v>97</v>
      </c>
      <c r="AB213" s="13" t="s">
        <v>41</v>
      </c>
      <c r="AC213" s="12" t="s">
        <v>41</v>
      </c>
      <c r="AD213" s="12" t="s">
        <v>41</v>
      </c>
      <c r="AE213" s="12" t="s">
        <v>41</v>
      </c>
      <c r="AF213" s="12" t="s">
        <v>41</v>
      </c>
      <c r="AG213" s="12" t="s">
        <v>41</v>
      </c>
      <c r="AH213" s="13" t="s">
        <v>41</v>
      </c>
    </row>
    <row r="214" spans="1:34" ht="40.049999999999997" customHeight="1" x14ac:dyDescent="0.3">
      <c r="A214" s="7" t="s">
        <v>47</v>
      </c>
      <c r="B214" s="8">
        <v>46273</v>
      </c>
      <c r="C214" s="9" t="str">
        <f>HYPERLINK("https://epingalert.org/en/Search?viewData= G/TBT/N/BDI/597/Add.1, G/TBT/N/KEN/1797/Add.1, G/TBT/N/RWA/1194/Add.1, G/TBT/N/TZA/1337/Add.1, G/TBT/N/UGA/2151/Add.1"," G/TBT/N/BDI/597/Add.1, G/TBT/N/KEN/1797/Add.1, G/TBT/N/RWA/1194/Add.1, G/TBT/N/TZA/1337/Add.1, G/TBT/N/UGA/2151/Add.1")</f>
        <v xml:space="preserve"> G/TBT/N/BDI/597/Add.1, G/TBT/N/KEN/1797/Add.1, G/TBT/N/RWA/1194/Add.1, G/TBT/N/TZA/1337/Add.1, G/TBT/N/UGA/2151/Add.1</v>
      </c>
      <c r="D214" s="10" t="s">
        <v>1348</v>
      </c>
      <c r="E214" s="10" t="s">
        <v>1842</v>
      </c>
      <c r="F214" s="10" t="s">
        <v>1350</v>
      </c>
      <c r="G214" s="10" t="s">
        <v>1351</v>
      </c>
      <c r="H214" s="10" t="s">
        <v>910</v>
      </c>
      <c r="I214" s="10" t="s">
        <v>1843</v>
      </c>
      <c r="J214" s="10" t="s">
        <v>41</v>
      </c>
      <c r="K214" s="10" t="s">
        <v>270</v>
      </c>
      <c r="L214" s="7"/>
      <c r="M214" s="8" t="s">
        <v>41</v>
      </c>
      <c r="N214" s="11"/>
      <c r="O214" s="11"/>
      <c r="P214" s="7" t="s">
        <v>43</v>
      </c>
      <c r="Q214" s="7"/>
      <c r="R214" s="12" t="str">
        <f>HYPERLINK("https://docs.wto.org/imrd/directdoc.asp?DDFDocuments/t/G/TBTN25/BDI597A1.docx", "https://docs.wto.org/imrd/directdoc.asp?DDFDocuments/t/G/TBTN25/BDI597A1.docx")</f>
        <v>https://docs.wto.org/imrd/directdoc.asp?DDFDocuments/t/G/TBTN25/BDI597A1.docx</v>
      </c>
      <c r="S214" s="12" t="str">
        <f>HYPERLINK("https://docs.wto.org/imrd/directdoc.asp?DDFDocuments/u/G/TBTN25/BDI597A1.docx", "https://docs.wto.org/imrd/directdoc.asp?DDFDocuments/u/G/TBTN25/BDI597A1.docx")</f>
        <v>https://docs.wto.org/imrd/directdoc.asp?DDFDocuments/u/G/TBTN25/BDI597A1.docx</v>
      </c>
      <c r="T214" s="12" t="str">
        <f>HYPERLINK("https://docs.wto.org/imrd/directdoc.asp?DDFDocuments/v/G/TBTN25/BDI597A1.docx", "https://docs.wto.org/imrd/directdoc.asp?DDFDocuments/v/G/TBTN25/BDI597A1.docx")</f>
        <v>https://docs.wto.org/imrd/directdoc.asp?DDFDocuments/v/G/TBTN25/BDI597A1.docx</v>
      </c>
      <c r="U214" s="12" t="s">
        <v>98</v>
      </c>
      <c r="V214" s="12" t="s">
        <v>97</v>
      </c>
      <c r="W214" s="12" t="s">
        <v>98</v>
      </c>
      <c r="X214" s="12" t="s">
        <v>97</v>
      </c>
      <c r="Y214" s="12" t="s">
        <v>97</v>
      </c>
      <c r="Z214" s="12" t="s">
        <v>97</v>
      </c>
      <c r="AA214" s="12" t="s">
        <v>97</v>
      </c>
      <c r="AB214" s="13" t="s">
        <v>41</v>
      </c>
      <c r="AC214" s="12" t="s">
        <v>41</v>
      </c>
      <c r="AD214" s="12" t="s">
        <v>41</v>
      </c>
      <c r="AE214" s="12" t="s">
        <v>41</v>
      </c>
      <c r="AF214" s="12" t="s">
        <v>41</v>
      </c>
      <c r="AG214" s="12" t="s">
        <v>41</v>
      </c>
      <c r="AH214" s="13" t="s">
        <v>41</v>
      </c>
    </row>
    <row r="215" spans="1:34" ht="40.049999999999997" customHeight="1" x14ac:dyDescent="0.3">
      <c r="A215" s="7" t="s">
        <v>48</v>
      </c>
      <c r="B215" s="8">
        <v>46273</v>
      </c>
      <c r="C215" s="9" t="str">
        <f>HYPERLINK("https://epingalert.org/en/Search?viewData= G/TBT/N/BDI/597/Add.1, G/TBT/N/KEN/1797/Add.1, G/TBT/N/RWA/1194/Add.1, G/TBT/N/TZA/1337/Add.1, G/TBT/N/UGA/2151/Add.1"," G/TBT/N/BDI/597/Add.1, G/TBT/N/KEN/1797/Add.1, G/TBT/N/RWA/1194/Add.1, G/TBT/N/TZA/1337/Add.1, G/TBT/N/UGA/2151/Add.1")</f>
        <v xml:space="preserve"> G/TBT/N/BDI/597/Add.1, G/TBT/N/KEN/1797/Add.1, G/TBT/N/RWA/1194/Add.1, G/TBT/N/TZA/1337/Add.1, G/TBT/N/UGA/2151/Add.1</v>
      </c>
      <c r="D215" s="10" t="s">
        <v>1348</v>
      </c>
      <c r="E215" s="10" t="s">
        <v>1842</v>
      </c>
      <c r="F215" s="10" t="s">
        <v>1350</v>
      </c>
      <c r="G215" s="10" t="s">
        <v>1351</v>
      </c>
      <c r="H215" s="10" t="s">
        <v>910</v>
      </c>
      <c r="I215" s="10" t="s">
        <v>1844</v>
      </c>
      <c r="J215" s="10" t="s">
        <v>41</v>
      </c>
      <c r="K215" s="10" t="s">
        <v>270</v>
      </c>
      <c r="L215" s="7"/>
      <c r="M215" s="8" t="s">
        <v>41</v>
      </c>
      <c r="N215" s="11"/>
      <c r="O215" s="11"/>
      <c r="P215" s="7" t="s">
        <v>43</v>
      </c>
      <c r="Q215" s="7"/>
      <c r="R215" s="12" t="str">
        <f>HYPERLINK("https://docs.wto.org/imrd/directdoc.asp?DDFDocuments/t/G/TBTN25/BDI597A1.docx", "https://docs.wto.org/imrd/directdoc.asp?DDFDocuments/t/G/TBTN25/BDI597A1.docx")</f>
        <v>https://docs.wto.org/imrd/directdoc.asp?DDFDocuments/t/G/TBTN25/BDI597A1.docx</v>
      </c>
      <c r="S215" s="12" t="str">
        <f>HYPERLINK("https://docs.wto.org/imrd/directdoc.asp?DDFDocuments/u/G/TBTN25/BDI597A1.docx", "https://docs.wto.org/imrd/directdoc.asp?DDFDocuments/u/G/TBTN25/BDI597A1.docx")</f>
        <v>https://docs.wto.org/imrd/directdoc.asp?DDFDocuments/u/G/TBTN25/BDI597A1.docx</v>
      </c>
      <c r="T215" s="12" t="str">
        <f>HYPERLINK("https://docs.wto.org/imrd/directdoc.asp?DDFDocuments/v/G/TBTN25/BDI597A1.docx", "https://docs.wto.org/imrd/directdoc.asp?DDFDocuments/v/G/TBTN25/BDI597A1.docx")</f>
        <v>https://docs.wto.org/imrd/directdoc.asp?DDFDocuments/v/G/TBTN25/BDI597A1.docx</v>
      </c>
      <c r="U215" s="12" t="s">
        <v>98</v>
      </c>
      <c r="V215" s="12" t="s">
        <v>97</v>
      </c>
      <c r="W215" s="12" t="s">
        <v>98</v>
      </c>
      <c r="X215" s="12" t="s">
        <v>97</v>
      </c>
      <c r="Y215" s="12" t="s">
        <v>97</v>
      </c>
      <c r="Z215" s="12" t="s">
        <v>97</v>
      </c>
      <c r="AA215" s="12" t="s">
        <v>97</v>
      </c>
      <c r="AB215" s="13" t="s">
        <v>41</v>
      </c>
      <c r="AC215" s="12" t="s">
        <v>41</v>
      </c>
      <c r="AD215" s="12" t="s">
        <v>41</v>
      </c>
      <c r="AE215" s="12" t="s">
        <v>41</v>
      </c>
      <c r="AF215" s="12" t="s">
        <v>41</v>
      </c>
      <c r="AG215" s="12" t="s">
        <v>41</v>
      </c>
      <c r="AH215" s="13" t="s">
        <v>41</v>
      </c>
    </row>
    <row r="216" spans="1:34" ht="40.049999999999997" customHeight="1" x14ac:dyDescent="0.3">
      <c r="A216" s="7" t="s">
        <v>34</v>
      </c>
      <c r="B216" s="8">
        <v>46273</v>
      </c>
      <c r="C216" s="9" t="str">
        <f>HYPERLINK("https://epingalert.org/en/Search?viewData= G/TBT/N/BDI/598/Add.1, G/TBT/N/KEN/1798/Add.1, G/TBT/N/RWA/1195/Add.1, G/TBT/N/TZA/1338/Add.1, G/TBT/N/UGA/2152/Add.1"," G/TBT/N/BDI/598/Add.1, G/TBT/N/KEN/1798/Add.1, G/TBT/N/RWA/1195/Add.1, G/TBT/N/TZA/1338/Add.1, G/TBT/N/UGA/2152/Add.1")</f>
        <v xml:space="preserve"> G/TBT/N/BDI/598/Add.1, G/TBT/N/KEN/1798/Add.1, G/TBT/N/RWA/1195/Add.1, G/TBT/N/TZA/1338/Add.1, G/TBT/N/UGA/2152/Add.1</v>
      </c>
      <c r="D216" s="10" t="s">
        <v>1845</v>
      </c>
      <c r="E216" s="10" t="s">
        <v>1846</v>
      </c>
      <c r="F216" s="10" t="s">
        <v>1357</v>
      </c>
      <c r="G216" s="10" t="s">
        <v>1358</v>
      </c>
      <c r="H216" s="10" t="s">
        <v>910</v>
      </c>
      <c r="I216" s="10" t="s">
        <v>1843</v>
      </c>
      <c r="J216" s="10" t="s">
        <v>41</v>
      </c>
      <c r="K216" s="10" t="s">
        <v>270</v>
      </c>
      <c r="L216" s="7"/>
      <c r="M216" s="8" t="s">
        <v>41</v>
      </c>
      <c r="N216" s="11"/>
      <c r="O216" s="11"/>
      <c r="P216" s="7" t="s">
        <v>43</v>
      </c>
      <c r="Q216" s="7"/>
      <c r="R216" s="12" t="str">
        <f>HYPERLINK("https://docs.wto.org/imrd/directdoc.asp?DDFDocuments/t/G/TBTN25/BDI598A1.docx", "https://docs.wto.org/imrd/directdoc.asp?DDFDocuments/t/G/TBTN25/BDI598A1.docx")</f>
        <v>https://docs.wto.org/imrd/directdoc.asp?DDFDocuments/t/G/TBTN25/BDI598A1.docx</v>
      </c>
      <c r="S216" s="12" t="str">
        <f>HYPERLINK("https://docs.wto.org/imrd/directdoc.asp?DDFDocuments/u/G/TBTN25/BDI598A1.docx", "https://docs.wto.org/imrd/directdoc.asp?DDFDocuments/u/G/TBTN25/BDI598A1.docx")</f>
        <v>https://docs.wto.org/imrd/directdoc.asp?DDFDocuments/u/G/TBTN25/BDI598A1.docx</v>
      </c>
      <c r="T216" s="12" t="str">
        <f>HYPERLINK("https://docs.wto.org/imrd/directdoc.asp?DDFDocuments/v/G/TBTN25/BDI598A1.docx", "https://docs.wto.org/imrd/directdoc.asp?DDFDocuments/v/G/TBTN25/BDI598A1.docx")</f>
        <v>https://docs.wto.org/imrd/directdoc.asp?DDFDocuments/v/G/TBTN25/BDI598A1.docx</v>
      </c>
      <c r="U216" s="12" t="s">
        <v>98</v>
      </c>
      <c r="V216" s="12" t="s">
        <v>97</v>
      </c>
      <c r="W216" s="12" t="s">
        <v>97</v>
      </c>
      <c r="X216" s="12" t="s">
        <v>97</v>
      </c>
      <c r="Y216" s="12" t="s">
        <v>97</v>
      </c>
      <c r="Z216" s="12" t="s">
        <v>97</v>
      </c>
      <c r="AA216" s="12" t="s">
        <v>97</v>
      </c>
      <c r="AB216" s="13" t="s">
        <v>41</v>
      </c>
      <c r="AC216" s="12" t="s">
        <v>41</v>
      </c>
      <c r="AD216" s="12" t="s">
        <v>41</v>
      </c>
      <c r="AE216" s="12" t="s">
        <v>41</v>
      </c>
      <c r="AF216" s="12" t="s">
        <v>41</v>
      </c>
      <c r="AG216" s="12" t="s">
        <v>41</v>
      </c>
      <c r="AH216" s="13" t="s">
        <v>41</v>
      </c>
    </row>
    <row r="217" spans="1:34" ht="40.049999999999997" customHeight="1" x14ac:dyDescent="0.3">
      <c r="A217" s="7" t="s">
        <v>45</v>
      </c>
      <c r="B217" s="8">
        <v>46273</v>
      </c>
      <c r="C217" s="9" t="str">
        <f>HYPERLINK("https://epingalert.org/en/Search?viewData= G/TBT/N/BDI/598/Add.1, G/TBT/N/KEN/1798/Add.1, G/TBT/N/RWA/1195/Add.1, G/TBT/N/TZA/1338/Add.1, G/TBT/N/UGA/2152/Add.1"," G/TBT/N/BDI/598/Add.1, G/TBT/N/KEN/1798/Add.1, G/TBT/N/RWA/1195/Add.1, G/TBT/N/TZA/1338/Add.1, G/TBT/N/UGA/2152/Add.1")</f>
        <v xml:space="preserve"> G/TBT/N/BDI/598/Add.1, G/TBT/N/KEN/1798/Add.1, G/TBT/N/RWA/1195/Add.1, G/TBT/N/TZA/1338/Add.1, G/TBT/N/UGA/2152/Add.1</v>
      </c>
      <c r="D217" s="10" t="s">
        <v>1845</v>
      </c>
      <c r="E217" s="10" t="s">
        <v>1846</v>
      </c>
      <c r="F217" s="10" t="s">
        <v>1357</v>
      </c>
      <c r="G217" s="10" t="s">
        <v>1358</v>
      </c>
      <c r="H217" s="10" t="s">
        <v>910</v>
      </c>
      <c r="I217" s="10" t="s">
        <v>1843</v>
      </c>
      <c r="J217" s="10" t="s">
        <v>41</v>
      </c>
      <c r="K217" s="10" t="s">
        <v>270</v>
      </c>
      <c r="L217" s="7"/>
      <c r="M217" s="8" t="s">
        <v>41</v>
      </c>
      <c r="N217" s="11"/>
      <c r="O217" s="11"/>
      <c r="P217" s="7" t="s">
        <v>43</v>
      </c>
      <c r="Q217" s="7"/>
      <c r="R217" s="12" t="str">
        <f>HYPERLINK("https://docs.wto.org/imrd/directdoc.asp?DDFDocuments/t/G/TBTN25/BDI598A1.docx", "https://docs.wto.org/imrd/directdoc.asp?DDFDocuments/t/G/TBTN25/BDI598A1.docx")</f>
        <v>https://docs.wto.org/imrd/directdoc.asp?DDFDocuments/t/G/TBTN25/BDI598A1.docx</v>
      </c>
      <c r="S217" s="12" t="str">
        <f>HYPERLINK("https://docs.wto.org/imrd/directdoc.asp?DDFDocuments/u/G/TBTN25/BDI598A1.docx", "https://docs.wto.org/imrd/directdoc.asp?DDFDocuments/u/G/TBTN25/BDI598A1.docx")</f>
        <v>https://docs.wto.org/imrd/directdoc.asp?DDFDocuments/u/G/TBTN25/BDI598A1.docx</v>
      </c>
      <c r="T217" s="12" t="str">
        <f>HYPERLINK("https://docs.wto.org/imrd/directdoc.asp?DDFDocuments/v/G/TBTN25/BDI598A1.docx", "https://docs.wto.org/imrd/directdoc.asp?DDFDocuments/v/G/TBTN25/BDI598A1.docx")</f>
        <v>https://docs.wto.org/imrd/directdoc.asp?DDFDocuments/v/G/TBTN25/BDI598A1.docx</v>
      </c>
      <c r="U217" s="12" t="s">
        <v>98</v>
      </c>
      <c r="V217" s="12" t="s">
        <v>97</v>
      </c>
      <c r="W217" s="12" t="s">
        <v>97</v>
      </c>
      <c r="X217" s="12" t="s">
        <v>97</v>
      </c>
      <c r="Y217" s="12" t="s">
        <v>97</v>
      </c>
      <c r="Z217" s="12" t="s">
        <v>97</v>
      </c>
      <c r="AA217" s="12" t="s">
        <v>97</v>
      </c>
      <c r="AB217" s="13" t="s">
        <v>41</v>
      </c>
      <c r="AC217" s="12" t="s">
        <v>41</v>
      </c>
      <c r="AD217" s="12" t="s">
        <v>41</v>
      </c>
      <c r="AE217" s="12" t="s">
        <v>41</v>
      </c>
      <c r="AF217" s="12" t="s">
        <v>41</v>
      </c>
      <c r="AG217" s="12" t="s">
        <v>41</v>
      </c>
      <c r="AH217" s="13" t="s">
        <v>41</v>
      </c>
    </row>
    <row r="218" spans="1:34" ht="40.049999999999997" customHeight="1" x14ac:dyDescent="0.3">
      <c r="A218" s="7" t="s">
        <v>46</v>
      </c>
      <c r="B218" s="8">
        <v>46273</v>
      </c>
      <c r="C218" s="9" t="str">
        <f>HYPERLINK("https://epingalert.org/en/Search?viewData= G/TBT/N/BDI/598/Add.1, G/TBT/N/KEN/1798/Add.1, G/TBT/N/RWA/1195/Add.1, G/TBT/N/TZA/1338/Add.1, G/TBT/N/UGA/2152/Add.1"," G/TBT/N/BDI/598/Add.1, G/TBT/N/KEN/1798/Add.1, G/TBT/N/RWA/1195/Add.1, G/TBT/N/TZA/1338/Add.1, G/TBT/N/UGA/2152/Add.1")</f>
        <v xml:space="preserve"> G/TBT/N/BDI/598/Add.1, G/TBT/N/KEN/1798/Add.1, G/TBT/N/RWA/1195/Add.1, G/TBT/N/TZA/1338/Add.1, G/TBT/N/UGA/2152/Add.1</v>
      </c>
      <c r="D218" s="10" t="s">
        <v>1845</v>
      </c>
      <c r="E218" s="10" t="s">
        <v>1846</v>
      </c>
      <c r="F218" s="10" t="s">
        <v>1357</v>
      </c>
      <c r="G218" s="10" t="s">
        <v>1358</v>
      </c>
      <c r="H218" s="10" t="s">
        <v>910</v>
      </c>
      <c r="I218" s="10" t="s">
        <v>1843</v>
      </c>
      <c r="J218" s="10" t="s">
        <v>41</v>
      </c>
      <c r="K218" s="10" t="s">
        <v>270</v>
      </c>
      <c r="L218" s="7"/>
      <c r="M218" s="8" t="s">
        <v>41</v>
      </c>
      <c r="N218" s="11"/>
      <c r="O218" s="11"/>
      <c r="P218" s="7" t="s">
        <v>43</v>
      </c>
      <c r="Q218" s="7"/>
      <c r="R218" s="12" t="str">
        <f>HYPERLINK("https://docs.wto.org/imrd/directdoc.asp?DDFDocuments/t/G/TBTN25/BDI598A1.docx", "https://docs.wto.org/imrd/directdoc.asp?DDFDocuments/t/G/TBTN25/BDI598A1.docx")</f>
        <v>https://docs.wto.org/imrd/directdoc.asp?DDFDocuments/t/G/TBTN25/BDI598A1.docx</v>
      </c>
      <c r="S218" s="12" t="str">
        <f>HYPERLINK("https://docs.wto.org/imrd/directdoc.asp?DDFDocuments/u/G/TBTN25/BDI598A1.docx", "https://docs.wto.org/imrd/directdoc.asp?DDFDocuments/u/G/TBTN25/BDI598A1.docx")</f>
        <v>https://docs.wto.org/imrd/directdoc.asp?DDFDocuments/u/G/TBTN25/BDI598A1.docx</v>
      </c>
      <c r="T218" s="12" t="str">
        <f>HYPERLINK("https://docs.wto.org/imrd/directdoc.asp?DDFDocuments/v/G/TBTN25/BDI598A1.docx", "https://docs.wto.org/imrd/directdoc.asp?DDFDocuments/v/G/TBTN25/BDI598A1.docx")</f>
        <v>https://docs.wto.org/imrd/directdoc.asp?DDFDocuments/v/G/TBTN25/BDI598A1.docx</v>
      </c>
      <c r="U218" s="12" t="s">
        <v>98</v>
      </c>
      <c r="V218" s="12" t="s">
        <v>97</v>
      </c>
      <c r="W218" s="12" t="s">
        <v>97</v>
      </c>
      <c r="X218" s="12" t="s">
        <v>97</v>
      </c>
      <c r="Y218" s="12" t="s">
        <v>97</v>
      </c>
      <c r="Z218" s="12" t="s">
        <v>97</v>
      </c>
      <c r="AA218" s="12" t="s">
        <v>97</v>
      </c>
      <c r="AB218" s="13" t="s">
        <v>41</v>
      </c>
      <c r="AC218" s="12" t="s">
        <v>41</v>
      </c>
      <c r="AD218" s="12" t="s">
        <v>41</v>
      </c>
      <c r="AE218" s="12" t="s">
        <v>41</v>
      </c>
      <c r="AF218" s="12" t="s">
        <v>41</v>
      </c>
      <c r="AG218" s="12" t="s">
        <v>41</v>
      </c>
      <c r="AH218" s="13" t="s">
        <v>41</v>
      </c>
    </row>
    <row r="219" spans="1:34" ht="40.049999999999997" customHeight="1" x14ac:dyDescent="0.3">
      <c r="A219" s="7" t="s">
        <v>47</v>
      </c>
      <c r="B219" s="8">
        <v>46273</v>
      </c>
      <c r="C219" s="9" t="str">
        <f>HYPERLINK("https://epingalert.org/en/Search?viewData= G/TBT/N/BDI/598/Add.1, G/TBT/N/KEN/1798/Add.1, G/TBT/N/RWA/1195/Add.1, G/TBT/N/TZA/1338/Add.1, G/TBT/N/UGA/2152/Add.1"," G/TBT/N/BDI/598/Add.1, G/TBT/N/KEN/1798/Add.1, G/TBT/N/RWA/1195/Add.1, G/TBT/N/TZA/1338/Add.1, G/TBT/N/UGA/2152/Add.1")</f>
        <v xml:space="preserve"> G/TBT/N/BDI/598/Add.1, G/TBT/N/KEN/1798/Add.1, G/TBT/N/RWA/1195/Add.1, G/TBT/N/TZA/1338/Add.1, G/TBT/N/UGA/2152/Add.1</v>
      </c>
      <c r="D219" s="10" t="s">
        <v>1845</v>
      </c>
      <c r="E219" s="10" t="s">
        <v>1846</v>
      </c>
      <c r="F219" s="10" t="s">
        <v>1357</v>
      </c>
      <c r="G219" s="10" t="s">
        <v>1358</v>
      </c>
      <c r="H219" s="10" t="s">
        <v>910</v>
      </c>
      <c r="I219" s="10" t="s">
        <v>1843</v>
      </c>
      <c r="J219" s="10" t="s">
        <v>41</v>
      </c>
      <c r="K219" s="10" t="s">
        <v>270</v>
      </c>
      <c r="L219" s="7"/>
      <c r="M219" s="8" t="s">
        <v>41</v>
      </c>
      <c r="N219" s="11"/>
      <c r="O219" s="11"/>
      <c r="P219" s="7" t="s">
        <v>43</v>
      </c>
      <c r="Q219" s="7"/>
      <c r="R219" s="12" t="str">
        <f>HYPERLINK("https://docs.wto.org/imrd/directdoc.asp?DDFDocuments/t/G/TBTN25/BDI598A1.docx", "https://docs.wto.org/imrd/directdoc.asp?DDFDocuments/t/G/TBTN25/BDI598A1.docx")</f>
        <v>https://docs.wto.org/imrd/directdoc.asp?DDFDocuments/t/G/TBTN25/BDI598A1.docx</v>
      </c>
      <c r="S219" s="12" t="str">
        <f>HYPERLINK("https://docs.wto.org/imrd/directdoc.asp?DDFDocuments/u/G/TBTN25/BDI598A1.docx", "https://docs.wto.org/imrd/directdoc.asp?DDFDocuments/u/G/TBTN25/BDI598A1.docx")</f>
        <v>https://docs.wto.org/imrd/directdoc.asp?DDFDocuments/u/G/TBTN25/BDI598A1.docx</v>
      </c>
      <c r="T219" s="12" t="str">
        <f>HYPERLINK("https://docs.wto.org/imrd/directdoc.asp?DDFDocuments/v/G/TBTN25/BDI598A1.docx", "https://docs.wto.org/imrd/directdoc.asp?DDFDocuments/v/G/TBTN25/BDI598A1.docx")</f>
        <v>https://docs.wto.org/imrd/directdoc.asp?DDFDocuments/v/G/TBTN25/BDI598A1.docx</v>
      </c>
      <c r="U219" s="12" t="s">
        <v>98</v>
      </c>
      <c r="V219" s="12" t="s">
        <v>97</v>
      </c>
      <c r="W219" s="12" t="s">
        <v>97</v>
      </c>
      <c r="X219" s="12" t="s">
        <v>97</v>
      </c>
      <c r="Y219" s="12" t="s">
        <v>97</v>
      </c>
      <c r="Z219" s="12" t="s">
        <v>97</v>
      </c>
      <c r="AA219" s="12" t="s">
        <v>97</v>
      </c>
      <c r="AB219" s="13" t="s">
        <v>41</v>
      </c>
      <c r="AC219" s="12" t="s">
        <v>41</v>
      </c>
      <c r="AD219" s="12" t="s">
        <v>41</v>
      </c>
      <c r="AE219" s="12" t="s">
        <v>41</v>
      </c>
      <c r="AF219" s="12" t="s">
        <v>41</v>
      </c>
      <c r="AG219" s="12" t="s">
        <v>41</v>
      </c>
      <c r="AH219" s="13" t="s">
        <v>41</v>
      </c>
    </row>
    <row r="220" spans="1:34" ht="40.049999999999997" customHeight="1" x14ac:dyDescent="0.3">
      <c r="A220" s="7" t="s">
        <v>48</v>
      </c>
      <c r="B220" s="8">
        <v>46273</v>
      </c>
      <c r="C220" s="9" t="str">
        <f>HYPERLINK("https://epingalert.org/en/Search?viewData= G/TBT/N/BDI/598/Add.1, G/TBT/N/KEN/1798/Add.1, G/TBT/N/RWA/1195/Add.1, G/TBT/N/TZA/1338/Add.1, G/TBT/N/UGA/2152/Add.1"," G/TBT/N/BDI/598/Add.1, G/TBT/N/KEN/1798/Add.1, G/TBT/N/RWA/1195/Add.1, G/TBT/N/TZA/1338/Add.1, G/TBT/N/UGA/2152/Add.1")</f>
        <v xml:space="preserve"> G/TBT/N/BDI/598/Add.1, G/TBT/N/KEN/1798/Add.1, G/TBT/N/RWA/1195/Add.1, G/TBT/N/TZA/1338/Add.1, G/TBT/N/UGA/2152/Add.1</v>
      </c>
      <c r="D220" s="10" t="s">
        <v>1845</v>
      </c>
      <c r="E220" s="10" t="s">
        <v>1846</v>
      </c>
      <c r="F220" s="10" t="s">
        <v>1357</v>
      </c>
      <c r="G220" s="10" t="s">
        <v>1358</v>
      </c>
      <c r="H220" s="10" t="s">
        <v>910</v>
      </c>
      <c r="I220" s="10" t="s">
        <v>1844</v>
      </c>
      <c r="J220" s="10" t="s">
        <v>41</v>
      </c>
      <c r="K220" s="10" t="s">
        <v>270</v>
      </c>
      <c r="L220" s="7"/>
      <c r="M220" s="8" t="s">
        <v>41</v>
      </c>
      <c r="N220" s="11"/>
      <c r="O220" s="11"/>
      <c r="P220" s="7" t="s">
        <v>43</v>
      </c>
      <c r="Q220" s="7"/>
      <c r="R220" s="12" t="str">
        <f>HYPERLINK("https://docs.wto.org/imrd/directdoc.asp?DDFDocuments/t/G/TBTN25/BDI598A1.docx", "https://docs.wto.org/imrd/directdoc.asp?DDFDocuments/t/G/TBTN25/BDI598A1.docx")</f>
        <v>https://docs.wto.org/imrd/directdoc.asp?DDFDocuments/t/G/TBTN25/BDI598A1.docx</v>
      </c>
      <c r="S220" s="12" t="str">
        <f>HYPERLINK("https://docs.wto.org/imrd/directdoc.asp?DDFDocuments/u/G/TBTN25/BDI598A1.docx", "https://docs.wto.org/imrd/directdoc.asp?DDFDocuments/u/G/TBTN25/BDI598A1.docx")</f>
        <v>https://docs.wto.org/imrd/directdoc.asp?DDFDocuments/u/G/TBTN25/BDI598A1.docx</v>
      </c>
      <c r="T220" s="12" t="str">
        <f>HYPERLINK("https://docs.wto.org/imrd/directdoc.asp?DDFDocuments/v/G/TBTN25/BDI598A1.docx", "https://docs.wto.org/imrd/directdoc.asp?DDFDocuments/v/G/TBTN25/BDI598A1.docx")</f>
        <v>https://docs.wto.org/imrd/directdoc.asp?DDFDocuments/v/G/TBTN25/BDI598A1.docx</v>
      </c>
      <c r="U220" s="12" t="s">
        <v>98</v>
      </c>
      <c r="V220" s="12" t="s">
        <v>97</v>
      </c>
      <c r="W220" s="12" t="s">
        <v>97</v>
      </c>
      <c r="X220" s="12" t="s">
        <v>97</v>
      </c>
      <c r="Y220" s="12" t="s">
        <v>97</v>
      </c>
      <c r="Z220" s="12" t="s">
        <v>97</v>
      </c>
      <c r="AA220" s="12" t="s">
        <v>97</v>
      </c>
      <c r="AB220" s="13" t="s">
        <v>41</v>
      </c>
      <c r="AC220" s="12" t="s">
        <v>41</v>
      </c>
      <c r="AD220" s="12" t="s">
        <v>41</v>
      </c>
      <c r="AE220" s="12" t="s">
        <v>41</v>
      </c>
      <c r="AF220" s="12" t="s">
        <v>41</v>
      </c>
      <c r="AG220" s="12" t="s">
        <v>41</v>
      </c>
      <c r="AH220" s="13" t="s">
        <v>41</v>
      </c>
    </row>
    <row r="221" spans="1:34" ht="40.049999999999997" customHeight="1" x14ac:dyDescent="0.3">
      <c r="A221" s="7" t="s">
        <v>34</v>
      </c>
      <c r="B221" s="8">
        <v>46273</v>
      </c>
      <c r="C221" s="9" t="str">
        <f>HYPERLINK("https://epingalert.org/en/Search?viewData= G/TBT/N/BDI/599/Add.1, G/TBT/N/KEN/1799/Add.1, G/TBT/N/RWA/1196/Add.1, G/TBT/N/TZA/1339/Add.1, G/TBT/N/UGA/2153/Add.1"," G/TBT/N/BDI/599/Add.1, G/TBT/N/KEN/1799/Add.1, G/TBT/N/RWA/1196/Add.1, G/TBT/N/TZA/1339/Add.1, G/TBT/N/UGA/2153/Add.1")</f>
        <v xml:space="preserve"> G/TBT/N/BDI/599/Add.1, G/TBT/N/KEN/1799/Add.1, G/TBT/N/RWA/1196/Add.1, G/TBT/N/TZA/1339/Add.1, G/TBT/N/UGA/2153/Add.1</v>
      </c>
      <c r="D221" s="10" t="s">
        <v>1847</v>
      </c>
      <c r="E221" s="10" t="s">
        <v>1848</v>
      </c>
      <c r="F221" s="10" t="s">
        <v>1357</v>
      </c>
      <c r="G221" s="10" t="s">
        <v>1358</v>
      </c>
      <c r="H221" s="10" t="s">
        <v>910</v>
      </c>
      <c r="I221" s="10" t="s">
        <v>1843</v>
      </c>
      <c r="J221" s="10" t="s">
        <v>41</v>
      </c>
      <c r="K221" s="10" t="s">
        <v>41</v>
      </c>
      <c r="L221" s="7"/>
      <c r="M221" s="8" t="s">
        <v>41</v>
      </c>
      <c r="N221" s="11"/>
      <c r="O221" s="11"/>
      <c r="P221" s="7" t="s">
        <v>43</v>
      </c>
      <c r="Q221" s="7"/>
      <c r="R221" s="12" t="str">
        <f>HYPERLINK("https://docs.wto.org/imrd/directdoc.asp?DDFDocuments/t/G/TBTN25/BDI599A1.docx", "https://docs.wto.org/imrd/directdoc.asp?DDFDocuments/t/G/TBTN25/BDI599A1.docx")</f>
        <v>https://docs.wto.org/imrd/directdoc.asp?DDFDocuments/t/G/TBTN25/BDI599A1.docx</v>
      </c>
      <c r="S221" s="12" t="str">
        <f>HYPERLINK("https://docs.wto.org/imrd/directdoc.asp?DDFDocuments/u/G/TBTN25/BDI599A1.docx", "https://docs.wto.org/imrd/directdoc.asp?DDFDocuments/u/G/TBTN25/BDI599A1.docx")</f>
        <v>https://docs.wto.org/imrd/directdoc.asp?DDFDocuments/u/G/TBTN25/BDI599A1.docx</v>
      </c>
      <c r="T221" s="12" t="str">
        <f>HYPERLINK("https://docs.wto.org/imrd/directdoc.asp?DDFDocuments/v/G/TBTN25/BDI599A1.docx", "https://docs.wto.org/imrd/directdoc.asp?DDFDocuments/v/G/TBTN25/BDI599A1.docx")</f>
        <v>https://docs.wto.org/imrd/directdoc.asp?DDFDocuments/v/G/TBTN25/BDI599A1.docx</v>
      </c>
      <c r="U221" s="12" t="s">
        <v>98</v>
      </c>
      <c r="V221" s="12" t="s">
        <v>97</v>
      </c>
      <c r="W221" s="12" t="s">
        <v>98</v>
      </c>
      <c r="X221" s="12" t="s">
        <v>97</v>
      </c>
      <c r="Y221" s="12" t="s">
        <v>97</v>
      </c>
      <c r="Z221" s="12" t="s">
        <v>97</v>
      </c>
      <c r="AA221" s="12" t="s">
        <v>97</v>
      </c>
      <c r="AB221" s="13" t="s">
        <v>41</v>
      </c>
      <c r="AC221" s="12" t="s">
        <v>41</v>
      </c>
      <c r="AD221" s="12" t="s">
        <v>41</v>
      </c>
      <c r="AE221" s="12" t="s">
        <v>41</v>
      </c>
      <c r="AF221" s="12" t="s">
        <v>41</v>
      </c>
      <c r="AG221" s="12" t="s">
        <v>41</v>
      </c>
      <c r="AH221" s="13" t="s">
        <v>41</v>
      </c>
    </row>
    <row r="222" spans="1:34" ht="40.049999999999997" customHeight="1" x14ac:dyDescent="0.3">
      <c r="A222" s="7" t="s">
        <v>45</v>
      </c>
      <c r="B222" s="8">
        <v>46273</v>
      </c>
      <c r="C222" s="9" t="str">
        <f>HYPERLINK("https://epingalert.org/en/Search?viewData= G/TBT/N/BDI/599/Add.1, G/TBT/N/KEN/1799/Add.1, G/TBT/N/RWA/1196/Add.1, G/TBT/N/TZA/1339/Add.1, G/TBT/N/UGA/2153/Add.1"," G/TBT/N/BDI/599/Add.1, G/TBT/N/KEN/1799/Add.1, G/TBT/N/RWA/1196/Add.1, G/TBT/N/TZA/1339/Add.1, G/TBT/N/UGA/2153/Add.1")</f>
        <v xml:space="preserve"> G/TBT/N/BDI/599/Add.1, G/TBT/N/KEN/1799/Add.1, G/TBT/N/RWA/1196/Add.1, G/TBT/N/TZA/1339/Add.1, G/TBT/N/UGA/2153/Add.1</v>
      </c>
      <c r="D222" s="10" t="s">
        <v>1847</v>
      </c>
      <c r="E222" s="10" t="s">
        <v>1848</v>
      </c>
      <c r="F222" s="10" t="s">
        <v>1357</v>
      </c>
      <c r="G222" s="10" t="s">
        <v>1358</v>
      </c>
      <c r="H222" s="10" t="s">
        <v>910</v>
      </c>
      <c r="I222" s="10" t="s">
        <v>1843</v>
      </c>
      <c r="J222" s="10" t="s">
        <v>41</v>
      </c>
      <c r="K222" s="10" t="s">
        <v>41</v>
      </c>
      <c r="L222" s="7"/>
      <c r="M222" s="8" t="s">
        <v>41</v>
      </c>
      <c r="N222" s="11"/>
      <c r="O222" s="11"/>
      <c r="P222" s="7" t="s">
        <v>43</v>
      </c>
      <c r="Q222" s="7"/>
      <c r="R222" s="12" t="str">
        <f>HYPERLINK("https://docs.wto.org/imrd/directdoc.asp?DDFDocuments/t/G/TBTN25/BDI599A1.docx", "https://docs.wto.org/imrd/directdoc.asp?DDFDocuments/t/G/TBTN25/BDI599A1.docx")</f>
        <v>https://docs.wto.org/imrd/directdoc.asp?DDFDocuments/t/G/TBTN25/BDI599A1.docx</v>
      </c>
      <c r="S222" s="12" t="str">
        <f>HYPERLINK("https://docs.wto.org/imrd/directdoc.asp?DDFDocuments/u/G/TBTN25/BDI599A1.docx", "https://docs.wto.org/imrd/directdoc.asp?DDFDocuments/u/G/TBTN25/BDI599A1.docx")</f>
        <v>https://docs.wto.org/imrd/directdoc.asp?DDFDocuments/u/G/TBTN25/BDI599A1.docx</v>
      </c>
      <c r="T222" s="12" t="str">
        <f>HYPERLINK("https://docs.wto.org/imrd/directdoc.asp?DDFDocuments/v/G/TBTN25/BDI599A1.docx", "https://docs.wto.org/imrd/directdoc.asp?DDFDocuments/v/G/TBTN25/BDI599A1.docx")</f>
        <v>https://docs.wto.org/imrd/directdoc.asp?DDFDocuments/v/G/TBTN25/BDI599A1.docx</v>
      </c>
      <c r="U222" s="12" t="s">
        <v>98</v>
      </c>
      <c r="V222" s="12" t="s">
        <v>97</v>
      </c>
      <c r="W222" s="12" t="s">
        <v>98</v>
      </c>
      <c r="X222" s="12" t="s">
        <v>97</v>
      </c>
      <c r="Y222" s="12" t="s">
        <v>97</v>
      </c>
      <c r="Z222" s="12" t="s">
        <v>97</v>
      </c>
      <c r="AA222" s="12" t="s">
        <v>97</v>
      </c>
      <c r="AB222" s="13" t="s">
        <v>41</v>
      </c>
      <c r="AC222" s="12" t="s">
        <v>41</v>
      </c>
      <c r="AD222" s="12" t="s">
        <v>41</v>
      </c>
      <c r="AE222" s="12" t="s">
        <v>41</v>
      </c>
      <c r="AF222" s="12" t="s">
        <v>41</v>
      </c>
      <c r="AG222" s="12" t="s">
        <v>41</v>
      </c>
      <c r="AH222" s="13" t="s">
        <v>41</v>
      </c>
    </row>
    <row r="223" spans="1:34" ht="40.049999999999997" customHeight="1" x14ac:dyDescent="0.3">
      <c r="A223" s="7" t="s">
        <v>46</v>
      </c>
      <c r="B223" s="8">
        <v>46273</v>
      </c>
      <c r="C223" s="9" t="str">
        <f>HYPERLINK("https://epingalert.org/en/Search?viewData= G/TBT/N/BDI/599/Add.1, G/TBT/N/KEN/1799/Add.1, G/TBT/N/RWA/1196/Add.1, G/TBT/N/TZA/1339/Add.1, G/TBT/N/UGA/2153/Add.1"," G/TBT/N/BDI/599/Add.1, G/TBT/N/KEN/1799/Add.1, G/TBT/N/RWA/1196/Add.1, G/TBT/N/TZA/1339/Add.1, G/TBT/N/UGA/2153/Add.1")</f>
        <v xml:space="preserve"> G/TBT/N/BDI/599/Add.1, G/TBT/N/KEN/1799/Add.1, G/TBT/N/RWA/1196/Add.1, G/TBT/N/TZA/1339/Add.1, G/TBT/N/UGA/2153/Add.1</v>
      </c>
      <c r="D223" s="10" t="s">
        <v>1847</v>
      </c>
      <c r="E223" s="10" t="s">
        <v>1848</v>
      </c>
      <c r="F223" s="10" t="s">
        <v>1357</v>
      </c>
      <c r="G223" s="10" t="s">
        <v>1358</v>
      </c>
      <c r="H223" s="10" t="s">
        <v>910</v>
      </c>
      <c r="I223" s="10" t="s">
        <v>1843</v>
      </c>
      <c r="J223" s="10" t="s">
        <v>41</v>
      </c>
      <c r="K223" s="10" t="s">
        <v>41</v>
      </c>
      <c r="L223" s="7"/>
      <c r="M223" s="8" t="s">
        <v>41</v>
      </c>
      <c r="N223" s="11"/>
      <c r="O223" s="11"/>
      <c r="P223" s="7" t="s">
        <v>43</v>
      </c>
      <c r="Q223" s="7"/>
      <c r="R223" s="12" t="str">
        <f>HYPERLINK("https://docs.wto.org/imrd/directdoc.asp?DDFDocuments/t/G/TBTN25/BDI599A1.docx", "https://docs.wto.org/imrd/directdoc.asp?DDFDocuments/t/G/TBTN25/BDI599A1.docx")</f>
        <v>https://docs.wto.org/imrd/directdoc.asp?DDFDocuments/t/G/TBTN25/BDI599A1.docx</v>
      </c>
      <c r="S223" s="12" t="str">
        <f>HYPERLINK("https://docs.wto.org/imrd/directdoc.asp?DDFDocuments/u/G/TBTN25/BDI599A1.docx", "https://docs.wto.org/imrd/directdoc.asp?DDFDocuments/u/G/TBTN25/BDI599A1.docx")</f>
        <v>https://docs.wto.org/imrd/directdoc.asp?DDFDocuments/u/G/TBTN25/BDI599A1.docx</v>
      </c>
      <c r="T223" s="12" t="str">
        <f>HYPERLINK("https://docs.wto.org/imrd/directdoc.asp?DDFDocuments/v/G/TBTN25/BDI599A1.docx", "https://docs.wto.org/imrd/directdoc.asp?DDFDocuments/v/G/TBTN25/BDI599A1.docx")</f>
        <v>https://docs.wto.org/imrd/directdoc.asp?DDFDocuments/v/G/TBTN25/BDI599A1.docx</v>
      </c>
      <c r="U223" s="12" t="s">
        <v>98</v>
      </c>
      <c r="V223" s="12" t="s">
        <v>97</v>
      </c>
      <c r="W223" s="12" t="s">
        <v>98</v>
      </c>
      <c r="X223" s="12" t="s">
        <v>97</v>
      </c>
      <c r="Y223" s="12" t="s">
        <v>97</v>
      </c>
      <c r="Z223" s="12" t="s">
        <v>97</v>
      </c>
      <c r="AA223" s="12" t="s">
        <v>97</v>
      </c>
      <c r="AB223" s="13" t="s">
        <v>41</v>
      </c>
      <c r="AC223" s="12" t="s">
        <v>41</v>
      </c>
      <c r="AD223" s="12" t="s">
        <v>41</v>
      </c>
      <c r="AE223" s="12" t="s">
        <v>41</v>
      </c>
      <c r="AF223" s="12" t="s">
        <v>41</v>
      </c>
      <c r="AG223" s="12" t="s">
        <v>41</v>
      </c>
      <c r="AH223" s="13" t="s">
        <v>41</v>
      </c>
    </row>
    <row r="224" spans="1:34" ht="40.049999999999997" customHeight="1" x14ac:dyDescent="0.3">
      <c r="A224" s="7" t="s">
        <v>47</v>
      </c>
      <c r="B224" s="8">
        <v>46273</v>
      </c>
      <c r="C224" s="9" t="str">
        <f>HYPERLINK("https://epingalert.org/en/Search?viewData= G/TBT/N/BDI/599/Add.1, G/TBT/N/KEN/1799/Add.1, G/TBT/N/RWA/1196/Add.1, G/TBT/N/TZA/1339/Add.1, G/TBT/N/UGA/2153/Add.1"," G/TBT/N/BDI/599/Add.1, G/TBT/N/KEN/1799/Add.1, G/TBT/N/RWA/1196/Add.1, G/TBT/N/TZA/1339/Add.1, G/TBT/N/UGA/2153/Add.1")</f>
        <v xml:space="preserve"> G/TBT/N/BDI/599/Add.1, G/TBT/N/KEN/1799/Add.1, G/TBT/N/RWA/1196/Add.1, G/TBT/N/TZA/1339/Add.1, G/TBT/N/UGA/2153/Add.1</v>
      </c>
      <c r="D224" s="10" t="s">
        <v>1847</v>
      </c>
      <c r="E224" s="10" t="s">
        <v>1848</v>
      </c>
      <c r="F224" s="10" t="s">
        <v>1357</v>
      </c>
      <c r="G224" s="10" t="s">
        <v>1358</v>
      </c>
      <c r="H224" s="10" t="s">
        <v>910</v>
      </c>
      <c r="I224" s="10" t="s">
        <v>1843</v>
      </c>
      <c r="J224" s="10" t="s">
        <v>41</v>
      </c>
      <c r="K224" s="10" t="s">
        <v>41</v>
      </c>
      <c r="L224" s="7"/>
      <c r="M224" s="8" t="s">
        <v>41</v>
      </c>
      <c r="N224" s="11"/>
      <c r="O224" s="11"/>
      <c r="P224" s="7" t="s">
        <v>43</v>
      </c>
      <c r="Q224" s="7"/>
      <c r="R224" s="12" t="str">
        <f>HYPERLINK("https://docs.wto.org/imrd/directdoc.asp?DDFDocuments/t/G/TBTN25/BDI599A1.docx", "https://docs.wto.org/imrd/directdoc.asp?DDFDocuments/t/G/TBTN25/BDI599A1.docx")</f>
        <v>https://docs.wto.org/imrd/directdoc.asp?DDFDocuments/t/G/TBTN25/BDI599A1.docx</v>
      </c>
      <c r="S224" s="12" t="str">
        <f>HYPERLINK("https://docs.wto.org/imrd/directdoc.asp?DDFDocuments/u/G/TBTN25/BDI599A1.docx", "https://docs.wto.org/imrd/directdoc.asp?DDFDocuments/u/G/TBTN25/BDI599A1.docx")</f>
        <v>https://docs.wto.org/imrd/directdoc.asp?DDFDocuments/u/G/TBTN25/BDI599A1.docx</v>
      </c>
      <c r="T224" s="12" t="str">
        <f>HYPERLINK("https://docs.wto.org/imrd/directdoc.asp?DDFDocuments/v/G/TBTN25/BDI599A1.docx", "https://docs.wto.org/imrd/directdoc.asp?DDFDocuments/v/G/TBTN25/BDI599A1.docx")</f>
        <v>https://docs.wto.org/imrd/directdoc.asp?DDFDocuments/v/G/TBTN25/BDI599A1.docx</v>
      </c>
      <c r="U224" s="12" t="s">
        <v>98</v>
      </c>
      <c r="V224" s="12" t="s">
        <v>97</v>
      </c>
      <c r="W224" s="12" t="s">
        <v>98</v>
      </c>
      <c r="X224" s="12" t="s">
        <v>97</v>
      </c>
      <c r="Y224" s="12" t="s">
        <v>97</v>
      </c>
      <c r="Z224" s="12" t="s">
        <v>97</v>
      </c>
      <c r="AA224" s="12" t="s">
        <v>97</v>
      </c>
      <c r="AB224" s="13" t="s">
        <v>41</v>
      </c>
      <c r="AC224" s="12" t="s">
        <v>41</v>
      </c>
      <c r="AD224" s="12" t="s">
        <v>41</v>
      </c>
      <c r="AE224" s="12" t="s">
        <v>41</v>
      </c>
      <c r="AF224" s="12" t="s">
        <v>41</v>
      </c>
      <c r="AG224" s="12" t="s">
        <v>41</v>
      </c>
      <c r="AH224" s="13" t="s">
        <v>41</v>
      </c>
    </row>
    <row r="225" spans="1:34" ht="40.049999999999997" customHeight="1" x14ac:dyDescent="0.3">
      <c r="A225" s="7" t="s">
        <v>48</v>
      </c>
      <c r="B225" s="8">
        <v>46273</v>
      </c>
      <c r="C225" s="9" t="str">
        <f>HYPERLINK("https://epingalert.org/en/Search?viewData= G/TBT/N/BDI/599/Add.1, G/TBT/N/KEN/1799/Add.1, G/TBT/N/RWA/1196/Add.1, G/TBT/N/TZA/1339/Add.1, G/TBT/N/UGA/2153/Add.1"," G/TBT/N/BDI/599/Add.1, G/TBT/N/KEN/1799/Add.1, G/TBT/N/RWA/1196/Add.1, G/TBT/N/TZA/1339/Add.1, G/TBT/N/UGA/2153/Add.1")</f>
        <v xml:space="preserve"> G/TBT/N/BDI/599/Add.1, G/TBT/N/KEN/1799/Add.1, G/TBT/N/RWA/1196/Add.1, G/TBT/N/TZA/1339/Add.1, G/TBT/N/UGA/2153/Add.1</v>
      </c>
      <c r="D225" s="10" t="s">
        <v>1847</v>
      </c>
      <c r="E225" s="10" t="s">
        <v>1848</v>
      </c>
      <c r="F225" s="10" t="s">
        <v>1357</v>
      </c>
      <c r="G225" s="10" t="s">
        <v>1358</v>
      </c>
      <c r="H225" s="10" t="s">
        <v>910</v>
      </c>
      <c r="I225" s="10" t="s">
        <v>1844</v>
      </c>
      <c r="J225" s="10" t="s">
        <v>41</v>
      </c>
      <c r="K225" s="10" t="s">
        <v>41</v>
      </c>
      <c r="L225" s="7"/>
      <c r="M225" s="8" t="s">
        <v>41</v>
      </c>
      <c r="N225" s="11"/>
      <c r="O225" s="11"/>
      <c r="P225" s="7" t="s">
        <v>43</v>
      </c>
      <c r="Q225" s="7"/>
      <c r="R225" s="12" t="str">
        <f>HYPERLINK("https://docs.wto.org/imrd/directdoc.asp?DDFDocuments/t/G/TBTN25/BDI599A1.docx", "https://docs.wto.org/imrd/directdoc.asp?DDFDocuments/t/G/TBTN25/BDI599A1.docx")</f>
        <v>https://docs.wto.org/imrd/directdoc.asp?DDFDocuments/t/G/TBTN25/BDI599A1.docx</v>
      </c>
      <c r="S225" s="12" t="str">
        <f>HYPERLINK("https://docs.wto.org/imrd/directdoc.asp?DDFDocuments/u/G/TBTN25/BDI599A1.docx", "https://docs.wto.org/imrd/directdoc.asp?DDFDocuments/u/G/TBTN25/BDI599A1.docx")</f>
        <v>https://docs.wto.org/imrd/directdoc.asp?DDFDocuments/u/G/TBTN25/BDI599A1.docx</v>
      </c>
      <c r="T225" s="12" t="str">
        <f>HYPERLINK("https://docs.wto.org/imrd/directdoc.asp?DDFDocuments/v/G/TBTN25/BDI599A1.docx", "https://docs.wto.org/imrd/directdoc.asp?DDFDocuments/v/G/TBTN25/BDI599A1.docx")</f>
        <v>https://docs.wto.org/imrd/directdoc.asp?DDFDocuments/v/G/TBTN25/BDI599A1.docx</v>
      </c>
      <c r="U225" s="12" t="s">
        <v>98</v>
      </c>
      <c r="V225" s="12" t="s">
        <v>97</v>
      </c>
      <c r="W225" s="12" t="s">
        <v>98</v>
      </c>
      <c r="X225" s="12" t="s">
        <v>97</v>
      </c>
      <c r="Y225" s="12" t="s">
        <v>97</v>
      </c>
      <c r="Z225" s="12" t="s">
        <v>97</v>
      </c>
      <c r="AA225" s="12" t="s">
        <v>97</v>
      </c>
      <c r="AB225" s="13" t="s">
        <v>41</v>
      </c>
      <c r="AC225" s="12" t="s">
        <v>41</v>
      </c>
      <c r="AD225" s="12" t="s">
        <v>41</v>
      </c>
      <c r="AE225" s="12" t="s">
        <v>41</v>
      </c>
      <c r="AF225" s="12" t="s">
        <v>41</v>
      </c>
      <c r="AG225" s="12" t="s">
        <v>41</v>
      </c>
      <c r="AH225" s="13" t="s">
        <v>41</v>
      </c>
    </row>
    <row r="226" spans="1:34" ht="40.049999999999997" customHeight="1" x14ac:dyDescent="0.3">
      <c r="A226" s="7" t="s">
        <v>34</v>
      </c>
      <c r="B226" s="8">
        <v>46273</v>
      </c>
      <c r="C226" s="9" t="str">
        <f>HYPERLINK("https://epingalert.org/en/Search?viewData= G/TBT/N/BDI/632/Add.1, G/TBT/N/KEN/1836/Add.1, G/TBT/N/RWA/1237/Add.1, G/TBT/N/TZA/1373/Add.1, G/TBT/N/UGA/2187/Add.1"," G/TBT/N/BDI/632/Add.1, G/TBT/N/KEN/1836/Add.1, G/TBT/N/RWA/1237/Add.1, G/TBT/N/TZA/1373/Add.1, G/TBT/N/UGA/2187/Add.1")</f>
        <v xml:space="preserve"> G/TBT/N/BDI/632/Add.1, G/TBT/N/KEN/1836/Add.1, G/TBT/N/RWA/1237/Add.1, G/TBT/N/TZA/1373/Add.1, G/TBT/N/UGA/2187/Add.1</v>
      </c>
      <c r="D226" s="10" t="s">
        <v>1849</v>
      </c>
      <c r="E226" s="10" t="s">
        <v>1850</v>
      </c>
      <c r="F226" s="10" t="s">
        <v>1851</v>
      </c>
      <c r="G226" s="10" t="s">
        <v>1852</v>
      </c>
      <c r="H226" s="10" t="s">
        <v>1853</v>
      </c>
      <c r="I226" s="10" t="s">
        <v>1854</v>
      </c>
      <c r="J226" s="10" t="s">
        <v>41</v>
      </c>
      <c r="K226" s="10" t="s">
        <v>41</v>
      </c>
      <c r="L226" s="7"/>
      <c r="M226" s="8" t="s">
        <v>41</v>
      </c>
      <c r="N226" s="11"/>
      <c r="O226" s="11"/>
      <c r="P226" s="7" t="s">
        <v>43</v>
      </c>
      <c r="Q226" s="7"/>
      <c r="R226" s="12" t="str">
        <f>HYPERLINK("https://docs.wto.org/imrd/directdoc.asp?DDFDocuments/t/G/TBTN25/BDI632A1.docx", "https://docs.wto.org/imrd/directdoc.asp?DDFDocuments/t/G/TBTN25/BDI632A1.docx")</f>
        <v>https://docs.wto.org/imrd/directdoc.asp?DDFDocuments/t/G/TBTN25/BDI632A1.docx</v>
      </c>
      <c r="S226" s="12" t="str">
        <f>HYPERLINK("https://docs.wto.org/imrd/directdoc.asp?DDFDocuments/u/G/TBTN25/BDI632A1.docx", "https://docs.wto.org/imrd/directdoc.asp?DDFDocuments/u/G/TBTN25/BDI632A1.docx")</f>
        <v>https://docs.wto.org/imrd/directdoc.asp?DDFDocuments/u/G/TBTN25/BDI632A1.docx</v>
      </c>
      <c r="T226" s="12" t="str">
        <f>HYPERLINK("https://docs.wto.org/imrd/directdoc.asp?DDFDocuments/v/G/TBTN25/BDI632A1.docx", "https://docs.wto.org/imrd/directdoc.asp?DDFDocuments/v/G/TBTN25/BDI632A1.docx")</f>
        <v>https://docs.wto.org/imrd/directdoc.asp?DDFDocuments/v/G/TBTN25/BDI632A1.docx</v>
      </c>
      <c r="U226" s="12" t="s">
        <v>97</v>
      </c>
      <c r="V226" s="12" t="s">
        <v>97</v>
      </c>
      <c r="W226" s="12" t="s">
        <v>97</v>
      </c>
      <c r="X226" s="12" t="s">
        <v>97</v>
      </c>
      <c r="Y226" s="12" t="s">
        <v>97</v>
      </c>
      <c r="Z226" s="12" t="s">
        <v>97</v>
      </c>
      <c r="AA226" s="12" t="s">
        <v>97</v>
      </c>
      <c r="AB226" s="13" t="s">
        <v>41</v>
      </c>
      <c r="AC226" s="12" t="s">
        <v>41</v>
      </c>
      <c r="AD226" s="12" t="s">
        <v>41</v>
      </c>
      <c r="AE226" s="12" t="s">
        <v>41</v>
      </c>
      <c r="AF226" s="12" t="s">
        <v>41</v>
      </c>
      <c r="AG226" s="12" t="s">
        <v>41</v>
      </c>
      <c r="AH226" s="13" t="s">
        <v>41</v>
      </c>
    </row>
    <row r="227" spans="1:34" ht="40.049999999999997" customHeight="1" x14ac:dyDescent="0.3">
      <c r="A227" s="7" t="s">
        <v>45</v>
      </c>
      <c r="B227" s="8">
        <v>46273</v>
      </c>
      <c r="C227" s="9" t="str">
        <f>HYPERLINK("https://epingalert.org/en/Search?viewData= G/TBT/N/BDI/632/Add.1, G/TBT/N/KEN/1836/Add.1, G/TBT/N/RWA/1237/Add.1, G/TBT/N/TZA/1373/Add.1, G/TBT/N/UGA/2187/Add.1"," G/TBT/N/BDI/632/Add.1, G/TBT/N/KEN/1836/Add.1, G/TBT/N/RWA/1237/Add.1, G/TBT/N/TZA/1373/Add.1, G/TBT/N/UGA/2187/Add.1")</f>
        <v xml:space="preserve"> G/TBT/N/BDI/632/Add.1, G/TBT/N/KEN/1836/Add.1, G/TBT/N/RWA/1237/Add.1, G/TBT/N/TZA/1373/Add.1, G/TBT/N/UGA/2187/Add.1</v>
      </c>
      <c r="D227" s="10" t="s">
        <v>1849</v>
      </c>
      <c r="E227" s="10" t="s">
        <v>1850</v>
      </c>
      <c r="F227" s="10" t="s">
        <v>1851</v>
      </c>
      <c r="G227" s="10" t="s">
        <v>1852</v>
      </c>
      <c r="H227" s="10" t="s">
        <v>1853</v>
      </c>
      <c r="I227" s="10" t="s">
        <v>1854</v>
      </c>
      <c r="J227" s="10" t="s">
        <v>41</v>
      </c>
      <c r="K227" s="10" t="s">
        <v>41</v>
      </c>
      <c r="L227" s="7"/>
      <c r="M227" s="8" t="s">
        <v>41</v>
      </c>
      <c r="N227" s="11"/>
      <c r="O227" s="11"/>
      <c r="P227" s="7" t="s">
        <v>43</v>
      </c>
      <c r="Q227" s="7"/>
      <c r="R227" s="12" t="str">
        <f>HYPERLINK("https://docs.wto.org/imrd/directdoc.asp?DDFDocuments/t/G/TBTN25/BDI632A1.docx", "https://docs.wto.org/imrd/directdoc.asp?DDFDocuments/t/G/TBTN25/BDI632A1.docx")</f>
        <v>https://docs.wto.org/imrd/directdoc.asp?DDFDocuments/t/G/TBTN25/BDI632A1.docx</v>
      </c>
      <c r="S227" s="12" t="str">
        <f>HYPERLINK("https://docs.wto.org/imrd/directdoc.asp?DDFDocuments/u/G/TBTN25/BDI632A1.docx", "https://docs.wto.org/imrd/directdoc.asp?DDFDocuments/u/G/TBTN25/BDI632A1.docx")</f>
        <v>https://docs.wto.org/imrd/directdoc.asp?DDFDocuments/u/G/TBTN25/BDI632A1.docx</v>
      </c>
      <c r="T227" s="12" t="str">
        <f>HYPERLINK("https://docs.wto.org/imrd/directdoc.asp?DDFDocuments/v/G/TBTN25/BDI632A1.docx", "https://docs.wto.org/imrd/directdoc.asp?DDFDocuments/v/G/TBTN25/BDI632A1.docx")</f>
        <v>https://docs.wto.org/imrd/directdoc.asp?DDFDocuments/v/G/TBTN25/BDI632A1.docx</v>
      </c>
      <c r="U227" s="12" t="s">
        <v>97</v>
      </c>
      <c r="V227" s="12" t="s">
        <v>97</v>
      </c>
      <c r="W227" s="12" t="s">
        <v>97</v>
      </c>
      <c r="X227" s="12" t="s">
        <v>97</v>
      </c>
      <c r="Y227" s="12" t="s">
        <v>97</v>
      </c>
      <c r="Z227" s="12" t="s">
        <v>97</v>
      </c>
      <c r="AA227" s="12" t="s">
        <v>97</v>
      </c>
      <c r="AB227" s="13" t="s">
        <v>41</v>
      </c>
      <c r="AC227" s="12" t="s">
        <v>41</v>
      </c>
      <c r="AD227" s="12" t="s">
        <v>41</v>
      </c>
      <c r="AE227" s="12" t="s">
        <v>41</v>
      </c>
      <c r="AF227" s="12" t="s">
        <v>41</v>
      </c>
      <c r="AG227" s="12" t="s">
        <v>41</v>
      </c>
      <c r="AH227" s="13" t="s">
        <v>41</v>
      </c>
    </row>
    <row r="228" spans="1:34" ht="40.049999999999997" customHeight="1" x14ac:dyDescent="0.3">
      <c r="A228" s="7" t="s">
        <v>46</v>
      </c>
      <c r="B228" s="8">
        <v>46273</v>
      </c>
      <c r="C228" s="9" t="str">
        <f>HYPERLINK("https://epingalert.org/en/Search?viewData= G/TBT/N/BDI/632/Add.1, G/TBT/N/KEN/1836/Add.1, G/TBT/N/RWA/1237/Add.1, G/TBT/N/TZA/1373/Add.1, G/TBT/N/UGA/2187/Add.1"," G/TBT/N/BDI/632/Add.1, G/TBT/N/KEN/1836/Add.1, G/TBT/N/RWA/1237/Add.1, G/TBT/N/TZA/1373/Add.1, G/TBT/N/UGA/2187/Add.1")</f>
        <v xml:space="preserve"> G/TBT/N/BDI/632/Add.1, G/TBT/N/KEN/1836/Add.1, G/TBT/N/RWA/1237/Add.1, G/TBT/N/TZA/1373/Add.1, G/TBT/N/UGA/2187/Add.1</v>
      </c>
      <c r="D228" s="10" t="s">
        <v>1849</v>
      </c>
      <c r="E228" s="10" t="s">
        <v>1850</v>
      </c>
      <c r="F228" s="10" t="s">
        <v>1851</v>
      </c>
      <c r="G228" s="10" t="s">
        <v>1852</v>
      </c>
      <c r="H228" s="10" t="s">
        <v>1853</v>
      </c>
      <c r="I228" s="10" t="s">
        <v>1854</v>
      </c>
      <c r="J228" s="10" t="s">
        <v>41</v>
      </c>
      <c r="K228" s="10" t="s">
        <v>41</v>
      </c>
      <c r="L228" s="7"/>
      <c r="M228" s="8" t="s">
        <v>41</v>
      </c>
      <c r="N228" s="11"/>
      <c r="O228" s="11"/>
      <c r="P228" s="7" t="s">
        <v>43</v>
      </c>
      <c r="Q228" s="7"/>
      <c r="R228" s="12" t="str">
        <f>HYPERLINK("https://docs.wto.org/imrd/directdoc.asp?DDFDocuments/t/G/TBTN25/BDI632A1.docx", "https://docs.wto.org/imrd/directdoc.asp?DDFDocuments/t/G/TBTN25/BDI632A1.docx")</f>
        <v>https://docs.wto.org/imrd/directdoc.asp?DDFDocuments/t/G/TBTN25/BDI632A1.docx</v>
      </c>
      <c r="S228" s="12" t="str">
        <f>HYPERLINK("https://docs.wto.org/imrd/directdoc.asp?DDFDocuments/u/G/TBTN25/BDI632A1.docx", "https://docs.wto.org/imrd/directdoc.asp?DDFDocuments/u/G/TBTN25/BDI632A1.docx")</f>
        <v>https://docs.wto.org/imrd/directdoc.asp?DDFDocuments/u/G/TBTN25/BDI632A1.docx</v>
      </c>
      <c r="T228" s="12" t="str">
        <f>HYPERLINK("https://docs.wto.org/imrd/directdoc.asp?DDFDocuments/v/G/TBTN25/BDI632A1.docx", "https://docs.wto.org/imrd/directdoc.asp?DDFDocuments/v/G/TBTN25/BDI632A1.docx")</f>
        <v>https://docs.wto.org/imrd/directdoc.asp?DDFDocuments/v/G/TBTN25/BDI632A1.docx</v>
      </c>
      <c r="U228" s="12" t="s">
        <v>97</v>
      </c>
      <c r="V228" s="12" t="s">
        <v>97</v>
      </c>
      <c r="W228" s="12" t="s">
        <v>97</v>
      </c>
      <c r="X228" s="12" t="s">
        <v>97</v>
      </c>
      <c r="Y228" s="12" t="s">
        <v>97</v>
      </c>
      <c r="Z228" s="12" t="s">
        <v>97</v>
      </c>
      <c r="AA228" s="12" t="s">
        <v>97</v>
      </c>
      <c r="AB228" s="13" t="s">
        <v>41</v>
      </c>
      <c r="AC228" s="12" t="s">
        <v>41</v>
      </c>
      <c r="AD228" s="12" t="s">
        <v>41</v>
      </c>
      <c r="AE228" s="12" t="s">
        <v>41</v>
      </c>
      <c r="AF228" s="12" t="s">
        <v>41</v>
      </c>
      <c r="AG228" s="12" t="s">
        <v>41</v>
      </c>
      <c r="AH228" s="13" t="s">
        <v>41</v>
      </c>
    </row>
    <row r="229" spans="1:34" ht="40.049999999999997" customHeight="1" x14ac:dyDescent="0.3">
      <c r="A229" s="7" t="s">
        <v>47</v>
      </c>
      <c r="B229" s="8">
        <v>46273</v>
      </c>
      <c r="C229" s="9" t="str">
        <f>HYPERLINK("https://epingalert.org/en/Search?viewData= G/TBT/N/BDI/632/Add.1, G/TBT/N/KEN/1836/Add.1, G/TBT/N/RWA/1237/Add.1, G/TBT/N/TZA/1373/Add.1, G/TBT/N/UGA/2187/Add.1"," G/TBT/N/BDI/632/Add.1, G/TBT/N/KEN/1836/Add.1, G/TBT/N/RWA/1237/Add.1, G/TBT/N/TZA/1373/Add.1, G/TBT/N/UGA/2187/Add.1")</f>
        <v xml:space="preserve"> G/TBT/N/BDI/632/Add.1, G/TBT/N/KEN/1836/Add.1, G/TBT/N/RWA/1237/Add.1, G/TBT/N/TZA/1373/Add.1, G/TBT/N/UGA/2187/Add.1</v>
      </c>
      <c r="D229" s="10" t="s">
        <v>1849</v>
      </c>
      <c r="E229" s="10" t="s">
        <v>1850</v>
      </c>
      <c r="F229" s="10" t="s">
        <v>1851</v>
      </c>
      <c r="G229" s="10" t="s">
        <v>1852</v>
      </c>
      <c r="H229" s="10" t="s">
        <v>1853</v>
      </c>
      <c r="I229" s="10" t="s">
        <v>1854</v>
      </c>
      <c r="J229" s="10" t="s">
        <v>41</v>
      </c>
      <c r="K229" s="10" t="s">
        <v>41</v>
      </c>
      <c r="L229" s="7"/>
      <c r="M229" s="8" t="s">
        <v>41</v>
      </c>
      <c r="N229" s="11"/>
      <c r="O229" s="11"/>
      <c r="P229" s="7" t="s">
        <v>43</v>
      </c>
      <c r="Q229" s="7"/>
      <c r="R229" s="12" t="str">
        <f>HYPERLINK("https://docs.wto.org/imrd/directdoc.asp?DDFDocuments/t/G/TBTN25/BDI632A1.docx", "https://docs.wto.org/imrd/directdoc.asp?DDFDocuments/t/G/TBTN25/BDI632A1.docx")</f>
        <v>https://docs.wto.org/imrd/directdoc.asp?DDFDocuments/t/G/TBTN25/BDI632A1.docx</v>
      </c>
      <c r="S229" s="12" t="str">
        <f>HYPERLINK("https://docs.wto.org/imrd/directdoc.asp?DDFDocuments/u/G/TBTN25/BDI632A1.docx", "https://docs.wto.org/imrd/directdoc.asp?DDFDocuments/u/G/TBTN25/BDI632A1.docx")</f>
        <v>https://docs.wto.org/imrd/directdoc.asp?DDFDocuments/u/G/TBTN25/BDI632A1.docx</v>
      </c>
      <c r="T229" s="12" t="str">
        <f>HYPERLINK("https://docs.wto.org/imrd/directdoc.asp?DDFDocuments/v/G/TBTN25/BDI632A1.docx", "https://docs.wto.org/imrd/directdoc.asp?DDFDocuments/v/G/TBTN25/BDI632A1.docx")</f>
        <v>https://docs.wto.org/imrd/directdoc.asp?DDFDocuments/v/G/TBTN25/BDI632A1.docx</v>
      </c>
      <c r="U229" s="12" t="s">
        <v>97</v>
      </c>
      <c r="V229" s="12" t="s">
        <v>97</v>
      </c>
      <c r="W229" s="12" t="s">
        <v>97</v>
      </c>
      <c r="X229" s="12" t="s">
        <v>97</v>
      </c>
      <c r="Y229" s="12" t="s">
        <v>97</v>
      </c>
      <c r="Z229" s="12" t="s">
        <v>97</v>
      </c>
      <c r="AA229" s="12" t="s">
        <v>97</v>
      </c>
      <c r="AB229" s="13" t="s">
        <v>41</v>
      </c>
      <c r="AC229" s="12" t="s">
        <v>41</v>
      </c>
      <c r="AD229" s="12" t="s">
        <v>41</v>
      </c>
      <c r="AE229" s="12" t="s">
        <v>41</v>
      </c>
      <c r="AF229" s="12" t="s">
        <v>41</v>
      </c>
      <c r="AG229" s="12" t="s">
        <v>41</v>
      </c>
      <c r="AH229" s="13" t="s">
        <v>41</v>
      </c>
    </row>
    <row r="230" spans="1:34" ht="40.049999999999997" customHeight="1" x14ac:dyDescent="0.3">
      <c r="A230" s="7" t="s">
        <v>48</v>
      </c>
      <c r="B230" s="8">
        <v>46273</v>
      </c>
      <c r="C230" s="9" t="str">
        <f>HYPERLINK("https://epingalert.org/en/Search?viewData= G/TBT/N/BDI/632/Add.1, G/TBT/N/KEN/1836/Add.1, G/TBT/N/RWA/1237/Add.1, G/TBT/N/TZA/1373/Add.1, G/TBT/N/UGA/2187/Add.1"," G/TBT/N/BDI/632/Add.1, G/TBT/N/KEN/1836/Add.1, G/TBT/N/RWA/1237/Add.1, G/TBT/N/TZA/1373/Add.1, G/TBT/N/UGA/2187/Add.1")</f>
        <v xml:space="preserve"> G/TBT/N/BDI/632/Add.1, G/TBT/N/KEN/1836/Add.1, G/TBT/N/RWA/1237/Add.1, G/TBT/N/TZA/1373/Add.1, G/TBT/N/UGA/2187/Add.1</v>
      </c>
      <c r="D230" s="10" t="s">
        <v>1849</v>
      </c>
      <c r="E230" s="10" t="s">
        <v>1850</v>
      </c>
      <c r="F230" s="10" t="s">
        <v>1851</v>
      </c>
      <c r="G230" s="10" t="s">
        <v>1852</v>
      </c>
      <c r="H230" s="10" t="s">
        <v>1853</v>
      </c>
      <c r="I230" s="10" t="s">
        <v>1855</v>
      </c>
      <c r="J230" s="10" t="s">
        <v>41</v>
      </c>
      <c r="K230" s="10" t="s">
        <v>41</v>
      </c>
      <c r="L230" s="7"/>
      <c r="M230" s="8" t="s">
        <v>41</v>
      </c>
      <c r="N230" s="11"/>
      <c r="O230" s="11"/>
      <c r="P230" s="7" t="s">
        <v>43</v>
      </c>
      <c r="Q230" s="7"/>
      <c r="R230" s="12" t="str">
        <f>HYPERLINK("https://docs.wto.org/imrd/directdoc.asp?DDFDocuments/t/G/TBTN25/BDI632A1.docx", "https://docs.wto.org/imrd/directdoc.asp?DDFDocuments/t/G/TBTN25/BDI632A1.docx")</f>
        <v>https://docs.wto.org/imrd/directdoc.asp?DDFDocuments/t/G/TBTN25/BDI632A1.docx</v>
      </c>
      <c r="S230" s="12" t="str">
        <f>HYPERLINK("https://docs.wto.org/imrd/directdoc.asp?DDFDocuments/u/G/TBTN25/BDI632A1.docx", "https://docs.wto.org/imrd/directdoc.asp?DDFDocuments/u/G/TBTN25/BDI632A1.docx")</f>
        <v>https://docs.wto.org/imrd/directdoc.asp?DDFDocuments/u/G/TBTN25/BDI632A1.docx</v>
      </c>
      <c r="T230" s="12" t="str">
        <f>HYPERLINK("https://docs.wto.org/imrd/directdoc.asp?DDFDocuments/v/G/TBTN25/BDI632A1.docx", "https://docs.wto.org/imrd/directdoc.asp?DDFDocuments/v/G/TBTN25/BDI632A1.docx")</f>
        <v>https://docs.wto.org/imrd/directdoc.asp?DDFDocuments/v/G/TBTN25/BDI632A1.docx</v>
      </c>
      <c r="U230" s="12" t="s">
        <v>97</v>
      </c>
      <c r="V230" s="12" t="s">
        <v>97</v>
      </c>
      <c r="W230" s="12" t="s">
        <v>97</v>
      </c>
      <c r="X230" s="12" t="s">
        <v>97</v>
      </c>
      <c r="Y230" s="12" t="s">
        <v>97</v>
      </c>
      <c r="Z230" s="12" t="s">
        <v>97</v>
      </c>
      <c r="AA230" s="12" t="s">
        <v>97</v>
      </c>
      <c r="AB230" s="13" t="s">
        <v>41</v>
      </c>
      <c r="AC230" s="12" t="s">
        <v>41</v>
      </c>
      <c r="AD230" s="12" t="s">
        <v>41</v>
      </c>
      <c r="AE230" s="12" t="s">
        <v>41</v>
      </c>
      <c r="AF230" s="12" t="s">
        <v>41</v>
      </c>
      <c r="AG230" s="12" t="s">
        <v>41</v>
      </c>
      <c r="AH230" s="13" t="s">
        <v>41</v>
      </c>
    </row>
    <row r="231" spans="1:34" ht="40.049999999999997" customHeight="1" x14ac:dyDescent="0.3">
      <c r="A231" s="7" t="s">
        <v>34</v>
      </c>
      <c r="B231" s="8">
        <v>46273</v>
      </c>
      <c r="C231" s="9" t="str">
        <f>HYPERLINK("https://epingalert.org/en/Search?viewData= G/TBT/N/BDI/633/Add.1, G/TBT/N/KEN/1837/Add.1, G/TBT/N/RWA/1238/Add.1, G/TBT/N/TZA/1374/Add.1, G/TBT/N/UGA/2188/Add.1"," G/TBT/N/BDI/633/Add.1, G/TBT/N/KEN/1837/Add.1, G/TBT/N/RWA/1238/Add.1, G/TBT/N/TZA/1374/Add.1, G/TBT/N/UGA/2188/Add.1")</f>
        <v xml:space="preserve"> G/TBT/N/BDI/633/Add.1, G/TBT/N/KEN/1837/Add.1, G/TBT/N/RWA/1238/Add.1, G/TBT/N/TZA/1374/Add.1, G/TBT/N/UGA/2188/Add.1</v>
      </c>
      <c r="D231" s="10" t="s">
        <v>1856</v>
      </c>
      <c r="E231" s="10" t="s">
        <v>1857</v>
      </c>
      <c r="F231" s="10" t="s">
        <v>1858</v>
      </c>
      <c r="G231" s="10" t="s">
        <v>1859</v>
      </c>
      <c r="H231" s="10" t="s">
        <v>1853</v>
      </c>
      <c r="I231" s="10" t="s">
        <v>903</v>
      </c>
      <c r="J231" s="10" t="s">
        <v>41</v>
      </c>
      <c r="K231" s="10" t="s">
        <v>41</v>
      </c>
      <c r="L231" s="7"/>
      <c r="M231" s="8" t="s">
        <v>41</v>
      </c>
      <c r="N231" s="11"/>
      <c r="O231" s="11"/>
      <c r="P231" s="7" t="s">
        <v>43</v>
      </c>
      <c r="Q231" s="7"/>
      <c r="R231" s="12" t="str">
        <f>HYPERLINK("https://docs.wto.org/imrd/directdoc.asp?DDFDocuments/t/G/TBTN25/BDI633A1.docx", "https://docs.wto.org/imrd/directdoc.asp?DDFDocuments/t/G/TBTN25/BDI633A1.docx")</f>
        <v>https://docs.wto.org/imrd/directdoc.asp?DDFDocuments/t/G/TBTN25/BDI633A1.docx</v>
      </c>
      <c r="S231" s="12" t="str">
        <f>HYPERLINK("https://docs.wto.org/imrd/directdoc.asp?DDFDocuments/u/G/TBTN25/BDI633A1.docx", "https://docs.wto.org/imrd/directdoc.asp?DDFDocuments/u/G/TBTN25/BDI633A1.docx")</f>
        <v>https://docs.wto.org/imrd/directdoc.asp?DDFDocuments/u/G/TBTN25/BDI633A1.docx</v>
      </c>
      <c r="T231" s="12" t="str">
        <f>HYPERLINK("https://docs.wto.org/imrd/directdoc.asp?DDFDocuments/v/G/TBTN25/BDI633A1.docx", "https://docs.wto.org/imrd/directdoc.asp?DDFDocuments/v/G/TBTN25/BDI633A1.docx")</f>
        <v>https://docs.wto.org/imrd/directdoc.asp?DDFDocuments/v/G/TBTN25/BDI633A1.docx</v>
      </c>
      <c r="U231" s="12" t="s">
        <v>97</v>
      </c>
      <c r="V231" s="12" t="s">
        <v>97</v>
      </c>
      <c r="W231" s="12" t="s">
        <v>97</v>
      </c>
      <c r="X231" s="12" t="s">
        <v>97</v>
      </c>
      <c r="Y231" s="12" t="s">
        <v>97</v>
      </c>
      <c r="Z231" s="12" t="s">
        <v>97</v>
      </c>
      <c r="AA231" s="12" t="s">
        <v>97</v>
      </c>
      <c r="AB231" s="13" t="s">
        <v>41</v>
      </c>
      <c r="AC231" s="12" t="s">
        <v>41</v>
      </c>
      <c r="AD231" s="12" t="s">
        <v>41</v>
      </c>
      <c r="AE231" s="12" t="s">
        <v>41</v>
      </c>
      <c r="AF231" s="12" t="s">
        <v>41</v>
      </c>
      <c r="AG231" s="12" t="s">
        <v>41</v>
      </c>
      <c r="AH231" s="13" t="s">
        <v>41</v>
      </c>
    </row>
    <row r="232" spans="1:34" ht="40.049999999999997" customHeight="1" x14ac:dyDescent="0.3">
      <c r="A232" s="7" t="s">
        <v>45</v>
      </c>
      <c r="B232" s="8">
        <v>46273</v>
      </c>
      <c r="C232" s="9" t="str">
        <f>HYPERLINK("https://epingalert.org/en/Search?viewData= G/TBT/N/BDI/633/Add.1, G/TBT/N/KEN/1837/Add.1, G/TBT/N/RWA/1238/Add.1, G/TBT/N/TZA/1374/Add.1, G/TBT/N/UGA/2188/Add.1"," G/TBT/N/BDI/633/Add.1, G/TBT/N/KEN/1837/Add.1, G/TBT/N/RWA/1238/Add.1, G/TBT/N/TZA/1374/Add.1, G/TBT/N/UGA/2188/Add.1")</f>
        <v xml:space="preserve"> G/TBT/N/BDI/633/Add.1, G/TBT/N/KEN/1837/Add.1, G/TBT/N/RWA/1238/Add.1, G/TBT/N/TZA/1374/Add.1, G/TBT/N/UGA/2188/Add.1</v>
      </c>
      <c r="D232" s="10" t="s">
        <v>1856</v>
      </c>
      <c r="E232" s="10" t="s">
        <v>1857</v>
      </c>
      <c r="F232" s="10" t="s">
        <v>1858</v>
      </c>
      <c r="G232" s="10" t="s">
        <v>1859</v>
      </c>
      <c r="H232" s="10" t="s">
        <v>1853</v>
      </c>
      <c r="I232" s="10" t="s">
        <v>903</v>
      </c>
      <c r="J232" s="10" t="s">
        <v>41</v>
      </c>
      <c r="K232" s="10" t="s">
        <v>41</v>
      </c>
      <c r="L232" s="7"/>
      <c r="M232" s="8" t="s">
        <v>41</v>
      </c>
      <c r="N232" s="11"/>
      <c r="O232" s="11"/>
      <c r="P232" s="7" t="s">
        <v>43</v>
      </c>
      <c r="Q232" s="7"/>
      <c r="R232" s="12" t="str">
        <f>HYPERLINK("https://docs.wto.org/imrd/directdoc.asp?DDFDocuments/t/G/TBTN25/BDI633A1.docx", "https://docs.wto.org/imrd/directdoc.asp?DDFDocuments/t/G/TBTN25/BDI633A1.docx")</f>
        <v>https://docs.wto.org/imrd/directdoc.asp?DDFDocuments/t/G/TBTN25/BDI633A1.docx</v>
      </c>
      <c r="S232" s="12" t="str">
        <f>HYPERLINK("https://docs.wto.org/imrd/directdoc.asp?DDFDocuments/u/G/TBTN25/BDI633A1.docx", "https://docs.wto.org/imrd/directdoc.asp?DDFDocuments/u/G/TBTN25/BDI633A1.docx")</f>
        <v>https://docs.wto.org/imrd/directdoc.asp?DDFDocuments/u/G/TBTN25/BDI633A1.docx</v>
      </c>
      <c r="T232" s="12" t="str">
        <f>HYPERLINK("https://docs.wto.org/imrd/directdoc.asp?DDFDocuments/v/G/TBTN25/BDI633A1.docx", "https://docs.wto.org/imrd/directdoc.asp?DDFDocuments/v/G/TBTN25/BDI633A1.docx")</f>
        <v>https://docs.wto.org/imrd/directdoc.asp?DDFDocuments/v/G/TBTN25/BDI633A1.docx</v>
      </c>
      <c r="U232" s="12" t="s">
        <v>97</v>
      </c>
      <c r="V232" s="12" t="s">
        <v>97</v>
      </c>
      <c r="W232" s="12" t="s">
        <v>97</v>
      </c>
      <c r="X232" s="12" t="s">
        <v>97</v>
      </c>
      <c r="Y232" s="12" t="s">
        <v>97</v>
      </c>
      <c r="Z232" s="12" t="s">
        <v>97</v>
      </c>
      <c r="AA232" s="12" t="s">
        <v>97</v>
      </c>
      <c r="AB232" s="13" t="s">
        <v>41</v>
      </c>
      <c r="AC232" s="12" t="s">
        <v>41</v>
      </c>
      <c r="AD232" s="12" t="s">
        <v>41</v>
      </c>
      <c r="AE232" s="12" t="s">
        <v>41</v>
      </c>
      <c r="AF232" s="12" t="s">
        <v>41</v>
      </c>
      <c r="AG232" s="12" t="s">
        <v>41</v>
      </c>
      <c r="AH232" s="13" t="s">
        <v>41</v>
      </c>
    </row>
    <row r="233" spans="1:34" ht="40.049999999999997" customHeight="1" x14ac:dyDescent="0.3">
      <c r="A233" s="7" t="s">
        <v>46</v>
      </c>
      <c r="B233" s="8">
        <v>46273</v>
      </c>
      <c r="C233" s="9" t="str">
        <f>HYPERLINK("https://epingalert.org/en/Search?viewData= G/TBT/N/BDI/633/Add.1, G/TBT/N/KEN/1837/Add.1, G/TBT/N/RWA/1238/Add.1, G/TBT/N/TZA/1374/Add.1, G/TBT/N/UGA/2188/Add.1"," G/TBT/N/BDI/633/Add.1, G/TBT/N/KEN/1837/Add.1, G/TBT/N/RWA/1238/Add.1, G/TBT/N/TZA/1374/Add.1, G/TBT/N/UGA/2188/Add.1")</f>
        <v xml:space="preserve"> G/TBT/N/BDI/633/Add.1, G/TBT/N/KEN/1837/Add.1, G/TBT/N/RWA/1238/Add.1, G/TBT/N/TZA/1374/Add.1, G/TBT/N/UGA/2188/Add.1</v>
      </c>
      <c r="D233" s="10" t="s">
        <v>1856</v>
      </c>
      <c r="E233" s="10" t="s">
        <v>1857</v>
      </c>
      <c r="F233" s="10" t="s">
        <v>1858</v>
      </c>
      <c r="G233" s="10" t="s">
        <v>1859</v>
      </c>
      <c r="H233" s="10" t="s">
        <v>1853</v>
      </c>
      <c r="I233" s="10" t="s">
        <v>903</v>
      </c>
      <c r="J233" s="10" t="s">
        <v>41</v>
      </c>
      <c r="K233" s="10" t="s">
        <v>41</v>
      </c>
      <c r="L233" s="7"/>
      <c r="M233" s="8" t="s">
        <v>41</v>
      </c>
      <c r="N233" s="11"/>
      <c r="O233" s="11"/>
      <c r="P233" s="7" t="s">
        <v>43</v>
      </c>
      <c r="Q233" s="7"/>
      <c r="R233" s="12" t="str">
        <f>HYPERLINK("https://docs.wto.org/imrd/directdoc.asp?DDFDocuments/t/G/TBTN25/BDI633A1.docx", "https://docs.wto.org/imrd/directdoc.asp?DDFDocuments/t/G/TBTN25/BDI633A1.docx")</f>
        <v>https://docs.wto.org/imrd/directdoc.asp?DDFDocuments/t/G/TBTN25/BDI633A1.docx</v>
      </c>
      <c r="S233" s="12" t="str">
        <f>HYPERLINK("https://docs.wto.org/imrd/directdoc.asp?DDFDocuments/u/G/TBTN25/BDI633A1.docx", "https://docs.wto.org/imrd/directdoc.asp?DDFDocuments/u/G/TBTN25/BDI633A1.docx")</f>
        <v>https://docs.wto.org/imrd/directdoc.asp?DDFDocuments/u/G/TBTN25/BDI633A1.docx</v>
      </c>
      <c r="T233" s="12" t="str">
        <f>HYPERLINK("https://docs.wto.org/imrd/directdoc.asp?DDFDocuments/v/G/TBTN25/BDI633A1.docx", "https://docs.wto.org/imrd/directdoc.asp?DDFDocuments/v/G/TBTN25/BDI633A1.docx")</f>
        <v>https://docs.wto.org/imrd/directdoc.asp?DDFDocuments/v/G/TBTN25/BDI633A1.docx</v>
      </c>
      <c r="U233" s="12" t="s">
        <v>97</v>
      </c>
      <c r="V233" s="12" t="s">
        <v>97</v>
      </c>
      <c r="W233" s="12" t="s">
        <v>97</v>
      </c>
      <c r="X233" s="12" t="s">
        <v>97</v>
      </c>
      <c r="Y233" s="12" t="s">
        <v>97</v>
      </c>
      <c r="Z233" s="12" t="s">
        <v>97</v>
      </c>
      <c r="AA233" s="12" t="s">
        <v>97</v>
      </c>
      <c r="AB233" s="13" t="s">
        <v>41</v>
      </c>
      <c r="AC233" s="12" t="s">
        <v>41</v>
      </c>
      <c r="AD233" s="12" t="s">
        <v>41</v>
      </c>
      <c r="AE233" s="12" t="s">
        <v>41</v>
      </c>
      <c r="AF233" s="12" t="s">
        <v>41</v>
      </c>
      <c r="AG233" s="12" t="s">
        <v>41</v>
      </c>
      <c r="AH233" s="13" t="s">
        <v>41</v>
      </c>
    </row>
    <row r="234" spans="1:34" ht="40.049999999999997" customHeight="1" x14ac:dyDescent="0.3">
      <c r="A234" s="7" t="s">
        <v>47</v>
      </c>
      <c r="B234" s="8">
        <v>46273</v>
      </c>
      <c r="C234" s="9" t="str">
        <f>HYPERLINK("https://epingalert.org/en/Search?viewData= G/TBT/N/BDI/633/Add.1, G/TBT/N/KEN/1837/Add.1, G/TBT/N/RWA/1238/Add.1, G/TBT/N/TZA/1374/Add.1, G/TBT/N/UGA/2188/Add.1"," G/TBT/N/BDI/633/Add.1, G/TBT/N/KEN/1837/Add.1, G/TBT/N/RWA/1238/Add.1, G/TBT/N/TZA/1374/Add.1, G/TBT/N/UGA/2188/Add.1")</f>
        <v xml:space="preserve"> G/TBT/N/BDI/633/Add.1, G/TBT/N/KEN/1837/Add.1, G/TBT/N/RWA/1238/Add.1, G/TBT/N/TZA/1374/Add.1, G/TBT/N/UGA/2188/Add.1</v>
      </c>
      <c r="D234" s="10" t="s">
        <v>1856</v>
      </c>
      <c r="E234" s="10" t="s">
        <v>1857</v>
      </c>
      <c r="F234" s="10" t="s">
        <v>1858</v>
      </c>
      <c r="G234" s="10" t="s">
        <v>1859</v>
      </c>
      <c r="H234" s="10" t="s">
        <v>1853</v>
      </c>
      <c r="I234" s="10" t="s">
        <v>903</v>
      </c>
      <c r="J234" s="10" t="s">
        <v>41</v>
      </c>
      <c r="K234" s="10" t="s">
        <v>41</v>
      </c>
      <c r="L234" s="7"/>
      <c r="M234" s="8" t="s">
        <v>41</v>
      </c>
      <c r="N234" s="11"/>
      <c r="O234" s="11"/>
      <c r="P234" s="7" t="s">
        <v>43</v>
      </c>
      <c r="Q234" s="7"/>
      <c r="R234" s="12" t="str">
        <f>HYPERLINK("https://docs.wto.org/imrd/directdoc.asp?DDFDocuments/t/G/TBTN25/BDI633A1.docx", "https://docs.wto.org/imrd/directdoc.asp?DDFDocuments/t/G/TBTN25/BDI633A1.docx")</f>
        <v>https://docs.wto.org/imrd/directdoc.asp?DDFDocuments/t/G/TBTN25/BDI633A1.docx</v>
      </c>
      <c r="S234" s="12" t="str">
        <f>HYPERLINK("https://docs.wto.org/imrd/directdoc.asp?DDFDocuments/u/G/TBTN25/BDI633A1.docx", "https://docs.wto.org/imrd/directdoc.asp?DDFDocuments/u/G/TBTN25/BDI633A1.docx")</f>
        <v>https://docs.wto.org/imrd/directdoc.asp?DDFDocuments/u/G/TBTN25/BDI633A1.docx</v>
      </c>
      <c r="T234" s="12" t="str">
        <f>HYPERLINK("https://docs.wto.org/imrd/directdoc.asp?DDFDocuments/v/G/TBTN25/BDI633A1.docx", "https://docs.wto.org/imrd/directdoc.asp?DDFDocuments/v/G/TBTN25/BDI633A1.docx")</f>
        <v>https://docs.wto.org/imrd/directdoc.asp?DDFDocuments/v/G/TBTN25/BDI633A1.docx</v>
      </c>
      <c r="U234" s="12" t="s">
        <v>97</v>
      </c>
      <c r="V234" s="12" t="s">
        <v>97</v>
      </c>
      <c r="W234" s="12" t="s">
        <v>97</v>
      </c>
      <c r="X234" s="12" t="s">
        <v>97</v>
      </c>
      <c r="Y234" s="12" t="s">
        <v>97</v>
      </c>
      <c r="Z234" s="12" t="s">
        <v>97</v>
      </c>
      <c r="AA234" s="12" t="s">
        <v>97</v>
      </c>
      <c r="AB234" s="13" t="s">
        <v>41</v>
      </c>
      <c r="AC234" s="12" t="s">
        <v>41</v>
      </c>
      <c r="AD234" s="12" t="s">
        <v>41</v>
      </c>
      <c r="AE234" s="12" t="s">
        <v>41</v>
      </c>
      <c r="AF234" s="12" t="s">
        <v>41</v>
      </c>
      <c r="AG234" s="12" t="s">
        <v>41</v>
      </c>
      <c r="AH234" s="13" t="s">
        <v>41</v>
      </c>
    </row>
    <row r="235" spans="1:34" ht="40.049999999999997" customHeight="1" x14ac:dyDescent="0.3">
      <c r="A235" s="7" t="s">
        <v>48</v>
      </c>
      <c r="B235" s="8">
        <v>46273</v>
      </c>
      <c r="C235" s="9" t="str">
        <f>HYPERLINK("https://epingalert.org/en/Search?viewData= G/TBT/N/BDI/633/Add.1, G/TBT/N/KEN/1837/Add.1, G/TBT/N/RWA/1238/Add.1, G/TBT/N/TZA/1374/Add.1, G/TBT/N/UGA/2188/Add.1"," G/TBT/N/BDI/633/Add.1, G/TBT/N/KEN/1837/Add.1, G/TBT/N/RWA/1238/Add.1, G/TBT/N/TZA/1374/Add.1, G/TBT/N/UGA/2188/Add.1")</f>
        <v xml:space="preserve"> G/TBT/N/BDI/633/Add.1, G/TBT/N/KEN/1837/Add.1, G/TBT/N/RWA/1238/Add.1, G/TBT/N/TZA/1374/Add.1, G/TBT/N/UGA/2188/Add.1</v>
      </c>
      <c r="D235" s="10" t="s">
        <v>1856</v>
      </c>
      <c r="E235" s="10" t="s">
        <v>1857</v>
      </c>
      <c r="F235" s="10" t="s">
        <v>1858</v>
      </c>
      <c r="G235" s="10" t="s">
        <v>1859</v>
      </c>
      <c r="H235" s="10" t="s">
        <v>1853</v>
      </c>
      <c r="I235" s="10" t="s">
        <v>500</v>
      </c>
      <c r="J235" s="10" t="s">
        <v>41</v>
      </c>
      <c r="K235" s="10" t="s">
        <v>41</v>
      </c>
      <c r="L235" s="7"/>
      <c r="M235" s="8" t="s">
        <v>41</v>
      </c>
      <c r="N235" s="11"/>
      <c r="O235" s="11"/>
      <c r="P235" s="7" t="s">
        <v>43</v>
      </c>
      <c r="Q235" s="7"/>
      <c r="R235" s="12" t="str">
        <f>HYPERLINK("https://docs.wto.org/imrd/directdoc.asp?DDFDocuments/t/G/TBTN25/BDI633A1.docx", "https://docs.wto.org/imrd/directdoc.asp?DDFDocuments/t/G/TBTN25/BDI633A1.docx")</f>
        <v>https://docs.wto.org/imrd/directdoc.asp?DDFDocuments/t/G/TBTN25/BDI633A1.docx</v>
      </c>
      <c r="S235" s="12" t="str">
        <f>HYPERLINK("https://docs.wto.org/imrd/directdoc.asp?DDFDocuments/u/G/TBTN25/BDI633A1.docx", "https://docs.wto.org/imrd/directdoc.asp?DDFDocuments/u/G/TBTN25/BDI633A1.docx")</f>
        <v>https://docs.wto.org/imrd/directdoc.asp?DDFDocuments/u/G/TBTN25/BDI633A1.docx</v>
      </c>
      <c r="T235" s="12" t="str">
        <f>HYPERLINK("https://docs.wto.org/imrd/directdoc.asp?DDFDocuments/v/G/TBTN25/BDI633A1.docx", "https://docs.wto.org/imrd/directdoc.asp?DDFDocuments/v/G/TBTN25/BDI633A1.docx")</f>
        <v>https://docs.wto.org/imrd/directdoc.asp?DDFDocuments/v/G/TBTN25/BDI633A1.docx</v>
      </c>
      <c r="U235" s="12" t="s">
        <v>97</v>
      </c>
      <c r="V235" s="12" t="s">
        <v>97</v>
      </c>
      <c r="W235" s="12" t="s">
        <v>97</v>
      </c>
      <c r="X235" s="12" t="s">
        <v>97</v>
      </c>
      <c r="Y235" s="12" t="s">
        <v>97</v>
      </c>
      <c r="Z235" s="12" t="s">
        <v>97</v>
      </c>
      <c r="AA235" s="12" t="s">
        <v>97</v>
      </c>
      <c r="AB235" s="13" t="s">
        <v>41</v>
      </c>
      <c r="AC235" s="12" t="s">
        <v>41</v>
      </c>
      <c r="AD235" s="12" t="s">
        <v>41</v>
      </c>
      <c r="AE235" s="12" t="s">
        <v>41</v>
      </c>
      <c r="AF235" s="12" t="s">
        <v>41</v>
      </c>
      <c r="AG235" s="12" t="s">
        <v>41</v>
      </c>
      <c r="AH235" s="13" t="s">
        <v>41</v>
      </c>
    </row>
    <row r="236" spans="1:34" ht="40.049999999999997" customHeight="1" x14ac:dyDescent="0.3">
      <c r="A236" s="7" t="s">
        <v>34</v>
      </c>
      <c r="B236" s="8">
        <v>46273</v>
      </c>
      <c r="C236" s="9" t="str">
        <f>HYPERLINK("https://epingalert.org/en/Search?viewData= G/TBT/N/BDI/634/Add.1, G/TBT/N/KEN/1838/Add.1, G/TBT/N/RWA/1239/Add.1, G/TBT/N/TZA/1375/Add.1, G/TBT/N/UGA/2189/Add.1"," G/TBT/N/BDI/634/Add.1, G/TBT/N/KEN/1838/Add.1, G/TBT/N/RWA/1239/Add.1, G/TBT/N/TZA/1375/Add.1, G/TBT/N/UGA/2189/Add.1")</f>
        <v xml:space="preserve"> G/TBT/N/BDI/634/Add.1, G/TBT/N/KEN/1838/Add.1, G/TBT/N/RWA/1239/Add.1, G/TBT/N/TZA/1375/Add.1, G/TBT/N/UGA/2189/Add.1</v>
      </c>
      <c r="D236" s="10" t="s">
        <v>1860</v>
      </c>
      <c r="E236" s="10" t="s">
        <v>1861</v>
      </c>
      <c r="F236" s="10" t="s">
        <v>1862</v>
      </c>
      <c r="G236" s="10" t="s">
        <v>1863</v>
      </c>
      <c r="H236" s="10" t="s">
        <v>1864</v>
      </c>
      <c r="I236" s="10" t="s">
        <v>896</v>
      </c>
      <c r="J236" s="10" t="s">
        <v>41</v>
      </c>
      <c r="K236" s="10" t="s">
        <v>41</v>
      </c>
      <c r="L236" s="7"/>
      <c r="M236" s="8" t="s">
        <v>41</v>
      </c>
      <c r="N236" s="11"/>
      <c r="O236" s="11"/>
      <c r="P236" s="7" t="s">
        <v>43</v>
      </c>
      <c r="Q236" s="7"/>
      <c r="R236" s="12" t="str">
        <f>HYPERLINK("https://docs.wto.org/imrd/directdoc.asp?DDFDocuments/t/G/TBTN25/BDI634A1.docx", "https://docs.wto.org/imrd/directdoc.asp?DDFDocuments/t/G/TBTN25/BDI634A1.docx")</f>
        <v>https://docs.wto.org/imrd/directdoc.asp?DDFDocuments/t/G/TBTN25/BDI634A1.docx</v>
      </c>
      <c r="S236" s="12" t="str">
        <f>HYPERLINK("https://docs.wto.org/imrd/directdoc.asp?DDFDocuments/u/G/TBTN25/BDI634A1.docx", "https://docs.wto.org/imrd/directdoc.asp?DDFDocuments/u/G/TBTN25/BDI634A1.docx")</f>
        <v>https://docs.wto.org/imrd/directdoc.asp?DDFDocuments/u/G/TBTN25/BDI634A1.docx</v>
      </c>
      <c r="T236" s="12" t="str">
        <f>HYPERLINK("https://docs.wto.org/imrd/directdoc.asp?DDFDocuments/v/G/TBTN25/BDI634A1.docx", "https://docs.wto.org/imrd/directdoc.asp?DDFDocuments/v/G/TBTN25/BDI634A1.docx")</f>
        <v>https://docs.wto.org/imrd/directdoc.asp?DDFDocuments/v/G/TBTN25/BDI634A1.docx</v>
      </c>
      <c r="U236" s="12" t="s">
        <v>97</v>
      </c>
      <c r="V236" s="12" t="s">
        <v>97</v>
      </c>
      <c r="W236" s="12" t="s">
        <v>97</v>
      </c>
      <c r="X236" s="12" t="s">
        <v>97</v>
      </c>
      <c r="Y236" s="12" t="s">
        <v>97</v>
      </c>
      <c r="Z236" s="12" t="s">
        <v>97</v>
      </c>
      <c r="AA236" s="12" t="s">
        <v>97</v>
      </c>
      <c r="AB236" s="13" t="s">
        <v>41</v>
      </c>
      <c r="AC236" s="12" t="s">
        <v>41</v>
      </c>
      <c r="AD236" s="12" t="s">
        <v>41</v>
      </c>
      <c r="AE236" s="12" t="s">
        <v>41</v>
      </c>
      <c r="AF236" s="12" t="s">
        <v>41</v>
      </c>
      <c r="AG236" s="12" t="s">
        <v>41</v>
      </c>
      <c r="AH236" s="13" t="s">
        <v>41</v>
      </c>
    </row>
    <row r="237" spans="1:34" ht="40.049999999999997" customHeight="1" x14ac:dyDescent="0.3">
      <c r="A237" s="7" t="s">
        <v>45</v>
      </c>
      <c r="B237" s="8">
        <v>46273</v>
      </c>
      <c r="C237" s="9" t="str">
        <f>HYPERLINK("https://epingalert.org/en/Search?viewData= G/TBT/N/BDI/634/Add.1, G/TBT/N/KEN/1838/Add.1, G/TBT/N/RWA/1239/Add.1, G/TBT/N/TZA/1375/Add.1, G/TBT/N/UGA/2189/Add.1"," G/TBT/N/BDI/634/Add.1, G/TBT/N/KEN/1838/Add.1, G/TBT/N/RWA/1239/Add.1, G/TBT/N/TZA/1375/Add.1, G/TBT/N/UGA/2189/Add.1")</f>
        <v xml:space="preserve"> G/TBT/N/BDI/634/Add.1, G/TBT/N/KEN/1838/Add.1, G/TBT/N/RWA/1239/Add.1, G/TBT/N/TZA/1375/Add.1, G/TBT/N/UGA/2189/Add.1</v>
      </c>
      <c r="D237" s="10" t="s">
        <v>1860</v>
      </c>
      <c r="E237" s="10" t="s">
        <v>1861</v>
      </c>
      <c r="F237" s="10" t="s">
        <v>1862</v>
      </c>
      <c r="G237" s="10" t="s">
        <v>1863</v>
      </c>
      <c r="H237" s="10" t="s">
        <v>1864</v>
      </c>
      <c r="I237" s="10" t="s">
        <v>896</v>
      </c>
      <c r="J237" s="10" t="s">
        <v>41</v>
      </c>
      <c r="K237" s="10" t="s">
        <v>41</v>
      </c>
      <c r="L237" s="7"/>
      <c r="M237" s="8" t="s">
        <v>41</v>
      </c>
      <c r="N237" s="11"/>
      <c r="O237" s="11"/>
      <c r="P237" s="7" t="s">
        <v>43</v>
      </c>
      <c r="Q237" s="7"/>
      <c r="R237" s="12" t="str">
        <f>HYPERLINK("https://docs.wto.org/imrd/directdoc.asp?DDFDocuments/t/G/TBTN25/BDI634A1.docx", "https://docs.wto.org/imrd/directdoc.asp?DDFDocuments/t/G/TBTN25/BDI634A1.docx")</f>
        <v>https://docs.wto.org/imrd/directdoc.asp?DDFDocuments/t/G/TBTN25/BDI634A1.docx</v>
      </c>
      <c r="S237" s="12" t="str">
        <f>HYPERLINK("https://docs.wto.org/imrd/directdoc.asp?DDFDocuments/u/G/TBTN25/BDI634A1.docx", "https://docs.wto.org/imrd/directdoc.asp?DDFDocuments/u/G/TBTN25/BDI634A1.docx")</f>
        <v>https://docs.wto.org/imrd/directdoc.asp?DDFDocuments/u/G/TBTN25/BDI634A1.docx</v>
      </c>
      <c r="T237" s="12" t="str">
        <f>HYPERLINK("https://docs.wto.org/imrd/directdoc.asp?DDFDocuments/v/G/TBTN25/BDI634A1.docx", "https://docs.wto.org/imrd/directdoc.asp?DDFDocuments/v/G/TBTN25/BDI634A1.docx")</f>
        <v>https://docs.wto.org/imrd/directdoc.asp?DDFDocuments/v/G/TBTN25/BDI634A1.docx</v>
      </c>
      <c r="U237" s="12" t="s">
        <v>97</v>
      </c>
      <c r="V237" s="12" t="s">
        <v>97</v>
      </c>
      <c r="W237" s="12" t="s">
        <v>97</v>
      </c>
      <c r="X237" s="12" t="s">
        <v>97</v>
      </c>
      <c r="Y237" s="12" t="s">
        <v>97</v>
      </c>
      <c r="Z237" s="12" t="s">
        <v>97</v>
      </c>
      <c r="AA237" s="12" t="s">
        <v>97</v>
      </c>
      <c r="AB237" s="13" t="s">
        <v>41</v>
      </c>
      <c r="AC237" s="12" t="s">
        <v>41</v>
      </c>
      <c r="AD237" s="12" t="s">
        <v>41</v>
      </c>
      <c r="AE237" s="12" t="s">
        <v>41</v>
      </c>
      <c r="AF237" s="12" t="s">
        <v>41</v>
      </c>
      <c r="AG237" s="12" t="s">
        <v>41</v>
      </c>
      <c r="AH237" s="13" t="s">
        <v>41</v>
      </c>
    </row>
    <row r="238" spans="1:34" ht="40.049999999999997" customHeight="1" x14ac:dyDescent="0.3">
      <c r="A238" s="7" t="s">
        <v>46</v>
      </c>
      <c r="B238" s="8">
        <v>46273</v>
      </c>
      <c r="C238" s="9" t="str">
        <f>HYPERLINK("https://epingalert.org/en/Search?viewData= G/TBT/N/BDI/634/Add.1, G/TBT/N/KEN/1838/Add.1, G/TBT/N/RWA/1239/Add.1, G/TBT/N/TZA/1375/Add.1, G/TBT/N/UGA/2189/Add.1"," G/TBT/N/BDI/634/Add.1, G/TBT/N/KEN/1838/Add.1, G/TBT/N/RWA/1239/Add.1, G/TBT/N/TZA/1375/Add.1, G/TBT/N/UGA/2189/Add.1")</f>
        <v xml:space="preserve"> G/TBT/N/BDI/634/Add.1, G/TBT/N/KEN/1838/Add.1, G/TBT/N/RWA/1239/Add.1, G/TBT/N/TZA/1375/Add.1, G/TBT/N/UGA/2189/Add.1</v>
      </c>
      <c r="D238" s="10" t="s">
        <v>1860</v>
      </c>
      <c r="E238" s="10" t="s">
        <v>1861</v>
      </c>
      <c r="F238" s="10" t="s">
        <v>1862</v>
      </c>
      <c r="G238" s="10" t="s">
        <v>1863</v>
      </c>
      <c r="H238" s="10" t="s">
        <v>1864</v>
      </c>
      <c r="I238" s="10" t="s">
        <v>896</v>
      </c>
      <c r="J238" s="10" t="s">
        <v>41</v>
      </c>
      <c r="K238" s="10" t="s">
        <v>41</v>
      </c>
      <c r="L238" s="7"/>
      <c r="M238" s="8" t="s">
        <v>41</v>
      </c>
      <c r="N238" s="11"/>
      <c r="O238" s="11"/>
      <c r="P238" s="7" t="s">
        <v>43</v>
      </c>
      <c r="Q238" s="7"/>
      <c r="R238" s="12" t="str">
        <f>HYPERLINK("https://docs.wto.org/imrd/directdoc.asp?DDFDocuments/t/G/TBTN25/BDI634A1.docx", "https://docs.wto.org/imrd/directdoc.asp?DDFDocuments/t/G/TBTN25/BDI634A1.docx")</f>
        <v>https://docs.wto.org/imrd/directdoc.asp?DDFDocuments/t/G/TBTN25/BDI634A1.docx</v>
      </c>
      <c r="S238" s="12" t="str">
        <f>HYPERLINK("https://docs.wto.org/imrd/directdoc.asp?DDFDocuments/u/G/TBTN25/BDI634A1.docx", "https://docs.wto.org/imrd/directdoc.asp?DDFDocuments/u/G/TBTN25/BDI634A1.docx")</f>
        <v>https://docs.wto.org/imrd/directdoc.asp?DDFDocuments/u/G/TBTN25/BDI634A1.docx</v>
      </c>
      <c r="T238" s="12" t="str">
        <f>HYPERLINK("https://docs.wto.org/imrd/directdoc.asp?DDFDocuments/v/G/TBTN25/BDI634A1.docx", "https://docs.wto.org/imrd/directdoc.asp?DDFDocuments/v/G/TBTN25/BDI634A1.docx")</f>
        <v>https://docs.wto.org/imrd/directdoc.asp?DDFDocuments/v/G/TBTN25/BDI634A1.docx</v>
      </c>
      <c r="U238" s="12" t="s">
        <v>97</v>
      </c>
      <c r="V238" s="12" t="s">
        <v>97</v>
      </c>
      <c r="W238" s="12" t="s">
        <v>97</v>
      </c>
      <c r="X238" s="12" t="s">
        <v>97</v>
      </c>
      <c r="Y238" s="12" t="s">
        <v>97</v>
      </c>
      <c r="Z238" s="12" t="s">
        <v>97</v>
      </c>
      <c r="AA238" s="12" t="s">
        <v>97</v>
      </c>
      <c r="AB238" s="13" t="s">
        <v>41</v>
      </c>
      <c r="AC238" s="12" t="s">
        <v>41</v>
      </c>
      <c r="AD238" s="12" t="s">
        <v>41</v>
      </c>
      <c r="AE238" s="12" t="s">
        <v>41</v>
      </c>
      <c r="AF238" s="12" t="s">
        <v>41</v>
      </c>
      <c r="AG238" s="12" t="s">
        <v>41</v>
      </c>
      <c r="AH238" s="13" t="s">
        <v>41</v>
      </c>
    </row>
    <row r="239" spans="1:34" ht="40.049999999999997" customHeight="1" x14ac:dyDescent="0.3">
      <c r="A239" s="7" t="s">
        <v>47</v>
      </c>
      <c r="B239" s="8">
        <v>46273</v>
      </c>
      <c r="C239" s="9" t="str">
        <f>HYPERLINK("https://epingalert.org/en/Search?viewData= G/TBT/N/BDI/634/Add.1, G/TBT/N/KEN/1838/Add.1, G/TBT/N/RWA/1239/Add.1, G/TBT/N/TZA/1375/Add.1, G/TBT/N/UGA/2189/Add.1"," G/TBT/N/BDI/634/Add.1, G/TBT/N/KEN/1838/Add.1, G/TBT/N/RWA/1239/Add.1, G/TBT/N/TZA/1375/Add.1, G/TBT/N/UGA/2189/Add.1")</f>
        <v xml:space="preserve"> G/TBT/N/BDI/634/Add.1, G/TBT/N/KEN/1838/Add.1, G/TBT/N/RWA/1239/Add.1, G/TBT/N/TZA/1375/Add.1, G/TBT/N/UGA/2189/Add.1</v>
      </c>
      <c r="D239" s="10" t="s">
        <v>1860</v>
      </c>
      <c r="E239" s="10" t="s">
        <v>1861</v>
      </c>
      <c r="F239" s="10" t="s">
        <v>1862</v>
      </c>
      <c r="G239" s="10" t="s">
        <v>1863</v>
      </c>
      <c r="H239" s="10" t="s">
        <v>1864</v>
      </c>
      <c r="I239" s="10" t="s">
        <v>896</v>
      </c>
      <c r="J239" s="10" t="s">
        <v>41</v>
      </c>
      <c r="K239" s="10" t="s">
        <v>41</v>
      </c>
      <c r="L239" s="7"/>
      <c r="M239" s="8" t="s">
        <v>41</v>
      </c>
      <c r="N239" s="11"/>
      <c r="O239" s="11"/>
      <c r="P239" s="7" t="s">
        <v>43</v>
      </c>
      <c r="Q239" s="7"/>
      <c r="R239" s="12" t="str">
        <f>HYPERLINK("https://docs.wto.org/imrd/directdoc.asp?DDFDocuments/t/G/TBTN25/BDI634A1.docx", "https://docs.wto.org/imrd/directdoc.asp?DDFDocuments/t/G/TBTN25/BDI634A1.docx")</f>
        <v>https://docs.wto.org/imrd/directdoc.asp?DDFDocuments/t/G/TBTN25/BDI634A1.docx</v>
      </c>
      <c r="S239" s="12" t="str">
        <f>HYPERLINK("https://docs.wto.org/imrd/directdoc.asp?DDFDocuments/u/G/TBTN25/BDI634A1.docx", "https://docs.wto.org/imrd/directdoc.asp?DDFDocuments/u/G/TBTN25/BDI634A1.docx")</f>
        <v>https://docs.wto.org/imrd/directdoc.asp?DDFDocuments/u/G/TBTN25/BDI634A1.docx</v>
      </c>
      <c r="T239" s="12" t="str">
        <f>HYPERLINK("https://docs.wto.org/imrd/directdoc.asp?DDFDocuments/v/G/TBTN25/BDI634A1.docx", "https://docs.wto.org/imrd/directdoc.asp?DDFDocuments/v/G/TBTN25/BDI634A1.docx")</f>
        <v>https://docs.wto.org/imrd/directdoc.asp?DDFDocuments/v/G/TBTN25/BDI634A1.docx</v>
      </c>
      <c r="U239" s="12" t="s">
        <v>97</v>
      </c>
      <c r="V239" s="12" t="s">
        <v>97</v>
      </c>
      <c r="W239" s="12" t="s">
        <v>97</v>
      </c>
      <c r="X239" s="12" t="s">
        <v>97</v>
      </c>
      <c r="Y239" s="12" t="s">
        <v>97</v>
      </c>
      <c r="Z239" s="12" t="s">
        <v>97</v>
      </c>
      <c r="AA239" s="12" t="s">
        <v>97</v>
      </c>
      <c r="AB239" s="13" t="s">
        <v>41</v>
      </c>
      <c r="AC239" s="12" t="s">
        <v>41</v>
      </c>
      <c r="AD239" s="12" t="s">
        <v>41</v>
      </c>
      <c r="AE239" s="12" t="s">
        <v>41</v>
      </c>
      <c r="AF239" s="12" t="s">
        <v>41</v>
      </c>
      <c r="AG239" s="12" t="s">
        <v>41</v>
      </c>
      <c r="AH239" s="13" t="s">
        <v>41</v>
      </c>
    </row>
    <row r="240" spans="1:34" ht="40.049999999999997" customHeight="1" x14ac:dyDescent="0.3">
      <c r="A240" s="7" t="s">
        <v>48</v>
      </c>
      <c r="B240" s="8">
        <v>46273</v>
      </c>
      <c r="C240" s="9" t="str">
        <f>HYPERLINK("https://epingalert.org/en/Search?viewData= G/TBT/N/BDI/634/Add.1, G/TBT/N/KEN/1838/Add.1, G/TBT/N/RWA/1239/Add.1, G/TBT/N/TZA/1375/Add.1, G/TBT/N/UGA/2189/Add.1"," G/TBT/N/BDI/634/Add.1, G/TBT/N/KEN/1838/Add.1, G/TBT/N/RWA/1239/Add.1, G/TBT/N/TZA/1375/Add.1, G/TBT/N/UGA/2189/Add.1")</f>
        <v xml:space="preserve"> G/TBT/N/BDI/634/Add.1, G/TBT/N/KEN/1838/Add.1, G/TBT/N/RWA/1239/Add.1, G/TBT/N/TZA/1375/Add.1, G/TBT/N/UGA/2189/Add.1</v>
      </c>
      <c r="D240" s="10" t="s">
        <v>1860</v>
      </c>
      <c r="E240" s="10" t="s">
        <v>1861</v>
      </c>
      <c r="F240" s="10" t="s">
        <v>1862</v>
      </c>
      <c r="G240" s="10" t="s">
        <v>1863</v>
      </c>
      <c r="H240" s="10" t="s">
        <v>1864</v>
      </c>
      <c r="I240" s="10" t="s">
        <v>897</v>
      </c>
      <c r="J240" s="10" t="s">
        <v>41</v>
      </c>
      <c r="K240" s="10" t="s">
        <v>41</v>
      </c>
      <c r="L240" s="7"/>
      <c r="M240" s="8" t="s">
        <v>41</v>
      </c>
      <c r="N240" s="11"/>
      <c r="O240" s="11"/>
      <c r="P240" s="7" t="s">
        <v>43</v>
      </c>
      <c r="Q240" s="7"/>
      <c r="R240" s="12" t="str">
        <f>HYPERLINK("https://docs.wto.org/imrd/directdoc.asp?DDFDocuments/t/G/TBTN25/BDI634A1.docx", "https://docs.wto.org/imrd/directdoc.asp?DDFDocuments/t/G/TBTN25/BDI634A1.docx")</f>
        <v>https://docs.wto.org/imrd/directdoc.asp?DDFDocuments/t/G/TBTN25/BDI634A1.docx</v>
      </c>
      <c r="S240" s="12" t="str">
        <f>HYPERLINK("https://docs.wto.org/imrd/directdoc.asp?DDFDocuments/u/G/TBTN25/BDI634A1.docx", "https://docs.wto.org/imrd/directdoc.asp?DDFDocuments/u/G/TBTN25/BDI634A1.docx")</f>
        <v>https://docs.wto.org/imrd/directdoc.asp?DDFDocuments/u/G/TBTN25/BDI634A1.docx</v>
      </c>
      <c r="T240" s="12" t="str">
        <f>HYPERLINK("https://docs.wto.org/imrd/directdoc.asp?DDFDocuments/v/G/TBTN25/BDI634A1.docx", "https://docs.wto.org/imrd/directdoc.asp?DDFDocuments/v/G/TBTN25/BDI634A1.docx")</f>
        <v>https://docs.wto.org/imrd/directdoc.asp?DDFDocuments/v/G/TBTN25/BDI634A1.docx</v>
      </c>
      <c r="U240" s="12" t="s">
        <v>97</v>
      </c>
      <c r="V240" s="12" t="s">
        <v>97</v>
      </c>
      <c r="W240" s="12" t="s">
        <v>97</v>
      </c>
      <c r="X240" s="12" t="s">
        <v>97</v>
      </c>
      <c r="Y240" s="12" t="s">
        <v>97</v>
      </c>
      <c r="Z240" s="12" t="s">
        <v>97</v>
      </c>
      <c r="AA240" s="12" t="s">
        <v>97</v>
      </c>
      <c r="AB240" s="13" t="s">
        <v>41</v>
      </c>
      <c r="AC240" s="12" t="s">
        <v>41</v>
      </c>
      <c r="AD240" s="12" t="s">
        <v>41</v>
      </c>
      <c r="AE240" s="12" t="s">
        <v>41</v>
      </c>
      <c r="AF240" s="12" t="s">
        <v>41</v>
      </c>
      <c r="AG240" s="12" t="s">
        <v>41</v>
      </c>
      <c r="AH240" s="13" t="s">
        <v>41</v>
      </c>
    </row>
    <row r="241" spans="1:34" ht="40.049999999999997" customHeight="1" x14ac:dyDescent="0.3">
      <c r="A241" s="7" t="s">
        <v>726</v>
      </c>
      <c r="B241" s="8">
        <v>46273</v>
      </c>
      <c r="C241" s="9" t="str">
        <f>HYPERLINK("https://epingalert.org/en/Search?viewData= G/TBT/N/CHN/2351"," G/TBT/N/CHN/2351")</f>
        <v xml:space="preserve"> G/TBT/N/CHN/2351</v>
      </c>
      <c r="D241" s="10" t="s">
        <v>1865</v>
      </c>
      <c r="E241" s="10" t="s">
        <v>1866</v>
      </c>
      <c r="F241" s="10" t="s">
        <v>1867</v>
      </c>
      <c r="G241" s="10" t="s">
        <v>1868</v>
      </c>
      <c r="H241" s="10" t="s">
        <v>1869</v>
      </c>
      <c r="I241" s="10" t="s">
        <v>1870</v>
      </c>
      <c r="J241" s="10" t="s">
        <v>41</v>
      </c>
      <c r="K241" s="10" t="s">
        <v>452</v>
      </c>
      <c r="L241" s="7"/>
      <c r="M241" s="8">
        <v>46333</v>
      </c>
      <c r="N241" s="11" t="s">
        <v>166</v>
      </c>
      <c r="O241" s="11" t="s">
        <v>732</v>
      </c>
      <c r="P241" s="7" t="s">
        <v>95</v>
      </c>
      <c r="Q241" s="10" t="s">
        <v>1871</v>
      </c>
      <c r="R241" s="12" t="str">
        <f>HYPERLINK("https://docs.wto.org/imrd/directdoc.asp?DDFDocuments/t/G/TBTN26/CHN2351.docx", "https://docs.wto.org/imrd/directdoc.asp?DDFDocuments/t/G/TBTN26/CHN2351.docx")</f>
        <v>https://docs.wto.org/imrd/directdoc.asp?DDFDocuments/t/G/TBTN26/CHN2351.docx</v>
      </c>
      <c r="S241" s="12" t="str">
        <f>HYPERLINK("https://docs.wto.org/imrd/directdoc.asp?DDFDocuments/u/G/TBTN26/CHN2351.docx", "https://docs.wto.org/imrd/directdoc.asp?DDFDocuments/u/G/TBTN26/CHN2351.docx")</f>
        <v>https://docs.wto.org/imrd/directdoc.asp?DDFDocuments/u/G/TBTN26/CHN2351.docx</v>
      </c>
      <c r="T241" s="12" t="str">
        <f>HYPERLINK("https://docs.wto.org/imrd/directdoc.asp?DDFDocuments/v/G/TBTN26/CHN2351.docx", "https://docs.wto.org/imrd/directdoc.asp?DDFDocuments/v/G/TBTN26/CHN2351.docx")</f>
        <v>https://docs.wto.org/imrd/directdoc.asp?DDFDocuments/v/G/TBTN26/CHN2351.docx</v>
      </c>
      <c r="U241" s="12" t="s">
        <v>98</v>
      </c>
      <c r="V241" s="12" t="s">
        <v>97</v>
      </c>
      <c r="W241" s="12" t="s">
        <v>97</v>
      </c>
      <c r="X241" s="12" t="s">
        <v>97</v>
      </c>
      <c r="Y241" s="12" t="s">
        <v>97</v>
      </c>
      <c r="Z241" s="12" t="s">
        <v>97</v>
      </c>
      <c r="AA241" s="12" t="s">
        <v>97</v>
      </c>
      <c r="AB241" s="13" t="s">
        <v>41</v>
      </c>
      <c r="AC241" s="12" t="s">
        <v>41</v>
      </c>
      <c r="AD241" s="12" t="s">
        <v>41</v>
      </c>
      <c r="AE241" s="12" t="s">
        <v>41</v>
      </c>
      <c r="AF241" s="12" t="s">
        <v>41</v>
      </c>
      <c r="AG241" s="12" t="s">
        <v>41</v>
      </c>
      <c r="AH241" s="13" t="s">
        <v>41</v>
      </c>
    </row>
    <row r="242" spans="1:34" ht="40.049999999999997" customHeight="1" x14ac:dyDescent="0.3">
      <c r="A242" s="7" t="s">
        <v>726</v>
      </c>
      <c r="B242" s="8">
        <v>46273</v>
      </c>
      <c r="C242" s="9" t="str">
        <f>HYPERLINK("https://epingalert.org/en/Search?viewData= G/TBT/N/CHN/2352"," G/TBT/N/CHN/2352")</f>
        <v xml:space="preserve"> G/TBT/N/CHN/2352</v>
      </c>
      <c r="D242" s="10" t="s">
        <v>1872</v>
      </c>
      <c r="E242" s="10" t="s">
        <v>1873</v>
      </c>
      <c r="F242" s="10" t="s">
        <v>1874</v>
      </c>
      <c r="G242" s="10" t="s">
        <v>1875</v>
      </c>
      <c r="H242" s="10" t="s">
        <v>1876</v>
      </c>
      <c r="I242" s="10" t="s">
        <v>218</v>
      </c>
      <c r="J242" s="10" t="s">
        <v>41</v>
      </c>
      <c r="K242" s="10" t="s">
        <v>41</v>
      </c>
      <c r="L242" s="7"/>
      <c r="M242" s="8">
        <v>46333</v>
      </c>
      <c r="N242" s="11" t="s">
        <v>166</v>
      </c>
      <c r="O242" s="11" t="s">
        <v>732</v>
      </c>
      <c r="P242" s="7" t="s">
        <v>95</v>
      </c>
      <c r="Q242" s="10" t="s">
        <v>1877</v>
      </c>
      <c r="R242" s="12" t="str">
        <f>HYPERLINK("https://docs.wto.org/imrd/directdoc.asp?DDFDocuments/t/G/TBTN26/CHN2352.docx", "https://docs.wto.org/imrd/directdoc.asp?DDFDocuments/t/G/TBTN26/CHN2352.docx")</f>
        <v>https://docs.wto.org/imrd/directdoc.asp?DDFDocuments/t/G/TBTN26/CHN2352.docx</v>
      </c>
      <c r="S242" s="12" t="str">
        <f>HYPERLINK("https://docs.wto.org/imrd/directdoc.asp?DDFDocuments/u/G/TBTN26/CHN2352.docx", "https://docs.wto.org/imrd/directdoc.asp?DDFDocuments/u/G/TBTN26/CHN2352.docx")</f>
        <v>https://docs.wto.org/imrd/directdoc.asp?DDFDocuments/u/G/TBTN26/CHN2352.docx</v>
      </c>
      <c r="T242" s="12" t="str">
        <f>HYPERLINK("https://docs.wto.org/imrd/directdoc.asp?DDFDocuments/v/G/TBTN26/CHN2352.docx", "https://docs.wto.org/imrd/directdoc.asp?DDFDocuments/v/G/TBTN26/CHN2352.docx")</f>
        <v>https://docs.wto.org/imrd/directdoc.asp?DDFDocuments/v/G/TBTN26/CHN2352.docx</v>
      </c>
      <c r="U242" s="12" t="s">
        <v>98</v>
      </c>
      <c r="V242" s="12" t="s">
        <v>97</v>
      </c>
      <c r="W242" s="12" t="s">
        <v>97</v>
      </c>
      <c r="X242" s="12" t="s">
        <v>97</v>
      </c>
      <c r="Y242" s="12" t="s">
        <v>97</v>
      </c>
      <c r="Z242" s="12" t="s">
        <v>97</v>
      </c>
      <c r="AA242" s="12" t="s">
        <v>97</v>
      </c>
      <c r="AB242" s="13" t="s">
        <v>41</v>
      </c>
      <c r="AC242" s="12" t="s">
        <v>41</v>
      </c>
      <c r="AD242" s="12" t="s">
        <v>41</v>
      </c>
      <c r="AE242" s="12" t="s">
        <v>41</v>
      </c>
      <c r="AF242" s="12" t="s">
        <v>41</v>
      </c>
      <c r="AG242" s="12" t="s">
        <v>41</v>
      </c>
      <c r="AH242" s="13" t="s">
        <v>41</v>
      </c>
    </row>
    <row r="243" spans="1:34" ht="40.049999999999997" customHeight="1" x14ac:dyDescent="0.3">
      <c r="A243" s="7" t="s">
        <v>726</v>
      </c>
      <c r="B243" s="8">
        <v>46273</v>
      </c>
      <c r="C243" s="9" t="str">
        <f>HYPERLINK("https://epingalert.org/en/Search?viewData= G/TBT/N/CHN/2353"," G/TBT/N/CHN/2353")</f>
        <v xml:space="preserve"> G/TBT/N/CHN/2353</v>
      </c>
      <c r="D243" s="10" t="s">
        <v>1878</v>
      </c>
      <c r="E243" s="10" t="s">
        <v>1879</v>
      </c>
      <c r="F243" s="10" t="s">
        <v>1880</v>
      </c>
      <c r="G243" s="10" t="s">
        <v>1881</v>
      </c>
      <c r="H243" s="10" t="s">
        <v>1882</v>
      </c>
      <c r="I243" s="10" t="s">
        <v>664</v>
      </c>
      <c r="J243" s="10" t="s">
        <v>41</v>
      </c>
      <c r="K243" s="10" t="s">
        <v>452</v>
      </c>
      <c r="L243" s="7"/>
      <c r="M243" s="8">
        <v>46333</v>
      </c>
      <c r="N243" s="11" t="s">
        <v>166</v>
      </c>
      <c r="O243" s="11" t="s">
        <v>732</v>
      </c>
      <c r="P243" s="7" t="s">
        <v>95</v>
      </c>
      <c r="Q243" s="10" t="s">
        <v>1883</v>
      </c>
      <c r="R243" s="12" t="str">
        <f>HYPERLINK("https://docs.wto.org/imrd/directdoc.asp?DDFDocuments/t/G/TBTN26/CHN2353.docx", "https://docs.wto.org/imrd/directdoc.asp?DDFDocuments/t/G/TBTN26/CHN2353.docx")</f>
        <v>https://docs.wto.org/imrd/directdoc.asp?DDFDocuments/t/G/TBTN26/CHN2353.docx</v>
      </c>
      <c r="S243" s="12" t="str">
        <f>HYPERLINK("https://docs.wto.org/imrd/directdoc.asp?DDFDocuments/u/G/TBTN26/CHN2353.docx", "https://docs.wto.org/imrd/directdoc.asp?DDFDocuments/u/G/TBTN26/CHN2353.docx")</f>
        <v>https://docs.wto.org/imrd/directdoc.asp?DDFDocuments/u/G/TBTN26/CHN2353.docx</v>
      </c>
      <c r="T243" s="12" t="str">
        <f>HYPERLINK("https://docs.wto.org/imrd/directdoc.asp?DDFDocuments/v/G/TBTN26/CHN2353.docx", "https://docs.wto.org/imrd/directdoc.asp?DDFDocuments/v/G/TBTN26/CHN2353.docx")</f>
        <v>https://docs.wto.org/imrd/directdoc.asp?DDFDocuments/v/G/TBTN26/CHN2353.docx</v>
      </c>
      <c r="U243" s="12" t="s">
        <v>98</v>
      </c>
      <c r="V243" s="12" t="s">
        <v>97</v>
      </c>
      <c r="W243" s="12" t="s">
        <v>97</v>
      </c>
      <c r="X243" s="12" t="s">
        <v>97</v>
      </c>
      <c r="Y243" s="12" t="s">
        <v>97</v>
      </c>
      <c r="Z243" s="12" t="s">
        <v>97</v>
      </c>
      <c r="AA243" s="12" t="s">
        <v>97</v>
      </c>
      <c r="AB243" s="13" t="s">
        <v>41</v>
      </c>
      <c r="AC243" s="12" t="s">
        <v>41</v>
      </c>
      <c r="AD243" s="12" t="s">
        <v>41</v>
      </c>
      <c r="AE243" s="12" t="s">
        <v>41</v>
      </c>
      <c r="AF243" s="12" t="s">
        <v>41</v>
      </c>
      <c r="AG243" s="12" t="s">
        <v>41</v>
      </c>
      <c r="AH243" s="13" t="s">
        <v>41</v>
      </c>
    </row>
    <row r="244" spans="1:34" ht="40.049999999999997" customHeight="1" x14ac:dyDescent="0.3">
      <c r="A244" s="7" t="s">
        <v>726</v>
      </c>
      <c r="B244" s="8">
        <v>46273</v>
      </c>
      <c r="C244" s="9" t="str">
        <f>HYPERLINK("https://epingalert.org/en/Search?viewData= G/TBT/N/CHN/2354"," G/TBT/N/CHN/2354")</f>
        <v xml:space="preserve"> G/TBT/N/CHN/2354</v>
      </c>
      <c r="D244" s="10" t="s">
        <v>1884</v>
      </c>
      <c r="E244" s="10" t="s">
        <v>1885</v>
      </c>
      <c r="F244" s="10" t="s">
        <v>1886</v>
      </c>
      <c r="G244" s="10" t="s">
        <v>1887</v>
      </c>
      <c r="H244" s="10" t="s">
        <v>1888</v>
      </c>
      <c r="I244" s="10" t="s">
        <v>739</v>
      </c>
      <c r="J244" s="10" t="s">
        <v>41</v>
      </c>
      <c r="K244" s="10" t="s">
        <v>41</v>
      </c>
      <c r="L244" s="7"/>
      <c r="M244" s="8">
        <v>46333</v>
      </c>
      <c r="N244" s="11" t="s">
        <v>166</v>
      </c>
      <c r="O244" s="11" t="s">
        <v>123</v>
      </c>
      <c r="P244" s="7" t="s">
        <v>95</v>
      </c>
      <c r="Q244" s="10" t="s">
        <v>1889</v>
      </c>
      <c r="R244" s="12" t="str">
        <f>HYPERLINK("https://docs.wto.org/imrd/directdoc.asp?DDFDocuments/t/G/TBTN26/CHN2354.docx", "https://docs.wto.org/imrd/directdoc.asp?DDFDocuments/t/G/TBTN26/CHN2354.docx")</f>
        <v>https://docs.wto.org/imrd/directdoc.asp?DDFDocuments/t/G/TBTN26/CHN2354.docx</v>
      </c>
      <c r="S244" s="12" t="str">
        <f>HYPERLINK("https://docs.wto.org/imrd/directdoc.asp?DDFDocuments/u/G/TBTN26/CHN2354.docx", "https://docs.wto.org/imrd/directdoc.asp?DDFDocuments/u/G/TBTN26/CHN2354.docx")</f>
        <v>https://docs.wto.org/imrd/directdoc.asp?DDFDocuments/u/G/TBTN26/CHN2354.docx</v>
      </c>
      <c r="T244" s="12" t="str">
        <f>HYPERLINK("https://docs.wto.org/imrd/directdoc.asp?DDFDocuments/v/G/TBTN26/CHN2354.docx", "https://docs.wto.org/imrd/directdoc.asp?DDFDocuments/v/G/TBTN26/CHN2354.docx")</f>
        <v>https://docs.wto.org/imrd/directdoc.asp?DDFDocuments/v/G/TBTN26/CHN2354.docx</v>
      </c>
      <c r="U244" s="12" t="s">
        <v>98</v>
      </c>
      <c r="V244" s="12" t="s">
        <v>97</v>
      </c>
      <c r="W244" s="12" t="s">
        <v>97</v>
      </c>
      <c r="X244" s="12" t="s">
        <v>97</v>
      </c>
      <c r="Y244" s="12" t="s">
        <v>97</v>
      </c>
      <c r="Z244" s="12" t="s">
        <v>97</v>
      </c>
      <c r="AA244" s="12" t="s">
        <v>97</v>
      </c>
      <c r="AB244" s="13" t="s">
        <v>41</v>
      </c>
      <c r="AC244" s="12" t="s">
        <v>41</v>
      </c>
      <c r="AD244" s="12" t="s">
        <v>41</v>
      </c>
      <c r="AE244" s="12" t="s">
        <v>41</v>
      </c>
      <c r="AF244" s="12" t="s">
        <v>41</v>
      </c>
      <c r="AG244" s="12" t="s">
        <v>41</v>
      </c>
      <c r="AH244" s="13" t="s">
        <v>41</v>
      </c>
    </row>
    <row r="245" spans="1:34" ht="40.049999999999997" customHeight="1" x14ac:dyDescent="0.3">
      <c r="A245" s="7" t="s">
        <v>726</v>
      </c>
      <c r="B245" s="8">
        <v>46273</v>
      </c>
      <c r="C245" s="9" t="str">
        <f>HYPERLINK("https://epingalert.org/en/Search?viewData= G/TBT/N/CHN/2355"," G/TBT/N/CHN/2355")</f>
        <v xml:space="preserve"> G/TBT/N/CHN/2355</v>
      </c>
      <c r="D245" s="10" t="s">
        <v>1890</v>
      </c>
      <c r="E245" s="10" t="s">
        <v>1891</v>
      </c>
      <c r="F245" s="10" t="s">
        <v>1892</v>
      </c>
      <c r="G245" s="10" t="s">
        <v>1893</v>
      </c>
      <c r="H245" s="10" t="s">
        <v>1894</v>
      </c>
      <c r="I245" s="10" t="s">
        <v>1895</v>
      </c>
      <c r="J245" s="10" t="s">
        <v>41</v>
      </c>
      <c r="K245" s="10" t="s">
        <v>287</v>
      </c>
      <c r="L245" s="7"/>
      <c r="M245" s="8">
        <v>46333</v>
      </c>
      <c r="N245" s="11" t="s">
        <v>166</v>
      </c>
      <c r="O245" s="11" t="s">
        <v>732</v>
      </c>
      <c r="P245" s="7" t="s">
        <v>95</v>
      </c>
      <c r="Q245" s="10" t="s">
        <v>1896</v>
      </c>
      <c r="R245" s="12" t="str">
        <f>HYPERLINK("https://docs.wto.org/imrd/directdoc.asp?DDFDocuments/t/G/TBTN26/CHN2355.docx", "https://docs.wto.org/imrd/directdoc.asp?DDFDocuments/t/G/TBTN26/CHN2355.docx")</f>
        <v>https://docs.wto.org/imrd/directdoc.asp?DDFDocuments/t/G/TBTN26/CHN2355.docx</v>
      </c>
      <c r="S245" s="12" t="str">
        <f>HYPERLINK("https://docs.wto.org/imrd/directdoc.asp?DDFDocuments/u/G/TBTN26/CHN2355.docx", "https://docs.wto.org/imrd/directdoc.asp?DDFDocuments/u/G/TBTN26/CHN2355.docx")</f>
        <v>https://docs.wto.org/imrd/directdoc.asp?DDFDocuments/u/G/TBTN26/CHN2355.docx</v>
      </c>
      <c r="T245" s="12" t="str">
        <f>HYPERLINK("https://docs.wto.org/imrd/directdoc.asp?DDFDocuments/v/G/TBTN26/CHN2355.docx", "https://docs.wto.org/imrd/directdoc.asp?DDFDocuments/v/G/TBTN26/CHN2355.docx")</f>
        <v>https://docs.wto.org/imrd/directdoc.asp?DDFDocuments/v/G/TBTN26/CHN2355.docx</v>
      </c>
      <c r="U245" s="12" t="s">
        <v>98</v>
      </c>
      <c r="V245" s="12" t="s">
        <v>97</v>
      </c>
      <c r="W245" s="12" t="s">
        <v>97</v>
      </c>
      <c r="X245" s="12" t="s">
        <v>97</v>
      </c>
      <c r="Y245" s="12" t="s">
        <v>97</v>
      </c>
      <c r="Z245" s="12" t="s">
        <v>97</v>
      </c>
      <c r="AA245" s="12" t="s">
        <v>97</v>
      </c>
      <c r="AB245" s="13" t="s">
        <v>41</v>
      </c>
      <c r="AC245" s="12" t="s">
        <v>41</v>
      </c>
      <c r="AD245" s="12" t="s">
        <v>41</v>
      </c>
      <c r="AE245" s="12" t="s">
        <v>41</v>
      </c>
      <c r="AF245" s="12" t="s">
        <v>41</v>
      </c>
      <c r="AG245" s="12" t="s">
        <v>41</v>
      </c>
      <c r="AH245" s="13" t="s">
        <v>41</v>
      </c>
    </row>
    <row r="246" spans="1:34" ht="40.049999999999997" customHeight="1" x14ac:dyDescent="0.3">
      <c r="A246" s="7" t="s">
        <v>726</v>
      </c>
      <c r="B246" s="8">
        <v>46273</v>
      </c>
      <c r="C246" s="9" t="str">
        <f>HYPERLINK("https://epingalert.org/en/Search?viewData= G/TBT/N/CHN/2356"," G/TBT/N/CHN/2356")</f>
        <v xml:space="preserve"> G/TBT/N/CHN/2356</v>
      </c>
      <c r="D246" s="10" t="s">
        <v>1897</v>
      </c>
      <c r="E246" s="10" t="s">
        <v>1898</v>
      </c>
      <c r="F246" s="10" t="s">
        <v>1899</v>
      </c>
      <c r="G246" s="10" t="s">
        <v>1900</v>
      </c>
      <c r="H246" s="10" t="s">
        <v>1901</v>
      </c>
      <c r="I246" s="10" t="s">
        <v>329</v>
      </c>
      <c r="J246" s="10" t="s">
        <v>41</v>
      </c>
      <c r="K246" s="10" t="s">
        <v>287</v>
      </c>
      <c r="L246" s="7"/>
      <c r="M246" s="8">
        <v>46333</v>
      </c>
      <c r="N246" s="11" t="s">
        <v>166</v>
      </c>
      <c r="O246" s="11" t="s">
        <v>732</v>
      </c>
      <c r="P246" s="7" t="s">
        <v>95</v>
      </c>
      <c r="Q246" s="10" t="s">
        <v>1902</v>
      </c>
      <c r="R246" s="12" t="str">
        <f>HYPERLINK("https://docs.wto.org/imrd/directdoc.asp?DDFDocuments/t/G/TBTN26/CHN2356.docx", "https://docs.wto.org/imrd/directdoc.asp?DDFDocuments/t/G/TBTN26/CHN2356.docx")</f>
        <v>https://docs.wto.org/imrd/directdoc.asp?DDFDocuments/t/G/TBTN26/CHN2356.docx</v>
      </c>
      <c r="S246" s="12" t="str">
        <f>HYPERLINK("https://docs.wto.org/imrd/directdoc.asp?DDFDocuments/u/G/TBTN26/CHN2356.docx", "https://docs.wto.org/imrd/directdoc.asp?DDFDocuments/u/G/TBTN26/CHN2356.docx")</f>
        <v>https://docs.wto.org/imrd/directdoc.asp?DDFDocuments/u/G/TBTN26/CHN2356.docx</v>
      </c>
      <c r="T246" s="12" t="str">
        <f>HYPERLINK("https://docs.wto.org/imrd/directdoc.asp?DDFDocuments/v/G/TBTN26/CHN2356.docx", "https://docs.wto.org/imrd/directdoc.asp?DDFDocuments/v/G/TBTN26/CHN2356.docx")</f>
        <v>https://docs.wto.org/imrd/directdoc.asp?DDFDocuments/v/G/TBTN26/CHN2356.docx</v>
      </c>
      <c r="U246" s="12" t="s">
        <v>98</v>
      </c>
      <c r="V246" s="12" t="s">
        <v>97</v>
      </c>
      <c r="W246" s="12" t="s">
        <v>97</v>
      </c>
      <c r="X246" s="12" t="s">
        <v>97</v>
      </c>
      <c r="Y246" s="12" t="s">
        <v>97</v>
      </c>
      <c r="Z246" s="12" t="s">
        <v>97</v>
      </c>
      <c r="AA246" s="12" t="s">
        <v>97</v>
      </c>
      <c r="AB246" s="13" t="s">
        <v>41</v>
      </c>
      <c r="AC246" s="12" t="s">
        <v>41</v>
      </c>
      <c r="AD246" s="12" t="s">
        <v>41</v>
      </c>
      <c r="AE246" s="12" t="s">
        <v>41</v>
      </c>
      <c r="AF246" s="12" t="s">
        <v>41</v>
      </c>
      <c r="AG246" s="12" t="s">
        <v>41</v>
      </c>
      <c r="AH246" s="13" t="s">
        <v>41</v>
      </c>
    </row>
    <row r="247" spans="1:34" ht="40.049999999999997" customHeight="1" x14ac:dyDescent="0.3">
      <c r="A247" s="7" t="s">
        <v>726</v>
      </c>
      <c r="B247" s="8">
        <v>46273</v>
      </c>
      <c r="C247" s="9" t="str">
        <f>HYPERLINK("https://epingalert.org/en/Search?viewData= G/TBT/N/CHN/2357"," G/TBT/N/CHN/2357")</f>
        <v xml:space="preserve"> G/TBT/N/CHN/2357</v>
      </c>
      <c r="D247" s="10" t="s">
        <v>1903</v>
      </c>
      <c r="E247" s="10" t="s">
        <v>1904</v>
      </c>
      <c r="F247" s="10" t="s">
        <v>1905</v>
      </c>
      <c r="G247" s="10" t="s">
        <v>1906</v>
      </c>
      <c r="H247" s="10" t="s">
        <v>1901</v>
      </c>
      <c r="I247" s="10" t="s">
        <v>329</v>
      </c>
      <c r="J247" s="10" t="s">
        <v>41</v>
      </c>
      <c r="K247" s="10" t="s">
        <v>287</v>
      </c>
      <c r="L247" s="7"/>
      <c r="M247" s="8">
        <v>46333</v>
      </c>
      <c r="N247" s="11" t="s">
        <v>166</v>
      </c>
      <c r="O247" s="11" t="s">
        <v>732</v>
      </c>
      <c r="P247" s="7" t="s">
        <v>95</v>
      </c>
      <c r="Q247" s="10" t="s">
        <v>1907</v>
      </c>
      <c r="R247" s="12" t="str">
        <f>HYPERLINK("https://docs.wto.org/imrd/directdoc.asp?DDFDocuments/t/G/TBTN26/CHN2357.docx", "https://docs.wto.org/imrd/directdoc.asp?DDFDocuments/t/G/TBTN26/CHN2357.docx")</f>
        <v>https://docs.wto.org/imrd/directdoc.asp?DDFDocuments/t/G/TBTN26/CHN2357.docx</v>
      </c>
      <c r="S247" s="12" t="str">
        <f>HYPERLINK("https://docs.wto.org/imrd/directdoc.asp?DDFDocuments/u/G/TBTN26/CHN2357.docx", "https://docs.wto.org/imrd/directdoc.asp?DDFDocuments/u/G/TBTN26/CHN2357.docx")</f>
        <v>https://docs.wto.org/imrd/directdoc.asp?DDFDocuments/u/G/TBTN26/CHN2357.docx</v>
      </c>
      <c r="T247" s="12" t="str">
        <f>HYPERLINK("https://docs.wto.org/imrd/directdoc.asp?DDFDocuments/v/G/TBTN26/CHN2357.docx", "https://docs.wto.org/imrd/directdoc.asp?DDFDocuments/v/G/TBTN26/CHN2357.docx")</f>
        <v>https://docs.wto.org/imrd/directdoc.asp?DDFDocuments/v/G/TBTN26/CHN2357.docx</v>
      </c>
      <c r="U247" s="12" t="s">
        <v>98</v>
      </c>
      <c r="V247" s="12" t="s">
        <v>97</v>
      </c>
      <c r="W247" s="12" t="s">
        <v>97</v>
      </c>
      <c r="X247" s="12" t="s">
        <v>97</v>
      </c>
      <c r="Y247" s="12" t="s">
        <v>97</v>
      </c>
      <c r="Z247" s="12" t="s">
        <v>97</v>
      </c>
      <c r="AA247" s="12" t="s">
        <v>97</v>
      </c>
      <c r="AB247" s="13" t="s">
        <v>41</v>
      </c>
      <c r="AC247" s="12" t="s">
        <v>41</v>
      </c>
      <c r="AD247" s="12" t="s">
        <v>41</v>
      </c>
      <c r="AE247" s="12" t="s">
        <v>41</v>
      </c>
      <c r="AF247" s="12" t="s">
        <v>41</v>
      </c>
      <c r="AG247" s="12" t="s">
        <v>41</v>
      </c>
      <c r="AH247" s="13" t="s">
        <v>41</v>
      </c>
    </row>
    <row r="248" spans="1:34" ht="40.049999999999997" customHeight="1" x14ac:dyDescent="0.3">
      <c r="A248" s="7" t="s">
        <v>726</v>
      </c>
      <c r="B248" s="8">
        <v>46273</v>
      </c>
      <c r="C248" s="9" t="str">
        <f>HYPERLINK("https://epingalert.org/en/Search?viewData= G/TBT/N/CHN/2358"," G/TBT/N/CHN/2358")</f>
        <v xml:space="preserve"> G/TBT/N/CHN/2358</v>
      </c>
      <c r="D248" s="10" t="s">
        <v>1908</v>
      </c>
      <c r="E248" s="10" t="s">
        <v>1909</v>
      </c>
      <c r="F248" s="10" t="s">
        <v>1910</v>
      </c>
      <c r="G248" s="10" t="s">
        <v>1637</v>
      </c>
      <c r="H248" s="10" t="s">
        <v>1638</v>
      </c>
      <c r="I248" s="10" t="s">
        <v>1181</v>
      </c>
      <c r="J248" s="10" t="s">
        <v>41</v>
      </c>
      <c r="K248" s="10" t="s">
        <v>41</v>
      </c>
      <c r="L248" s="7"/>
      <c r="M248" s="8">
        <v>46333</v>
      </c>
      <c r="N248" s="11" t="s">
        <v>166</v>
      </c>
      <c r="O248" s="11" t="s">
        <v>166</v>
      </c>
      <c r="P248" s="7" t="s">
        <v>95</v>
      </c>
      <c r="Q248" s="10" t="s">
        <v>1911</v>
      </c>
      <c r="R248" s="12" t="str">
        <f>HYPERLINK("https://docs.wto.org/imrd/directdoc.asp?DDFDocuments/t/G/TBTN26/CHN2358.docx", "https://docs.wto.org/imrd/directdoc.asp?DDFDocuments/t/G/TBTN26/CHN2358.docx")</f>
        <v>https://docs.wto.org/imrd/directdoc.asp?DDFDocuments/t/G/TBTN26/CHN2358.docx</v>
      </c>
      <c r="S248" s="12" t="str">
        <f>HYPERLINK("https://docs.wto.org/imrd/directdoc.asp?DDFDocuments/u/G/TBTN26/CHN2358.docx", "https://docs.wto.org/imrd/directdoc.asp?DDFDocuments/u/G/TBTN26/CHN2358.docx")</f>
        <v>https://docs.wto.org/imrd/directdoc.asp?DDFDocuments/u/G/TBTN26/CHN2358.docx</v>
      </c>
      <c r="T248" s="12" t="str">
        <f>HYPERLINK("https://docs.wto.org/imrd/directdoc.asp?DDFDocuments/v/G/TBTN26/CHN2358.docx", "https://docs.wto.org/imrd/directdoc.asp?DDFDocuments/v/G/TBTN26/CHN2358.docx")</f>
        <v>https://docs.wto.org/imrd/directdoc.asp?DDFDocuments/v/G/TBTN26/CHN2358.docx</v>
      </c>
      <c r="U248" s="12" t="s">
        <v>98</v>
      </c>
      <c r="V248" s="12" t="s">
        <v>97</v>
      </c>
      <c r="W248" s="12" t="s">
        <v>97</v>
      </c>
      <c r="X248" s="12" t="s">
        <v>97</v>
      </c>
      <c r="Y248" s="12" t="s">
        <v>97</v>
      </c>
      <c r="Z248" s="12" t="s">
        <v>97</v>
      </c>
      <c r="AA248" s="12" t="s">
        <v>97</v>
      </c>
      <c r="AB248" s="13" t="s">
        <v>41</v>
      </c>
      <c r="AC248" s="12" t="s">
        <v>41</v>
      </c>
      <c r="AD248" s="12" t="s">
        <v>41</v>
      </c>
      <c r="AE248" s="12" t="s">
        <v>41</v>
      </c>
      <c r="AF248" s="12" t="s">
        <v>41</v>
      </c>
      <c r="AG248" s="12" t="s">
        <v>41</v>
      </c>
      <c r="AH248" s="13" t="s">
        <v>41</v>
      </c>
    </row>
    <row r="249" spans="1:34" ht="40.049999999999997" customHeight="1" x14ac:dyDescent="0.3">
      <c r="A249" s="7" t="s">
        <v>726</v>
      </c>
      <c r="B249" s="8">
        <v>46273</v>
      </c>
      <c r="C249" s="9" t="str">
        <f>HYPERLINK("https://epingalert.org/en/Search?viewData= G/TBT/N/CHN/2359"," G/TBT/N/CHN/2359")</f>
        <v xml:space="preserve"> G/TBT/N/CHN/2359</v>
      </c>
      <c r="D249" s="10" t="s">
        <v>1912</v>
      </c>
      <c r="E249" s="10" t="s">
        <v>1913</v>
      </c>
      <c r="F249" s="10" t="s">
        <v>1914</v>
      </c>
      <c r="G249" s="10" t="s">
        <v>1915</v>
      </c>
      <c r="H249" s="10" t="s">
        <v>738</v>
      </c>
      <c r="I249" s="10" t="s">
        <v>218</v>
      </c>
      <c r="J249" s="10" t="s">
        <v>41</v>
      </c>
      <c r="K249" s="10" t="s">
        <v>41</v>
      </c>
      <c r="L249" s="7"/>
      <c r="M249" s="8">
        <v>46333</v>
      </c>
      <c r="N249" s="11" t="s">
        <v>166</v>
      </c>
      <c r="O249" s="11">
        <v>47119</v>
      </c>
      <c r="P249" s="7" t="s">
        <v>95</v>
      </c>
      <c r="Q249" s="10" t="s">
        <v>1916</v>
      </c>
      <c r="R249" s="12" t="str">
        <f>HYPERLINK("https://docs.wto.org/imrd/directdoc.asp?DDFDocuments/t/G/TBTN26/CHN2359.docx", "https://docs.wto.org/imrd/directdoc.asp?DDFDocuments/t/G/TBTN26/CHN2359.docx")</f>
        <v>https://docs.wto.org/imrd/directdoc.asp?DDFDocuments/t/G/TBTN26/CHN2359.docx</v>
      </c>
      <c r="S249" s="12" t="str">
        <f>HYPERLINK("https://docs.wto.org/imrd/directdoc.asp?DDFDocuments/u/G/TBTN26/CHN2359.docx", "https://docs.wto.org/imrd/directdoc.asp?DDFDocuments/u/G/TBTN26/CHN2359.docx")</f>
        <v>https://docs.wto.org/imrd/directdoc.asp?DDFDocuments/u/G/TBTN26/CHN2359.docx</v>
      </c>
      <c r="T249" s="12" t="str">
        <f>HYPERLINK("https://docs.wto.org/imrd/directdoc.asp?DDFDocuments/v/G/TBTN26/CHN2359.docx", "https://docs.wto.org/imrd/directdoc.asp?DDFDocuments/v/G/TBTN26/CHN2359.docx")</f>
        <v>https://docs.wto.org/imrd/directdoc.asp?DDFDocuments/v/G/TBTN26/CHN2359.docx</v>
      </c>
      <c r="U249" s="12" t="s">
        <v>98</v>
      </c>
      <c r="V249" s="12" t="s">
        <v>97</v>
      </c>
      <c r="W249" s="12" t="s">
        <v>97</v>
      </c>
      <c r="X249" s="12" t="s">
        <v>97</v>
      </c>
      <c r="Y249" s="12" t="s">
        <v>97</v>
      </c>
      <c r="Z249" s="12" t="s">
        <v>97</v>
      </c>
      <c r="AA249" s="12" t="s">
        <v>97</v>
      </c>
      <c r="AB249" s="13" t="s">
        <v>41</v>
      </c>
      <c r="AC249" s="12" t="s">
        <v>41</v>
      </c>
      <c r="AD249" s="12" t="s">
        <v>41</v>
      </c>
      <c r="AE249" s="12" t="s">
        <v>41</v>
      </c>
      <c r="AF249" s="12" t="s">
        <v>41</v>
      </c>
      <c r="AG249" s="12" t="s">
        <v>41</v>
      </c>
      <c r="AH249" s="13" t="s">
        <v>41</v>
      </c>
    </row>
    <row r="250" spans="1:34" ht="40.049999999999997" customHeight="1" x14ac:dyDescent="0.3">
      <c r="A250" s="7" t="s">
        <v>726</v>
      </c>
      <c r="B250" s="8">
        <v>46273</v>
      </c>
      <c r="C250" s="9" t="str">
        <f>HYPERLINK("https://epingalert.org/en/Search?viewData= G/TBT/N/CHN/2360"," G/TBT/N/CHN/2360")</f>
        <v xml:space="preserve"> G/TBT/N/CHN/2360</v>
      </c>
      <c r="D250" s="10" t="s">
        <v>1917</v>
      </c>
      <c r="E250" s="10" t="s">
        <v>1918</v>
      </c>
      <c r="F250" s="10" t="s">
        <v>1919</v>
      </c>
      <c r="G250" s="10" t="s">
        <v>1920</v>
      </c>
      <c r="H250" s="10" t="s">
        <v>1921</v>
      </c>
      <c r="I250" s="10" t="s">
        <v>1895</v>
      </c>
      <c r="J250" s="10" t="s">
        <v>41</v>
      </c>
      <c r="K250" s="10" t="s">
        <v>41</v>
      </c>
      <c r="L250" s="7"/>
      <c r="M250" s="8">
        <v>46333</v>
      </c>
      <c r="N250" s="11" t="s">
        <v>166</v>
      </c>
      <c r="O250" s="11" t="s">
        <v>732</v>
      </c>
      <c r="P250" s="7" t="s">
        <v>95</v>
      </c>
      <c r="Q250" s="10" t="s">
        <v>1922</v>
      </c>
      <c r="R250" s="12" t="str">
        <f>HYPERLINK("https://docs.wto.org/imrd/directdoc.asp?DDFDocuments/t/G/TBTN26/CHN2360.docx", "https://docs.wto.org/imrd/directdoc.asp?DDFDocuments/t/G/TBTN26/CHN2360.docx")</f>
        <v>https://docs.wto.org/imrd/directdoc.asp?DDFDocuments/t/G/TBTN26/CHN2360.docx</v>
      </c>
      <c r="S250" s="12" t="str">
        <f>HYPERLINK("https://docs.wto.org/imrd/directdoc.asp?DDFDocuments/u/G/TBTN26/CHN2360.docx", "https://docs.wto.org/imrd/directdoc.asp?DDFDocuments/u/G/TBTN26/CHN2360.docx")</f>
        <v>https://docs.wto.org/imrd/directdoc.asp?DDFDocuments/u/G/TBTN26/CHN2360.docx</v>
      </c>
      <c r="T250" s="12" t="str">
        <f>HYPERLINK("https://docs.wto.org/imrd/directdoc.asp?DDFDocuments/v/G/TBTN26/CHN2360.docx", "https://docs.wto.org/imrd/directdoc.asp?DDFDocuments/v/G/TBTN26/CHN2360.docx")</f>
        <v>https://docs.wto.org/imrd/directdoc.asp?DDFDocuments/v/G/TBTN26/CHN2360.docx</v>
      </c>
      <c r="U250" s="12" t="s">
        <v>98</v>
      </c>
      <c r="V250" s="12" t="s">
        <v>97</v>
      </c>
      <c r="W250" s="12" t="s">
        <v>97</v>
      </c>
      <c r="X250" s="12" t="s">
        <v>97</v>
      </c>
      <c r="Y250" s="12" t="s">
        <v>97</v>
      </c>
      <c r="Z250" s="12" t="s">
        <v>97</v>
      </c>
      <c r="AA250" s="12" t="s">
        <v>97</v>
      </c>
      <c r="AB250" s="13" t="s">
        <v>41</v>
      </c>
      <c r="AC250" s="12" t="s">
        <v>41</v>
      </c>
      <c r="AD250" s="12" t="s">
        <v>41</v>
      </c>
      <c r="AE250" s="12" t="s">
        <v>41</v>
      </c>
      <c r="AF250" s="12" t="s">
        <v>41</v>
      </c>
      <c r="AG250" s="12" t="s">
        <v>41</v>
      </c>
      <c r="AH250" s="13" t="s">
        <v>41</v>
      </c>
    </row>
    <row r="251" spans="1:34" ht="40.049999999999997" customHeight="1" x14ac:dyDescent="0.3">
      <c r="A251" s="7" t="s">
        <v>48</v>
      </c>
      <c r="B251" s="8">
        <v>46273</v>
      </c>
      <c r="C251" s="9" t="str">
        <f>HYPERLINK("https://epingalert.org/en/Search?viewData= G/TBT/N/UGA/2098/Rev.1"," G/TBT/N/UGA/2098/Rev.1")</f>
        <v xml:space="preserve"> G/TBT/N/UGA/2098/Rev.1</v>
      </c>
      <c r="D251" s="10" t="s">
        <v>1923</v>
      </c>
      <c r="E251" s="10" t="s">
        <v>1924</v>
      </c>
      <c r="F251" s="10" t="s">
        <v>1817</v>
      </c>
      <c r="G251" s="10" t="s">
        <v>673</v>
      </c>
      <c r="H251" s="10" t="s">
        <v>226</v>
      </c>
      <c r="I251" s="10" t="s">
        <v>1925</v>
      </c>
      <c r="J251" s="10" t="s">
        <v>41</v>
      </c>
      <c r="K251" s="10" t="s">
        <v>157</v>
      </c>
      <c r="L251" s="7"/>
      <c r="M251" s="8">
        <v>46333</v>
      </c>
      <c r="N251" s="11" t="s">
        <v>166</v>
      </c>
      <c r="O251" s="11" t="s">
        <v>166</v>
      </c>
      <c r="P251" s="7" t="s">
        <v>167</v>
      </c>
      <c r="Q251" s="10" t="s">
        <v>1926</v>
      </c>
      <c r="R251" s="12" t="str">
        <f>HYPERLINK("https://docs.wto.org/imrd/directdoc.asp?DDFDocuments/t/G/TBTN25/UGA2098R1.docx", "https://docs.wto.org/imrd/directdoc.asp?DDFDocuments/t/G/TBTN25/UGA2098R1.docx")</f>
        <v>https://docs.wto.org/imrd/directdoc.asp?DDFDocuments/t/G/TBTN25/UGA2098R1.docx</v>
      </c>
      <c r="S251" s="12" t="str">
        <f>HYPERLINK("https://docs.wto.org/imrd/directdoc.asp?DDFDocuments/u/G/TBTN25/UGA2098R1.docx", "https://docs.wto.org/imrd/directdoc.asp?DDFDocuments/u/G/TBTN25/UGA2098R1.docx")</f>
        <v>https://docs.wto.org/imrd/directdoc.asp?DDFDocuments/u/G/TBTN25/UGA2098R1.docx</v>
      </c>
      <c r="T251" s="12" t="str">
        <f>HYPERLINK("https://docs.wto.org/imrd/directdoc.asp?DDFDocuments/v/G/TBTN25/UGA2098R1.docx", "https://docs.wto.org/imrd/directdoc.asp?DDFDocuments/v/G/TBTN25/UGA2098R1.docx")</f>
        <v>https://docs.wto.org/imrd/directdoc.asp?DDFDocuments/v/G/TBTN25/UGA2098R1.docx</v>
      </c>
      <c r="U251" s="12" t="s">
        <v>98</v>
      </c>
      <c r="V251" s="12" t="s">
        <v>97</v>
      </c>
      <c r="W251" s="12" t="s">
        <v>98</v>
      </c>
      <c r="X251" s="12" t="s">
        <v>97</v>
      </c>
      <c r="Y251" s="12" t="s">
        <v>97</v>
      </c>
      <c r="Z251" s="12" t="s">
        <v>97</v>
      </c>
      <c r="AA251" s="12" t="s">
        <v>97</v>
      </c>
      <c r="AB251" s="13" t="s">
        <v>1927</v>
      </c>
      <c r="AC251" s="12" t="s">
        <v>41</v>
      </c>
      <c r="AD251" s="12" t="s">
        <v>41</v>
      </c>
      <c r="AE251" s="12" t="s">
        <v>41</v>
      </c>
      <c r="AF251" s="12" t="s">
        <v>41</v>
      </c>
      <c r="AG251" s="12" t="s">
        <v>41</v>
      </c>
      <c r="AH251" s="13" t="s">
        <v>41</v>
      </c>
    </row>
    <row r="252" spans="1:34" ht="40.049999999999997" customHeight="1" x14ac:dyDescent="0.3">
      <c r="A252" s="7" t="s">
        <v>112</v>
      </c>
      <c r="B252" s="8">
        <v>46273</v>
      </c>
      <c r="C252" s="9" t="str">
        <f>HYPERLINK("https://epingalert.org/en/Search?viewData= G/TBT/N/UKR/384/Rev.1"," G/TBT/N/UKR/384/Rev.1")</f>
        <v xml:space="preserve"> G/TBT/N/UKR/384/Rev.1</v>
      </c>
      <c r="D252" s="10" t="s">
        <v>1928</v>
      </c>
      <c r="E252" s="10" t="s">
        <v>1929</v>
      </c>
      <c r="F252" s="10" t="s">
        <v>607</v>
      </c>
      <c r="G252" s="10" t="s">
        <v>1930</v>
      </c>
      <c r="H252" s="10" t="s">
        <v>608</v>
      </c>
      <c r="I252" s="10" t="s">
        <v>1685</v>
      </c>
      <c r="J252" s="10" t="s">
        <v>41</v>
      </c>
      <c r="K252" s="10" t="s">
        <v>41</v>
      </c>
      <c r="L252" s="7"/>
      <c r="M252" s="8">
        <v>46303</v>
      </c>
      <c r="N252" s="11" t="s">
        <v>166</v>
      </c>
      <c r="O252" s="11" t="s">
        <v>1931</v>
      </c>
      <c r="P252" s="7" t="s">
        <v>167</v>
      </c>
      <c r="Q252" s="10" t="s">
        <v>1932</v>
      </c>
      <c r="R252" s="12" t="str">
        <f>HYPERLINK("https://docs.wto.org/imrd/directdoc.asp?DDFDocuments/t/G/TBTN26/UKR384R1.docx", "https://docs.wto.org/imrd/directdoc.asp?DDFDocuments/t/G/TBTN26/UKR384R1.docx")</f>
        <v>https://docs.wto.org/imrd/directdoc.asp?DDFDocuments/t/G/TBTN26/UKR384R1.docx</v>
      </c>
      <c r="S252" s="12" t="str">
        <f>HYPERLINK("https://docs.wto.org/imrd/directdoc.asp?DDFDocuments/u/G/TBTN26/UKR384R1.docx", "https://docs.wto.org/imrd/directdoc.asp?DDFDocuments/u/G/TBTN26/UKR384R1.docx")</f>
        <v>https://docs.wto.org/imrd/directdoc.asp?DDFDocuments/u/G/TBTN26/UKR384R1.docx</v>
      </c>
      <c r="T252" s="12" t="str">
        <f>HYPERLINK("https://docs.wto.org/imrd/directdoc.asp?DDFDocuments/v/G/TBTN26/UKR384R1.docx", "https://docs.wto.org/imrd/directdoc.asp?DDFDocuments/v/G/TBTN26/UKR384R1.docx")</f>
        <v>https://docs.wto.org/imrd/directdoc.asp?DDFDocuments/v/G/TBTN26/UKR384R1.docx</v>
      </c>
      <c r="U252" s="12" t="s">
        <v>98</v>
      </c>
      <c r="V252" s="12" t="s">
        <v>97</v>
      </c>
      <c r="W252" s="12" t="s">
        <v>98</v>
      </c>
      <c r="X252" s="12" t="s">
        <v>97</v>
      </c>
      <c r="Y252" s="12" t="s">
        <v>97</v>
      </c>
      <c r="Z252" s="12" t="s">
        <v>97</v>
      </c>
      <c r="AA252" s="12" t="s">
        <v>97</v>
      </c>
      <c r="AB252" s="13" t="s">
        <v>1933</v>
      </c>
      <c r="AC252" s="12" t="s">
        <v>41</v>
      </c>
      <c r="AD252" s="12" t="s">
        <v>41</v>
      </c>
      <c r="AE252" s="12" t="s">
        <v>41</v>
      </c>
      <c r="AF252" s="12" t="s">
        <v>41</v>
      </c>
      <c r="AG252" s="12" t="s">
        <v>41</v>
      </c>
      <c r="AH252" s="13" t="s">
        <v>41</v>
      </c>
    </row>
    <row r="253" spans="1:34" ht="40.049999999999997" customHeight="1" x14ac:dyDescent="0.3">
      <c r="A253" s="7" t="s">
        <v>112</v>
      </c>
      <c r="B253" s="8">
        <v>46273</v>
      </c>
      <c r="C253" s="9" t="str">
        <f>HYPERLINK("https://epingalert.org/en/Search?viewData= G/TBT/N/UKR/400"," G/TBT/N/UKR/400")</f>
        <v xml:space="preserve"> G/TBT/N/UKR/400</v>
      </c>
      <c r="D253" s="10" t="s">
        <v>1934</v>
      </c>
      <c r="E253" s="10" t="s">
        <v>1935</v>
      </c>
      <c r="F253" s="10" t="s">
        <v>1936</v>
      </c>
      <c r="G253" s="10" t="s">
        <v>41</v>
      </c>
      <c r="H253" s="10" t="s">
        <v>1937</v>
      </c>
      <c r="I253" s="10" t="s">
        <v>1938</v>
      </c>
      <c r="J253" s="10" t="s">
        <v>41</v>
      </c>
      <c r="K253" s="10" t="s">
        <v>41</v>
      </c>
      <c r="L253" s="7"/>
      <c r="M253" s="8">
        <v>46333</v>
      </c>
      <c r="N253" s="11" t="s">
        <v>166</v>
      </c>
      <c r="O253" s="11" t="s">
        <v>1939</v>
      </c>
      <c r="P253" s="7" t="s">
        <v>95</v>
      </c>
      <c r="Q253" s="10" t="s">
        <v>1940</v>
      </c>
      <c r="R253" s="12" t="str">
        <f>HYPERLINK("https://docs.wto.org/imrd/directdoc.asp?DDFDocuments/t/G/TBTN26/UKR400.docx", "https://docs.wto.org/imrd/directdoc.asp?DDFDocuments/t/G/TBTN26/UKR400.docx")</f>
        <v>https://docs.wto.org/imrd/directdoc.asp?DDFDocuments/t/G/TBTN26/UKR400.docx</v>
      </c>
      <c r="S253" s="12" t="str">
        <f>HYPERLINK("https://docs.wto.org/imrd/directdoc.asp?DDFDocuments/u/G/TBTN26/UKR400.docx", "https://docs.wto.org/imrd/directdoc.asp?DDFDocuments/u/G/TBTN26/UKR400.docx")</f>
        <v>https://docs.wto.org/imrd/directdoc.asp?DDFDocuments/u/G/TBTN26/UKR400.docx</v>
      </c>
      <c r="T253" s="12" t="str">
        <f>HYPERLINK("https://docs.wto.org/imrd/directdoc.asp?DDFDocuments/v/G/TBTN26/UKR400.docx", "https://docs.wto.org/imrd/directdoc.asp?DDFDocuments/v/G/TBTN26/UKR400.docx")</f>
        <v>https://docs.wto.org/imrd/directdoc.asp?DDFDocuments/v/G/TBTN26/UKR400.docx</v>
      </c>
      <c r="U253" s="12" t="s">
        <v>98</v>
      </c>
      <c r="V253" s="12" t="s">
        <v>97</v>
      </c>
      <c r="W253" s="12" t="s">
        <v>98</v>
      </c>
      <c r="X253" s="12" t="s">
        <v>97</v>
      </c>
      <c r="Y253" s="12" t="s">
        <v>97</v>
      </c>
      <c r="Z253" s="12" t="s">
        <v>97</v>
      </c>
      <c r="AA253" s="12" t="s">
        <v>97</v>
      </c>
      <c r="AB253" s="13" t="s">
        <v>1941</v>
      </c>
      <c r="AC253" s="12" t="s">
        <v>41</v>
      </c>
      <c r="AD253" s="12" t="s">
        <v>41</v>
      </c>
      <c r="AE253" s="12" t="s">
        <v>41</v>
      </c>
      <c r="AF253" s="12" t="s">
        <v>41</v>
      </c>
      <c r="AG253" s="12" t="s">
        <v>41</v>
      </c>
      <c r="AH253" s="13" t="s">
        <v>41</v>
      </c>
    </row>
    <row r="254" spans="1:34" ht="40.049999999999997" customHeight="1" x14ac:dyDescent="0.3">
      <c r="A254" s="7" t="s">
        <v>334</v>
      </c>
      <c r="B254" s="8">
        <v>46274</v>
      </c>
      <c r="C254" s="9" t="str">
        <f>HYPERLINK("https://epingalert.org/en/Search?viewData= G/SPS/N/BRA/2527"," G/SPS/N/BRA/2527")</f>
        <v xml:space="preserve"> G/SPS/N/BRA/2527</v>
      </c>
      <c r="D254" s="10" t="s">
        <v>1719</v>
      </c>
      <c r="E254" s="10" t="s">
        <v>1720</v>
      </c>
      <c r="F254" s="10" t="s">
        <v>1366</v>
      </c>
      <c r="G254" s="10" t="s">
        <v>41</v>
      </c>
      <c r="H254" s="10" t="s">
        <v>347</v>
      </c>
      <c r="I254" s="10" t="s">
        <v>120</v>
      </c>
      <c r="J254" s="10" t="s">
        <v>41</v>
      </c>
      <c r="K254" s="10" t="s">
        <v>121</v>
      </c>
      <c r="L254" s="7"/>
      <c r="M254" s="8">
        <v>46334</v>
      </c>
      <c r="N254" s="11" t="s">
        <v>372</v>
      </c>
      <c r="O254" s="11" t="s">
        <v>372</v>
      </c>
      <c r="P254" s="7" t="s">
        <v>95</v>
      </c>
      <c r="Q254" s="10" t="s">
        <v>1721</v>
      </c>
      <c r="R254" s="12" t="str">
        <f>HYPERLINK("https://docs.wto.org/imrd/directdoc.asp?DDFDocuments/t/G/SPS/NBRA2527.docx", "https://docs.wto.org/imrd/directdoc.asp?DDFDocuments/t/G/SPS/NBRA2527.docx")</f>
        <v>https://docs.wto.org/imrd/directdoc.asp?DDFDocuments/t/G/SPS/NBRA2527.docx</v>
      </c>
      <c r="S254" s="12" t="str">
        <f>HYPERLINK("https://docs.wto.org/imrd/directdoc.asp?DDFDocuments/u/G/SPS/NBRA2527.docx", "https://docs.wto.org/imrd/directdoc.asp?DDFDocuments/u/G/SPS/NBRA2527.docx")</f>
        <v>https://docs.wto.org/imrd/directdoc.asp?DDFDocuments/u/G/SPS/NBRA2527.docx</v>
      </c>
      <c r="T254" s="12" t="str">
        <f>HYPERLINK("https://docs.wto.org/imrd/directdoc.asp?DDFDocuments/v/G/SPS/NBRA2527.docx", "https://docs.wto.org/imrd/directdoc.asp?DDFDocuments/v/G/SPS/NBRA2527.docx")</f>
        <v>https://docs.wto.org/imrd/directdoc.asp?DDFDocuments/v/G/SPS/NBRA2527.docx</v>
      </c>
      <c r="U254" s="12" t="s">
        <v>41</v>
      </c>
      <c r="V254" s="12" t="s">
        <v>41</v>
      </c>
      <c r="W254" s="12" t="s">
        <v>41</v>
      </c>
      <c r="X254" s="12" t="s">
        <v>41</v>
      </c>
      <c r="Y254" s="12" t="s">
        <v>41</v>
      </c>
      <c r="Z254" s="12" t="s">
        <v>41</v>
      </c>
      <c r="AA254" s="12" t="s">
        <v>41</v>
      </c>
      <c r="AB254" s="13" t="s">
        <v>41</v>
      </c>
      <c r="AC254" s="12" t="s">
        <v>97</v>
      </c>
      <c r="AD254" s="12" t="s">
        <v>97</v>
      </c>
      <c r="AE254" s="12" t="s">
        <v>97</v>
      </c>
      <c r="AF254" s="12" t="s">
        <v>98</v>
      </c>
      <c r="AG254" s="12" t="s">
        <v>99</v>
      </c>
      <c r="AH254" s="13" t="s">
        <v>41</v>
      </c>
    </row>
    <row r="255" spans="1:34" ht="40.049999999999997" customHeight="1" x14ac:dyDescent="0.3">
      <c r="A255" s="7" t="s">
        <v>334</v>
      </c>
      <c r="B255" s="8">
        <v>46274</v>
      </c>
      <c r="C255" s="9" t="str">
        <f>HYPERLINK("https://epingalert.org/en/Search?viewData= G/SPS/N/BRA/2529"," G/SPS/N/BRA/2529")</f>
        <v xml:space="preserve"> G/SPS/N/BRA/2529</v>
      </c>
      <c r="D255" s="10" t="s">
        <v>1722</v>
      </c>
      <c r="E255" s="10" t="s">
        <v>1723</v>
      </c>
      <c r="F255" s="10" t="s">
        <v>1724</v>
      </c>
      <c r="G255" s="10" t="s">
        <v>338</v>
      </c>
      <c r="H255" s="10" t="s">
        <v>339</v>
      </c>
      <c r="I255" s="10" t="s">
        <v>340</v>
      </c>
      <c r="J255" s="10" t="s">
        <v>41</v>
      </c>
      <c r="K255" s="10" t="s">
        <v>341</v>
      </c>
      <c r="L255" s="7" t="s">
        <v>872</v>
      </c>
      <c r="M255" s="8">
        <v>46334</v>
      </c>
      <c r="N255" s="11" t="s">
        <v>122</v>
      </c>
      <c r="O255" s="11" t="s">
        <v>122</v>
      </c>
      <c r="P255" s="7" t="s">
        <v>95</v>
      </c>
      <c r="Q255" s="10" t="s">
        <v>1725</v>
      </c>
      <c r="R255" s="12" t="str">
        <f>HYPERLINK("https://docs.wto.org/imrd/directdoc.asp?DDFDocuments/t/G/SPS/NBRA2529.docx", "https://docs.wto.org/imrd/directdoc.asp?DDFDocuments/t/G/SPS/NBRA2529.docx")</f>
        <v>https://docs.wto.org/imrd/directdoc.asp?DDFDocuments/t/G/SPS/NBRA2529.docx</v>
      </c>
      <c r="S255" s="12" t="str">
        <f>HYPERLINK("https://docs.wto.org/imrd/directdoc.asp?DDFDocuments/u/G/SPS/NBRA2529.docx", "https://docs.wto.org/imrd/directdoc.asp?DDFDocuments/u/G/SPS/NBRA2529.docx")</f>
        <v>https://docs.wto.org/imrd/directdoc.asp?DDFDocuments/u/G/SPS/NBRA2529.docx</v>
      </c>
      <c r="T255" s="12" t="str">
        <f>HYPERLINK("https://docs.wto.org/imrd/directdoc.asp?DDFDocuments/v/G/SPS/NBRA2529.docx", "https://docs.wto.org/imrd/directdoc.asp?DDFDocuments/v/G/SPS/NBRA2529.docx")</f>
        <v>https://docs.wto.org/imrd/directdoc.asp?DDFDocuments/v/G/SPS/NBRA2529.docx</v>
      </c>
      <c r="U255" s="12" t="s">
        <v>41</v>
      </c>
      <c r="V255" s="12" t="s">
        <v>41</v>
      </c>
      <c r="W255" s="12" t="s">
        <v>41</v>
      </c>
      <c r="X255" s="12" t="s">
        <v>41</v>
      </c>
      <c r="Y255" s="12" t="s">
        <v>41</v>
      </c>
      <c r="Z255" s="12" t="s">
        <v>41</v>
      </c>
      <c r="AA255" s="12" t="s">
        <v>41</v>
      </c>
      <c r="AB255" s="13" t="s">
        <v>41</v>
      </c>
      <c r="AC255" s="12" t="s">
        <v>97</v>
      </c>
      <c r="AD255" s="12" t="s">
        <v>97</v>
      </c>
      <c r="AE255" s="12" t="s">
        <v>98</v>
      </c>
      <c r="AF255" s="12" t="s">
        <v>97</v>
      </c>
      <c r="AG255" s="12" t="s">
        <v>98</v>
      </c>
      <c r="AH255" s="13" t="s">
        <v>41</v>
      </c>
    </row>
    <row r="256" spans="1:34" ht="40.049999999999997" customHeight="1" x14ac:dyDescent="0.3">
      <c r="A256" s="7" t="s">
        <v>1097</v>
      </c>
      <c r="B256" s="8">
        <v>46274</v>
      </c>
      <c r="C256" s="9" t="str">
        <f>HYPERLINK("https://epingalert.org/en/Search?viewData= G/SPS/N/CHE/85/Add.1/Corr.1"," G/SPS/N/CHE/85/Add.1/Corr.1")</f>
        <v xml:space="preserve"> G/SPS/N/CHE/85/Add.1/Corr.1</v>
      </c>
      <c r="D256" s="10" t="s">
        <v>1726</v>
      </c>
      <c r="E256" s="10" t="s">
        <v>1727</v>
      </c>
      <c r="F256" s="10" t="s">
        <v>1728</v>
      </c>
      <c r="G256" s="10" t="s">
        <v>41</v>
      </c>
      <c r="H256" s="10" t="s">
        <v>41</v>
      </c>
      <c r="I256" s="10" t="s">
        <v>120</v>
      </c>
      <c r="J256" s="10" t="s">
        <v>1729</v>
      </c>
      <c r="K256" s="10" t="s">
        <v>1730</v>
      </c>
      <c r="L256" s="7"/>
      <c r="M256" s="8" t="s">
        <v>41</v>
      </c>
      <c r="N256" s="11"/>
      <c r="O256" s="11"/>
      <c r="P256" s="7" t="s">
        <v>211</v>
      </c>
      <c r="Q256" s="7"/>
      <c r="R256" s="12" t="str">
        <f>HYPERLINK("https://docs.wto.org/imrd/directdoc.asp?DDFDocuments/t/G/SPS/NCHE85A1C1.docx", "https://docs.wto.org/imrd/directdoc.asp?DDFDocuments/t/G/SPS/NCHE85A1C1.docx")</f>
        <v>https://docs.wto.org/imrd/directdoc.asp?DDFDocuments/t/G/SPS/NCHE85A1C1.docx</v>
      </c>
      <c r="S256" s="12" t="str">
        <f>HYPERLINK("https://docs.wto.org/imrd/directdoc.asp?DDFDocuments/u/G/SPS/NCHE85A1C1.docx", "https://docs.wto.org/imrd/directdoc.asp?DDFDocuments/u/G/SPS/NCHE85A1C1.docx")</f>
        <v>https://docs.wto.org/imrd/directdoc.asp?DDFDocuments/u/G/SPS/NCHE85A1C1.docx</v>
      </c>
      <c r="T256" s="12" t="str">
        <f>HYPERLINK("https://docs.wto.org/imrd/directdoc.asp?DDFDocuments/v/G/SPS/NCHE85A1C1.docx", "https://docs.wto.org/imrd/directdoc.asp?DDFDocuments/v/G/SPS/NCHE85A1C1.docx")</f>
        <v>https://docs.wto.org/imrd/directdoc.asp?DDFDocuments/v/G/SPS/NCHE85A1C1.docx</v>
      </c>
      <c r="U256" s="12" t="s">
        <v>41</v>
      </c>
      <c r="V256" s="12" t="s">
        <v>41</v>
      </c>
      <c r="W256" s="12" t="s">
        <v>41</v>
      </c>
      <c r="X256" s="12" t="s">
        <v>41</v>
      </c>
      <c r="Y256" s="12" t="s">
        <v>41</v>
      </c>
      <c r="Z256" s="12" t="s">
        <v>41</v>
      </c>
      <c r="AA256" s="12" t="s">
        <v>41</v>
      </c>
      <c r="AB256" s="13" t="s">
        <v>41</v>
      </c>
      <c r="AC256" s="12" t="s">
        <v>41</v>
      </c>
      <c r="AD256" s="12" t="s">
        <v>41</v>
      </c>
      <c r="AE256" s="12" t="s">
        <v>41</v>
      </c>
      <c r="AF256" s="12" t="s">
        <v>41</v>
      </c>
      <c r="AG256" s="12" t="s">
        <v>41</v>
      </c>
      <c r="AH256" s="13" t="s">
        <v>41</v>
      </c>
    </row>
    <row r="257" spans="1:34" ht="40.049999999999997" customHeight="1" x14ac:dyDescent="0.3">
      <c r="A257" s="7" t="s">
        <v>112</v>
      </c>
      <c r="B257" s="8">
        <v>46274</v>
      </c>
      <c r="C257" s="9" t="str">
        <f>HYPERLINK("https://epingalert.org/en/Search?viewData= G/SPS/N/UKR/270/Rev.1"," G/SPS/N/UKR/270/Rev.1")</f>
        <v xml:space="preserve"> G/SPS/N/UKR/270/Rev.1</v>
      </c>
      <c r="D257" s="10" t="s">
        <v>1731</v>
      </c>
      <c r="E257" s="10" t="s">
        <v>1732</v>
      </c>
      <c r="F257" s="10" t="s">
        <v>1733</v>
      </c>
      <c r="G257" s="10" t="s">
        <v>41</v>
      </c>
      <c r="H257" s="10" t="s">
        <v>41</v>
      </c>
      <c r="I257" s="10" t="s">
        <v>120</v>
      </c>
      <c r="J257" s="10" t="s">
        <v>41</v>
      </c>
      <c r="K257" s="10" t="s">
        <v>121</v>
      </c>
      <c r="L257" s="7" t="s">
        <v>41</v>
      </c>
      <c r="M257" s="8">
        <v>46295</v>
      </c>
      <c r="N257" s="11" t="s">
        <v>122</v>
      </c>
      <c r="O257" s="11" t="s">
        <v>1734</v>
      </c>
      <c r="P257" s="7" t="s">
        <v>167</v>
      </c>
      <c r="Q257" s="10" t="s">
        <v>1735</v>
      </c>
      <c r="R257" s="12" t="str">
        <f>HYPERLINK("https://docs.wto.org/imrd/directdoc.asp?DDFDocuments/t/G/SPS/NUKR270R1.docx", "https://docs.wto.org/imrd/directdoc.asp?DDFDocuments/t/G/SPS/NUKR270R1.docx")</f>
        <v>https://docs.wto.org/imrd/directdoc.asp?DDFDocuments/t/G/SPS/NUKR270R1.docx</v>
      </c>
      <c r="S257" s="12" t="str">
        <f>HYPERLINK("https://docs.wto.org/imrd/directdoc.asp?DDFDocuments/u/G/SPS/NUKR270R1.docx", "https://docs.wto.org/imrd/directdoc.asp?DDFDocuments/u/G/SPS/NUKR270R1.docx")</f>
        <v>https://docs.wto.org/imrd/directdoc.asp?DDFDocuments/u/G/SPS/NUKR270R1.docx</v>
      </c>
      <c r="T257" s="12" t="str">
        <f>HYPERLINK("https://docs.wto.org/imrd/directdoc.asp?DDFDocuments/v/G/SPS/NUKR270R1.docx", "https://docs.wto.org/imrd/directdoc.asp?DDFDocuments/v/G/SPS/NUKR270R1.docx")</f>
        <v>https://docs.wto.org/imrd/directdoc.asp?DDFDocuments/v/G/SPS/NUKR270R1.docx</v>
      </c>
      <c r="U257" s="12" t="s">
        <v>41</v>
      </c>
      <c r="V257" s="12" t="s">
        <v>41</v>
      </c>
      <c r="W257" s="12" t="s">
        <v>41</v>
      </c>
      <c r="X257" s="12" t="s">
        <v>41</v>
      </c>
      <c r="Y257" s="12" t="s">
        <v>41</v>
      </c>
      <c r="Z257" s="12" t="s">
        <v>41</v>
      </c>
      <c r="AA257" s="12" t="s">
        <v>41</v>
      </c>
      <c r="AB257" s="13" t="s">
        <v>41</v>
      </c>
      <c r="AC257" s="12" t="s">
        <v>97</v>
      </c>
      <c r="AD257" s="12" t="s">
        <v>97</v>
      </c>
      <c r="AE257" s="12" t="s">
        <v>97</v>
      </c>
      <c r="AF257" s="12" t="s">
        <v>98</v>
      </c>
      <c r="AG257" s="12" t="s">
        <v>99</v>
      </c>
      <c r="AH257" s="13" t="s">
        <v>41</v>
      </c>
    </row>
    <row r="258" spans="1:34" ht="40.049999999999997" customHeight="1" x14ac:dyDescent="0.3">
      <c r="A258" s="7" t="s">
        <v>112</v>
      </c>
      <c r="B258" s="8">
        <v>46274</v>
      </c>
      <c r="C258" s="9" t="str">
        <f>HYPERLINK("https://epingalert.org/en/Search?viewData= G/SPS/N/UKR/276"," G/SPS/N/UKR/276")</f>
        <v xml:space="preserve"> G/SPS/N/UKR/276</v>
      </c>
      <c r="D258" s="10" t="s">
        <v>1736</v>
      </c>
      <c r="E258" s="10" t="s">
        <v>1737</v>
      </c>
      <c r="F258" s="10" t="s">
        <v>1738</v>
      </c>
      <c r="G258" s="10" t="s">
        <v>41</v>
      </c>
      <c r="H258" s="10" t="s">
        <v>41</v>
      </c>
      <c r="I258" s="10" t="s">
        <v>120</v>
      </c>
      <c r="J258" s="10" t="s">
        <v>41</v>
      </c>
      <c r="K258" s="10" t="s">
        <v>121</v>
      </c>
      <c r="L258" s="7" t="s">
        <v>41</v>
      </c>
      <c r="M258" s="8">
        <v>46295</v>
      </c>
      <c r="N258" s="11" t="s">
        <v>122</v>
      </c>
      <c r="O258" s="11" t="s">
        <v>1739</v>
      </c>
      <c r="P258" s="7" t="s">
        <v>95</v>
      </c>
      <c r="Q258" s="10" t="s">
        <v>1740</v>
      </c>
      <c r="R258" s="12" t="str">
        <f>HYPERLINK("https://docs.wto.org/imrd/directdoc.asp?DDFDocuments/t/G/SPS/NUKR276.docx", "https://docs.wto.org/imrd/directdoc.asp?DDFDocuments/t/G/SPS/NUKR276.docx")</f>
        <v>https://docs.wto.org/imrd/directdoc.asp?DDFDocuments/t/G/SPS/NUKR276.docx</v>
      </c>
      <c r="S258" s="12" t="str">
        <f>HYPERLINK("https://docs.wto.org/imrd/directdoc.asp?DDFDocuments/u/G/SPS/NUKR276.docx", "https://docs.wto.org/imrd/directdoc.asp?DDFDocuments/u/G/SPS/NUKR276.docx")</f>
        <v>https://docs.wto.org/imrd/directdoc.asp?DDFDocuments/u/G/SPS/NUKR276.docx</v>
      </c>
      <c r="T258" s="12" t="str">
        <f>HYPERLINK("https://docs.wto.org/imrd/directdoc.asp?DDFDocuments/v/G/SPS/NUKR276.docx", "https://docs.wto.org/imrd/directdoc.asp?DDFDocuments/v/G/SPS/NUKR276.docx")</f>
        <v>https://docs.wto.org/imrd/directdoc.asp?DDFDocuments/v/G/SPS/NUKR276.docx</v>
      </c>
      <c r="U258" s="12" t="s">
        <v>41</v>
      </c>
      <c r="V258" s="12" t="s">
        <v>41</v>
      </c>
      <c r="W258" s="12" t="s">
        <v>41</v>
      </c>
      <c r="X258" s="12" t="s">
        <v>41</v>
      </c>
      <c r="Y258" s="12" t="s">
        <v>41</v>
      </c>
      <c r="Z258" s="12" t="s">
        <v>41</v>
      </c>
      <c r="AA258" s="12" t="s">
        <v>41</v>
      </c>
      <c r="AB258" s="13" t="s">
        <v>41</v>
      </c>
      <c r="AC258" s="12" t="s">
        <v>97</v>
      </c>
      <c r="AD258" s="12" t="s">
        <v>97</v>
      </c>
      <c r="AE258" s="12" t="s">
        <v>97</v>
      </c>
      <c r="AF258" s="12" t="s">
        <v>98</v>
      </c>
      <c r="AG258" s="12" t="s">
        <v>99</v>
      </c>
      <c r="AH258" s="13" t="s">
        <v>41</v>
      </c>
    </row>
    <row r="259" spans="1:34" ht="40.049999999999997" customHeight="1" x14ac:dyDescent="0.3">
      <c r="A259" s="7" t="s">
        <v>1045</v>
      </c>
      <c r="B259" s="8">
        <v>46274</v>
      </c>
      <c r="C259" s="9" t="str">
        <f>HYPERLINK("https://epingalert.org/en/Search?viewData=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D259" s="10" t="s">
        <v>1741</v>
      </c>
      <c r="E259" s="10" t="s">
        <v>1742</v>
      </c>
      <c r="F259" s="10" t="s">
        <v>1743</v>
      </c>
      <c r="G259" s="10" t="s">
        <v>41</v>
      </c>
      <c r="H259" s="10" t="s">
        <v>233</v>
      </c>
      <c r="I259" s="10" t="s">
        <v>1744</v>
      </c>
      <c r="J259" s="10" t="s">
        <v>41</v>
      </c>
      <c r="K259" s="10" t="s">
        <v>111</v>
      </c>
      <c r="L259" s="7"/>
      <c r="M259" s="8">
        <v>46334</v>
      </c>
      <c r="N259" s="11" t="s">
        <v>166</v>
      </c>
      <c r="O259" s="11" t="s">
        <v>166</v>
      </c>
      <c r="P259" s="7" t="s">
        <v>95</v>
      </c>
      <c r="Q259" s="10" t="s">
        <v>1745</v>
      </c>
      <c r="R259" s="12" t="str">
        <f>HYPERLINK("https://docs.wto.org/imrd/directdoc.asp?DDFDocuments/t/G/TBTN26/ARE714.docx", "https://docs.wto.org/imrd/directdoc.asp?DDFDocuments/t/G/TBTN26/ARE714.docx")</f>
        <v>https://docs.wto.org/imrd/directdoc.asp?DDFDocuments/t/G/TBTN26/ARE714.docx</v>
      </c>
      <c r="S259" s="12" t="str">
        <f>HYPERLINK("https://docs.wto.org/imrd/directdoc.asp?DDFDocuments/u/G/TBTN26/ARE714.docx", "https://docs.wto.org/imrd/directdoc.asp?DDFDocuments/u/G/TBTN26/ARE714.docx")</f>
        <v>https://docs.wto.org/imrd/directdoc.asp?DDFDocuments/u/G/TBTN26/ARE714.docx</v>
      </c>
      <c r="T259" s="12" t="str">
        <f>HYPERLINK("https://docs.wto.org/imrd/directdoc.asp?DDFDocuments/v/G/TBTN26/ARE714.docx", "https://docs.wto.org/imrd/directdoc.asp?DDFDocuments/v/G/TBTN26/ARE714.docx")</f>
        <v>https://docs.wto.org/imrd/directdoc.asp?DDFDocuments/v/G/TBTN26/ARE714.docx</v>
      </c>
      <c r="U259" s="12" t="s">
        <v>98</v>
      </c>
      <c r="V259" s="12" t="s">
        <v>97</v>
      </c>
      <c r="W259" s="12" t="s">
        <v>97</v>
      </c>
      <c r="X259" s="12" t="s">
        <v>97</v>
      </c>
      <c r="Y259" s="12" t="s">
        <v>97</v>
      </c>
      <c r="Z259" s="12" t="s">
        <v>97</v>
      </c>
      <c r="AA259" s="12" t="s">
        <v>97</v>
      </c>
      <c r="AB259" s="13" t="s">
        <v>41</v>
      </c>
      <c r="AC259" s="12" t="s">
        <v>41</v>
      </c>
      <c r="AD259" s="12" t="s">
        <v>41</v>
      </c>
      <c r="AE259" s="12" t="s">
        <v>41</v>
      </c>
      <c r="AF259" s="12" t="s">
        <v>41</v>
      </c>
      <c r="AG259" s="12" t="s">
        <v>41</v>
      </c>
      <c r="AH259" s="13" t="s">
        <v>41</v>
      </c>
    </row>
    <row r="260" spans="1:34" ht="40.049999999999997" customHeight="1" x14ac:dyDescent="0.3">
      <c r="A260" s="7" t="s">
        <v>1050</v>
      </c>
      <c r="B260" s="8">
        <v>46274</v>
      </c>
      <c r="C260" s="9" t="str">
        <f>HYPERLINK("https://epingalert.org/en/Search?viewData=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D260" s="10" t="s">
        <v>1741</v>
      </c>
      <c r="E260" s="10" t="s">
        <v>1742</v>
      </c>
      <c r="F260" s="10" t="s">
        <v>1743</v>
      </c>
      <c r="G260" s="10" t="s">
        <v>41</v>
      </c>
      <c r="H260" s="10" t="s">
        <v>233</v>
      </c>
      <c r="I260" s="10" t="s">
        <v>1744</v>
      </c>
      <c r="J260" s="10" t="s">
        <v>41</v>
      </c>
      <c r="K260" s="10" t="s">
        <v>111</v>
      </c>
      <c r="L260" s="7"/>
      <c r="M260" s="8">
        <v>46334</v>
      </c>
      <c r="N260" s="11" t="s">
        <v>166</v>
      </c>
      <c r="O260" s="11" t="s">
        <v>166</v>
      </c>
      <c r="P260" s="7" t="s">
        <v>95</v>
      </c>
      <c r="Q260" s="10" t="s">
        <v>1745</v>
      </c>
      <c r="R260" s="12" t="str">
        <f>HYPERLINK("https://docs.wto.org/imrd/directdoc.asp?DDFDocuments/t/G/TBTN26/ARE714.docx", "https://docs.wto.org/imrd/directdoc.asp?DDFDocuments/t/G/TBTN26/ARE714.docx")</f>
        <v>https://docs.wto.org/imrd/directdoc.asp?DDFDocuments/t/G/TBTN26/ARE714.docx</v>
      </c>
      <c r="S260" s="12" t="str">
        <f>HYPERLINK("https://docs.wto.org/imrd/directdoc.asp?DDFDocuments/u/G/TBTN26/ARE714.docx", "https://docs.wto.org/imrd/directdoc.asp?DDFDocuments/u/G/TBTN26/ARE714.docx")</f>
        <v>https://docs.wto.org/imrd/directdoc.asp?DDFDocuments/u/G/TBTN26/ARE714.docx</v>
      </c>
      <c r="T260" s="12" t="str">
        <f>HYPERLINK("https://docs.wto.org/imrd/directdoc.asp?DDFDocuments/v/G/TBTN26/ARE714.docx", "https://docs.wto.org/imrd/directdoc.asp?DDFDocuments/v/G/TBTN26/ARE714.docx")</f>
        <v>https://docs.wto.org/imrd/directdoc.asp?DDFDocuments/v/G/TBTN26/ARE714.docx</v>
      </c>
      <c r="U260" s="12" t="s">
        <v>98</v>
      </c>
      <c r="V260" s="12" t="s">
        <v>97</v>
      </c>
      <c r="W260" s="12" t="s">
        <v>97</v>
      </c>
      <c r="X260" s="12" t="s">
        <v>97</v>
      </c>
      <c r="Y260" s="12" t="s">
        <v>97</v>
      </c>
      <c r="Z260" s="12" t="s">
        <v>97</v>
      </c>
      <c r="AA260" s="12" t="s">
        <v>97</v>
      </c>
      <c r="AB260" s="13" t="s">
        <v>41</v>
      </c>
      <c r="AC260" s="12" t="s">
        <v>41</v>
      </c>
      <c r="AD260" s="12" t="s">
        <v>41</v>
      </c>
      <c r="AE260" s="12" t="s">
        <v>41</v>
      </c>
      <c r="AF260" s="12" t="s">
        <v>41</v>
      </c>
      <c r="AG260" s="12" t="s">
        <v>41</v>
      </c>
      <c r="AH260" s="13" t="s">
        <v>41</v>
      </c>
    </row>
    <row r="261" spans="1:34" ht="40.049999999999997" customHeight="1" x14ac:dyDescent="0.3">
      <c r="A261" s="7" t="s">
        <v>1051</v>
      </c>
      <c r="B261" s="8">
        <v>46274</v>
      </c>
      <c r="C261" s="9" t="str">
        <f>HYPERLINK("https://epingalert.org/en/Search?viewData=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D261" s="10" t="s">
        <v>1741</v>
      </c>
      <c r="E261" s="10" t="s">
        <v>1742</v>
      </c>
      <c r="F261" s="10" t="s">
        <v>1743</v>
      </c>
      <c r="G261" s="10" t="s">
        <v>41</v>
      </c>
      <c r="H261" s="10" t="s">
        <v>233</v>
      </c>
      <c r="I261" s="10" t="s">
        <v>1744</v>
      </c>
      <c r="J261" s="10" t="s">
        <v>41</v>
      </c>
      <c r="K261" s="10" t="s">
        <v>111</v>
      </c>
      <c r="L261" s="7"/>
      <c r="M261" s="8">
        <v>46334</v>
      </c>
      <c r="N261" s="11" t="s">
        <v>166</v>
      </c>
      <c r="O261" s="11" t="s">
        <v>166</v>
      </c>
      <c r="P261" s="7" t="s">
        <v>95</v>
      </c>
      <c r="Q261" s="10" t="s">
        <v>1745</v>
      </c>
      <c r="R261" s="12" t="str">
        <f>HYPERLINK("https://docs.wto.org/imrd/directdoc.asp?DDFDocuments/t/G/TBTN26/ARE714.docx", "https://docs.wto.org/imrd/directdoc.asp?DDFDocuments/t/G/TBTN26/ARE714.docx")</f>
        <v>https://docs.wto.org/imrd/directdoc.asp?DDFDocuments/t/G/TBTN26/ARE714.docx</v>
      </c>
      <c r="S261" s="12" t="str">
        <f>HYPERLINK("https://docs.wto.org/imrd/directdoc.asp?DDFDocuments/u/G/TBTN26/ARE714.docx", "https://docs.wto.org/imrd/directdoc.asp?DDFDocuments/u/G/TBTN26/ARE714.docx")</f>
        <v>https://docs.wto.org/imrd/directdoc.asp?DDFDocuments/u/G/TBTN26/ARE714.docx</v>
      </c>
      <c r="T261" s="12" t="str">
        <f>HYPERLINK("https://docs.wto.org/imrd/directdoc.asp?DDFDocuments/v/G/TBTN26/ARE714.docx", "https://docs.wto.org/imrd/directdoc.asp?DDFDocuments/v/G/TBTN26/ARE714.docx")</f>
        <v>https://docs.wto.org/imrd/directdoc.asp?DDFDocuments/v/G/TBTN26/ARE714.docx</v>
      </c>
      <c r="U261" s="12" t="s">
        <v>98</v>
      </c>
      <c r="V261" s="12" t="s">
        <v>97</v>
      </c>
      <c r="W261" s="12" t="s">
        <v>97</v>
      </c>
      <c r="X261" s="12" t="s">
        <v>97</v>
      </c>
      <c r="Y261" s="12" t="s">
        <v>97</v>
      </c>
      <c r="Z261" s="12" t="s">
        <v>97</v>
      </c>
      <c r="AA261" s="12" t="s">
        <v>97</v>
      </c>
      <c r="AB261" s="13" t="s">
        <v>41</v>
      </c>
      <c r="AC261" s="12" t="s">
        <v>41</v>
      </c>
      <c r="AD261" s="12" t="s">
        <v>41</v>
      </c>
      <c r="AE261" s="12" t="s">
        <v>41</v>
      </c>
      <c r="AF261" s="12" t="s">
        <v>41</v>
      </c>
      <c r="AG261" s="12" t="s">
        <v>41</v>
      </c>
      <c r="AH261" s="13" t="s">
        <v>41</v>
      </c>
    </row>
    <row r="262" spans="1:34" ht="40.049999999999997" customHeight="1" x14ac:dyDescent="0.3">
      <c r="A262" s="7" t="s">
        <v>1052</v>
      </c>
      <c r="B262" s="8">
        <v>46274</v>
      </c>
      <c r="C262" s="9" t="str">
        <f>HYPERLINK("https://epingalert.org/en/Search?viewData=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D262" s="10" t="s">
        <v>1741</v>
      </c>
      <c r="E262" s="10" t="s">
        <v>1742</v>
      </c>
      <c r="F262" s="10" t="s">
        <v>1743</v>
      </c>
      <c r="G262" s="10" t="s">
        <v>41</v>
      </c>
      <c r="H262" s="10" t="s">
        <v>233</v>
      </c>
      <c r="I262" s="10" t="s">
        <v>1744</v>
      </c>
      <c r="J262" s="10" t="s">
        <v>41</v>
      </c>
      <c r="K262" s="10" t="s">
        <v>111</v>
      </c>
      <c r="L262" s="7"/>
      <c r="M262" s="8">
        <v>46334</v>
      </c>
      <c r="N262" s="11" t="s">
        <v>166</v>
      </c>
      <c r="O262" s="11" t="s">
        <v>166</v>
      </c>
      <c r="P262" s="7" t="s">
        <v>95</v>
      </c>
      <c r="Q262" s="10" t="s">
        <v>1745</v>
      </c>
      <c r="R262" s="12" t="str">
        <f>HYPERLINK("https://docs.wto.org/imrd/directdoc.asp?DDFDocuments/t/G/TBTN26/ARE714.docx", "https://docs.wto.org/imrd/directdoc.asp?DDFDocuments/t/G/TBTN26/ARE714.docx")</f>
        <v>https://docs.wto.org/imrd/directdoc.asp?DDFDocuments/t/G/TBTN26/ARE714.docx</v>
      </c>
      <c r="S262" s="12" t="str">
        <f>HYPERLINK("https://docs.wto.org/imrd/directdoc.asp?DDFDocuments/u/G/TBTN26/ARE714.docx", "https://docs.wto.org/imrd/directdoc.asp?DDFDocuments/u/G/TBTN26/ARE714.docx")</f>
        <v>https://docs.wto.org/imrd/directdoc.asp?DDFDocuments/u/G/TBTN26/ARE714.docx</v>
      </c>
      <c r="T262" s="12" t="str">
        <f>HYPERLINK("https://docs.wto.org/imrd/directdoc.asp?DDFDocuments/v/G/TBTN26/ARE714.docx", "https://docs.wto.org/imrd/directdoc.asp?DDFDocuments/v/G/TBTN26/ARE714.docx")</f>
        <v>https://docs.wto.org/imrd/directdoc.asp?DDFDocuments/v/G/TBTN26/ARE714.docx</v>
      </c>
      <c r="U262" s="12" t="s">
        <v>98</v>
      </c>
      <c r="V262" s="12" t="s">
        <v>97</v>
      </c>
      <c r="W262" s="12" t="s">
        <v>97</v>
      </c>
      <c r="X262" s="12" t="s">
        <v>97</v>
      </c>
      <c r="Y262" s="12" t="s">
        <v>97</v>
      </c>
      <c r="Z262" s="12" t="s">
        <v>97</v>
      </c>
      <c r="AA262" s="12" t="s">
        <v>97</v>
      </c>
      <c r="AB262" s="13" t="s">
        <v>41</v>
      </c>
      <c r="AC262" s="12" t="s">
        <v>41</v>
      </c>
      <c r="AD262" s="12" t="s">
        <v>41</v>
      </c>
      <c r="AE262" s="12" t="s">
        <v>41</v>
      </c>
      <c r="AF262" s="12" t="s">
        <v>41</v>
      </c>
      <c r="AG262" s="12" t="s">
        <v>41</v>
      </c>
      <c r="AH262" s="13" t="s">
        <v>41</v>
      </c>
    </row>
    <row r="263" spans="1:34" ht="40.049999999999997" customHeight="1" x14ac:dyDescent="0.3">
      <c r="A263" s="7" t="s">
        <v>124</v>
      </c>
      <c r="B263" s="8">
        <v>46274</v>
      </c>
      <c r="C263" s="9" t="str">
        <f>HYPERLINK("https://epingalert.org/en/Search?viewData=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D263" s="10" t="s">
        <v>1741</v>
      </c>
      <c r="E263" s="10" t="s">
        <v>1742</v>
      </c>
      <c r="F263" s="10" t="s">
        <v>1743</v>
      </c>
      <c r="G263" s="10" t="s">
        <v>41</v>
      </c>
      <c r="H263" s="10" t="s">
        <v>233</v>
      </c>
      <c r="I263" s="10" t="s">
        <v>1744</v>
      </c>
      <c r="J263" s="10" t="s">
        <v>41</v>
      </c>
      <c r="K263" s="10" t="s">
        <v>111</v>
      </c>
      <c r="L263" s="7"/>
      <c r="M263" s="8">
        <v>46334</v>
      </c>
      <c r="N263" s="11" t="s">
        <v>166</v>
      </c>
      <c r="O263" s="11" t="s">
        <v>166</v>
      </c>
      <c r="P263" s="7" t="s">
        <v>95</v>
      </c>
      <c r="Q263" s="10" t="s">
        <v>1745</v>
      </c>
      <c r="R263" s="12" t="str">
        <f>HYPERLINK("https://docs.wto.org/imrd/directdoc.asp?DDFDocuments/t/G/TBTN26/ARE714.docx", "https://docs.wto.org/imrd/directdoc.asp?DDFDocuments/t/G/TBTN26/ARE714.docx")</f>
        <v>https://docs.wto.org/imrd/directdoc.asp?DDFDocuments/t/G/TBTN26/ARE714.docx</v>
      </c>
      <c r="S263" s="12" t="str">
        <f>HYPERLINK("https://docs.wto.org/imrd/directdoc.asp?DDFDocuments/u/G/TBTN26/ARE714.docx", "https://docs.wto.org/imrd/directdoc.asp?DDFDocuments/u/G/TBTN26/ARE714.docx")</f>
        <v>https://docs.wto.org/imrd/directdoc.asp?DDFDocuments/u/G/TBTN26/ARE714.docx</v>
      </c>
      <c r="T263" s="12" t="str">
        <f>HYPERLINK("https://docs.wto.org/imrd/directdoc.asp?DDFDocuments/v/G/TBTN26/ARE714.docx", "https://docs.wto.org/imrd/directdoc.asp?DDFDocuments/v/G/TBTN26/ARE714.docx")</f>
        <v>https://docs.wto.org/imrd/directdoc.asp?DDFDocuments/v/G/TBTN26/ARE714.docx</v>
      </c>
      <c r="U263" s="12" t="s">
        <v>98</v>
      </c>
      <c r="V263" s="12" t="s">
        <v>97</v>
      </c>
      <c r="W263" s="12" t="s">
        <v>97</v>
      </c>
      <c r="X263" s="12" t="s">
        <v>97</v>
      </c>
      <c r="Y263" s="12" t="s">
        <v>97</v>
      </c>
      <c r="Z263" s="12" t="s">
        <v>97</v>
      </c>
      <c r="AA263" s="12" t="s">
        <v>97</v>
      </c>
      <c r="AB263" s="13" t="s">
        <v>41</v>
      </c>
      <c r="AC263" s="12" t="s">
        <v>41</v>
      </c>
      <c r="AD263" s="12" t="s">
        <v>41</v>
      </c>
      <c r="AE263" s="12" t="s">
        <v>41</v>
      </c>
      <c r="AF263" s="12" t="s">
        <v>41</v>
      </c>
      <c r="AG263" s="12" t="s">
        <v>41</v>
      </c>
      <c r="AH263" s="13" t="s">
        <v>41</v>
      </c>
    </row>
    <row r="264" spans="1:34" ht="40.049999999999997" customHeight="1" x14ac:dyDescent="0.3">
      <c r="A264" s="7" t="s">
        <v>1053</v>
      </c>
      <c r="B264" s="8">
        <v>46274</v>
      </c>
      <c r="C264" s="9" t="str">
        <f>HYPERLINK("https://epingalert.org/en/Search?viewData=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D264" s="10" t="s">
        <v>1741</v>
      </c>
      <c r="E264" s="10" t="s">
        <v>1742</v>
      </c>
      <c r="F264" s="10" t="s">
        <v>1743</v>
      </c>
      <c r="G264" s="10" t="s">
        <v>41</v>
      </c>
      <c r="H264" s="10" t="s">
        <v>233</v>
      </c>
      <c r="I264" s="10" t="s">
        <v>1744</v>
      </c>
      <c r="J264" s="10" t="s">
        <v>41</v>
      </c>
      <c r="K264" s="10" t="s">
        <v>111</v>
      </c>
      <c r="L264" s="7"/>
      <c r="M264" s="8">
        <v>46334</v>
      </c>
      <c r="N264" s="11" t="s">
        <v>166</v>
      </c>
      <c r="O264" s="11" t="s">
        <v>166</v>
      </c>
      <c r="P264" s="7" t="s">
        <v>95</v>
      </c>
      <c r="Q264" s="10" t="s">
        <v>1745</v>
      </c>
      <c r="R264" s="12" t="str">
        <f>HYPERLINK("https://docs.wto.org/imrd/directdoc.asp?DDFDocuments/t/G/TBTN26/ARE714.docx", "https://docs.wto.org/imrd/directdoc.asp?DDFDocuments/t/G/TBTN26/ARE714.docx")</f>
        <v>https://docs.wto.org/imrd/directdoc.asp?DDFDocuments/t/G/TBTN26/ARE714.docx</v>
      </c>
      <c r="S264" s="12" t="str">
        <f>HYPERLINK("https://docs.wto.org/imrd/directdoc.asp?DDFDocuments/u/G/TBTN26/ARE714.docx", "https://docs.wto.org/imrd/directdoc.asp?DDFDocuments/u/G/TBTN26/ARE714.docx")</f>
        <v>https://docs.wto.org/imrd/directdoc.asp?DDFDocuments/u/G/TBTN26/ARE714.docx</v>
      </c>
      <c r="T264" s="12" t="str">
        <f>HYPERLINK("https://docs.wto.org/imrd/directdoc.asp?DDFDocuments/v/G/TBTN26/ARE714.docx", "https://docs.wto.org/imrd/directdoc.asp?DDFDocuments/v/G/TBTN26/ARE714.docx")</f>
        <v>https://docs.wto.org/imrd/directdoc.asp?DDFDocuments/v/G/TBTN26/ARE714.docx</v>
      </c>
      <c r="U264" s="12" t="s">
        <v>98</v>
      </c>
      <c r="V264" s="12" t="s">
        <v>97</v>
      </c>
      <c r="W264" s="12" t="s">
        <v>97</v>
      </c>
      <c r="X264" s="12" t="s">
        <v>97</v>
      </c>
      <c r="Y264" s="12" t="s">
        <v>97</v>
      </c>
      <c r="Z264" s="12" t="s">
        <v>97</v>
      </c>
      <c r="AA264" s="12" t="s">
        <v>97</v>
      </c>
      <c r="AB264" s="13" t="s">
        <v>41</v>
      </c>
      <c r="AC264" s="12" t="s">
        <v>41</v>
      </c>
      <c r="AD264" s="12" t="s">
        <v>41</v>
      </c>
      <c r="AE264" s="12" t="s">
        <v>41</v>
      </c>
      <c r="AF264" s="12" t="s">
        <v>41</v>
      </c>
      <c r="AG264" s="12" t="s">
        <v>41</v>
      </c>
      <c r="AH264" s="13" t="s">
        <v>41</v>
      </c>
    </row>
    <row r="265" spans="1:34" ht="40.049999999999997" customHeight="1" x14ac:dyDescent="0.3">
      <c r="A265" s="7" t="s">
        <v>1054</v>
      </c>
      <c r="B265" s="8">
        <v>46274</v>
      </c>
      <c r="C265" s="9" t="str">
        <f>HYPERLINK("https://epingalert.org/en/Search?viewData= G/TBT/N/ARE/714, G/TBT/N/BHR/785, G/TBT/N/KWT/770, G/TBT/N/OMN/608, G/TBT/N/QAT/759, G/TBT/N/SAU/1444, G/TBT/N/YEM/356"," G/TBT/N/ARE/714, G/TBT/N/BHR/785, G/TBT/N/KWT/770, G/TBT/N/OMN/608, G/TBT/N/QAT/759, G/TBT/N/SAU/1444, G/TBT/N/YEM/356")</f>
        <v xml:space="preserve"> G/TBT/N/ARE/714, G/TBT/N/BHR/785, G/TBT/N/KWT/770, G/TBT/N/OMN/608, G/TBT/N/QAT/759, G/TBT/N/SAU/1444, G/TBT/N/YEM/356</v>
      </c>
      <c r="D265" s="10" t="s">
        <v>1741</v>
      </c>
      <c r="E265" s="10" t="s">
        <v>1742</v>
      </c>
      <c r="F265" s="10" t="s">
        <v>1743</v>
      </c>
      <c r="G265" s="10" t="s">
        <v>41</v>
      </c>
      <c r="H265" s="10" t="s">
        <v>233</v>
      </c>
      <c r="I265" s="10" t="s">
        <v>1744</v>
      </c>
      <c r="J265" s="10" t="s">
        <v>41</v>
      </c>
      <c r="K265" s="10" t="s">
        <v>111</v>
      </c>
      <c r="L265" s="7"/>
      <c r="M265" s="8">
        <v>46334</v>
      </c>
      <c r="N265" s="11" t="s">
        <v>166</v>
      </c>
      <c r="O265" s="11" t="s">
        <v>166</v>
      </c>
      <c r="P265" s="7" t="s">
        <v>95</v>
      </c>
      <c r="Q265" s="10" t="s">
        <v>1745</v>
      </c>
      <c r="R265" s="12" t="str">
        <f>HYPERLINK("https://docs.wto.org/imrd/directdoc.asp?DDFDocuments/t/G/TBTN26/ARE714.docx", "https://docs.wto.org/imrd/directdoc.asp?DDFDocuments/t/G/TBTN26/ARE714.docx")</f>
        <v>https://docs.wto.org/imrd/directdoc.asp?DDFDocuments/t/G/TBTN26/ARE714.docx</v>
      </c>
      <c r="S265" s="12" t="str">
        <f>HYPERLINK("https://docs.wto.org/imrd/directdoc.asp?DDFDocuments/u/G/TBTN26/ARE714.docx", "https://docs.wto.org/imrd/directdoc.asp?DDFDocuments/u/G/TBTN26/ARE714.docx")</f>
        <v>https://docs.wto.org/imrd/directdoc.asp?DDFDocuments/u/G/TBTN26/ARE714.docx</v>
      </c>
      <c r="T265" s="12" t="str">
        <f>HYPERLINK("https://docs.wto.org/imrd/directdoc.asp?DDFDocuments/v/G/TBTN26/ARE714.docx", "https://docs.wto.org/imrd/directdoc.asp?DDFDocuments/v/G/TBTN26/ARE714.docx")</f>
        <v>https://docs.wto.org/imrd/directdoc.asp?DDFDocuments/v/G/TBTN26/ARE714.docx</v>
      </c>
      <c r="U265" s="12" t="s">
        <v>98</v>
      </c>
      <c r="V265" s="12" t="s">
        <v>97</v>
      </c>
      <c r="W265" s="12" t="s">
        <v>97</v>
      </c>
      <c r="X265" s="12" t="s">
        <v>97</v>
      </c>
      <c r="Y265" s="12" t="s">
        <v>97</v>
      </c>
      <c r="Z265" s="12" t="s">
        <v>97</v>
      </c>
      <c r="AA265" s="12" t="s">
        <v>97</v>
      </c>
      <c r="AB265" s="13" t="s">
        <v>41</v>
      </c>
      <c r="AC265" s="12" t="s">
        <v>41</v>
      </c>
      <c r="AD265" s="12" t="s">
        <v>41</v>
      </c>
      <c r="AE265" s="12" t="s">
        <v>41</v>
      </c>
      <c r="AF265" s="12" t="s">
        <v>41</v>
      </c>
      <c r="AG265" s="12" t="s">
        <v>41</v>
      </c>
      <c r="AH265" s="13" t="s">
        <v>41</v>
      </c>
    </row>
    <row r="266" spans="1:34" ht="40.049999999999997" customHeight="1" x14ac:dyDescent="0.3">
      <c r="A266" s="7" t="s">
        <v>726</v>
      </c>
      <c r="B266" s="8">
        <v>46274</v>
      </c>
      <c r="C266" s="9" t="str">
        <f>HYPERLINK("https://epingalert.org/en/Search?viewData= G/TBT/N/CHN/1413/Add.1"," G/TBT/N/CHN/1413/Add.1")</f>
        <v xml:space="preserve"> G/TBT/N/CHN/1413/Add.1</v>
      </c>
      <c r="D266" s="10" t="s">
        <v>1746</v>
      </c>
      <c r="E266" s="10" t="s">
        <v>1747</v>
      </c>
      <c r="F266" s="10" t="s">
        <v>1748</v>
      </c>
      <c r="G266" s="10" t="s">
        <v>1749</v>
      </c>
      <c r="H266" s="10" t="s">
        <v>1750</v>
      </c>
      <c r="I266" s="10" t="s">
        <v>739</v>
      </c>
      <c r="J266" s="10" t="s">
        <v>41</v>
      </c>
      <c r="K266" s="10" t="s">
        <v>41</v>
      </c>
      <c r="L266" s="7"/>
      <c r="M266" s="8" t="s">
        <v>41</v>
      </c>
      <c r="N266" s="11"/>
      <c r="O266" s="11"/>
      <c r="P266" s="7" t="s">
        <v>43</v>
      </c>
      <c r="Q266" s="10" t="s">
        <v>1751</v>
      </c>
      <c r="R266" s="12" t="str">
        <f>HYPERLINK("https://docs.wto.org/imrd/directdoc.asp?DDFDocuments/t/G/TBTN20/CHN1413A1.docx", "https://docs.wto.org/imrd/directdoc.asp?DDFDocuments/t/G/TBTN20/CHN1413A1.docx")</f>
        <v>https://docs.wto.org/imrd/directdoc.asp?DDFDocuments/t/G/TBTN20/CHN1413A1.docx</v>
      </c>
      <c r="S266" s="12" t="str">
        <f>HYPERLINK("https://docs.wto.org/imrd/directdoc.asp?DDFDocuments/u/G/TBTN20/CHN1413A1.docx", "https://docs.wto.org/imrd/directdoc.asp?DDFDocuments/u/G/TBTN20/CHN1413A1.docx")</f>
        <v>https://docs.wto.org/imrd/directdoc.asp?DDFDocuments/u/G/TBTN20/CHN1413A1.docx</v>
      </c>
      <c r="T266" s="12" t="str">
        <f>HYPERLINK("https://docs.wto.org/imrd/directdoc.asp?DDFDocuments/v/G/TBTN20/CHN1413A1.docx", "https://docs.wto.org/imrd/directdoc.asp?DDFDocuments/v/G/TBTN20/CHN1413A1.docx")</f>
        <v>https://docs.wto.org/imrd/directdoc.asp?DDFDocuments/v/G/TBTN20/CHN1413A1.docx</v>
      </c>
      <c r="U266" s="12" t="s">
        <v>98</v>
      </c>
      <c r="V266" s="12" t="s">
        <v>97</v>
      </c>
      <c r="W266" s="12" t="s">
        <v>97</v>
      </c>
      <c r="X266" s="12" t="s">
        <v>97</v>
      </c>
      <c r="Y266" s="12" t="s">
        <v>97</v>
      </c>
      <c r="Z266" s="12" t="s">
        <v>97</v>
      </c>
      <c r="AA266" s="12" t="s">
        <v>97</v>
      </c>
      <c r="AB266" s="13" t="s">
        <v>41</v>
      </c>
      <c r="AC266" s="12" t="s">
        <v>41</v>
      </c>
      <c r="AD266" s="12" t="s">
        <v>41</v>
      </c>
      <c r="AE266" s="12" t="s">
        <v>41</v>
      </c>
      <c r="AF266" s="12" t="s">
        <v>41</v>
      </c>
      <c r="AG266" s="12" t="s">
        <v>41</v>
      </c>
      <c r="AH266" s="13" t="s">
        <v>41</v>
      </c>
    </row>
    <row r="267" spans="1:34" ht="40.049999999999997" customHeight="1" x14ac:dyDescent="0.3">
      <c r="A267" s="7" t="s">
        <v>1752</v>
      </c>
      <c r="B267" s="8">
        <v>46274</v>
      </c>
      <c r="C267" s="9" t="str">
        <f>HYPERLINK("https://epingalert.org/en/Search?viewData= G/TBT/N/DNK/149"," G/TBT/N/DNK/149")</f>
        <v xml:space="preserve"> G/TBT/N/DNK/149</v>
      </c>
      <c r="D267" s="10" t="s">
        <v>1753</v>
      </c>
      <c r="E267" s="10" t="s">
        <v>1754</v>
      </c>
      <c r="F267" s="10" t="s">
        <v>1755</v>
      </c>
      <c r="G267" s="10" t="s">
        <v>1756</v>
      </c>
      <c r="H267" s="10" t="s">
        <v>1757</v>
      </c>
      <c r="I267" s="10" t="s">
        <v>1758</v>
      </c>
      <c r="J267" s="10" t="s">
        <v>1759</v>
      </c>
      <c r="K267" s="10" t="s">
        <v>41</v>
      </c>
      <c r="L267" s="7"/>
      <c r="M267" s="8">
        <v>46346</v>
      </c>
      <c r="N267" s="11">
        <v>46357</v>
      </c>
      <c r="O267" s="11">
        <v>46388</v>
      </c>
      <c r="P267" s="7" t="s">
        <v>95</v>
      </c>
      <c r="Q267" s="10" t="s">
        <v>1760</v>
      </c>
      <c r="R267" s="12" t="str">
        <f>HYPERLINK("https://docs.wto.org/imrd/directdoc.asp?DDFDocuments/t/G/TBTN26/DNK149.docx", "https://docs.wto.org/imrd/directdoc.asp?DDFDocuments/t/G/TBTN26/DNK149.docx")</f>
        <v>https://docs.wto.org/imrd/directdoc.asp?DDFDocuments/t/G/TBTN26/DNK149.docx</v>
      </c>
      <c r="S267" s="12" t="str">
        <f>HYPERLINK("https://docs.wto.org/imrd/directdoc.asp?DDFDocuments/u/G/TBTN26/DNK149.docx", "https://docs.wto.org/imrd/directdoc.asp?DDFDocuments/u/G/TBTN26/DNK149.docx")</f>
        <v>https://docs.wto.org/imrd/directdoc.asp?DDFDocuments/u/G/TBTN26/DNK149.docx</v>
      </c>
      <c r="T267" s="12" t="str">
        <f>HYPERLINK("https://docs.wto.org/imrd/directdoc.asp?DDFDocuments/v/G/TBTN26/DNK149.docx", "https://docs.wto.org/imrd/directdoc.asp?DDFDocuments/v/G/TBTN26/DNK149.docx")</f>
        <v>https://docs.wto.org/imrd/directdoc.asp?DDFDocuments/v/G/TBTN26/DNK149.docx</v>
      </c>
      <c r="U267" s="12" t="s">
        <v>98</v>
      </c>
      <c r="V267" s="12" t="s">
        <v>97</v>
      </c>
      <c r="W267" s="12" t="s">
        <v>97</v>
      </c>
      <c r="X267" s="12" t="s">
        <v>97</v>
      </c>
      <c r="Y267" s="12" t="s">
        <v>97</v>
      </c>
      <c r="Z267" s="12" t="s">
        <v>97</v>
      </c>
      <c r="AA267" s="12" t="s">
        <v>97</v>
      </c>
      <c r="AB267" s="13" t="s">
        <v>1761</v>
      </c>
      <c r="AC267" s="12" t="s">
        <v>41</v>
      </c>
      <c r="AD267" s="12" t="s">
        <v>41</v>
      </c>
      <c r="AE267" s="12" t="s">
        <v>41</v>
      </c>
      <c r="AF267" s="12" t="s">
        <v>41</v>
      </c>
      <c r="AG267" s="12" t="s">
        <v>41</v>
      </c>
      <c r="AH267" s="13" t="s">
        <v>41</v>
      </c>
    </row>
    <row r="268" spans="1:34" ht="40.049999999999997" customHeight="1" x14ac:dyDescent="0.3">
      <c r="A268" s="7" t="s">
        <v>88</v>
      </c>
      <c r="B268" s="8">
        <v>46274</v>
      </c>
      <c r="C268" s="9" t="str">
        <f>HYPERLINK("https://epingalert.org/en/Search?viewData= G/TBT/N/JPN/915"," G/TBT/N/JPN/915")</f>
        <v xml:space="preserve"> G/TBT/N/JPN/915</v>
      </c>
      <c r="D268" s="10" t="s">
        <v>1762</v>
      </c>
      <c r="E268" s="10" t="s">
        <v>1763</v>
      </c>
      <c r="F268" s="10" t="s">
        <v>1764</v>
      </c>
      <c r="G268" s="10" t="s">
        <v>1765</v>
      </c>
      <c r="H268" s="10" t="s">
        <v>608</v>
      </c>
      <c r="I268" s="10" t="s">
        <v>1766</v>
      </c>
      <c r="J268" s="10" t="s">
        <v>1767</v>
      </c>
      <c r="K268" s="10" t="s">
        <v>452</v>
      </c>
      <c r="L268" s="7"/>
      <c r="M268" s="8">
        <v>46304</v>
      </c>
      <c r="N268" s="11" t="s">
        <v>460</v>
      </c>
      <c r="O268" s="11" t="s">
        <v>460</v>
      </c>
      <c r="P268" s="7" t="s">
        <v>95</v>
      </c>
      <c r="Q268" s="10" t="s">
        <v>1768</v>
      </c>
      <c r="R268" s="12" t="str">
        <f>HYPERLINK("https://docs.wto.org/imrd/directdoc.asp?DDFDocuments/t/G/TBTN26/JPN915.docx", "https://docs.wto.org/imrd/directdoc.asp?DDFDocuments/t/G/TBTN26/JPN915.docx")</f>
        <v>https://docs.wto.org/imrd/directdoc.asp?DDFDocuments/t/G/TBTN26/JPN915.docx</v>
      </c>
      <c r="S268" s="12" t="str">
        <f>HYPERLINK("https://docs.wto.org/imrd/directdoc.asp?DDFDocuments/u/G/TBTN26/JPN915.docx", "https://docs.wto.org/imrd/directdoc.asp?DDFDocuments/u/G/TBTN26/JPN915.docx")</f>
        <v>https://docs.wto.org/imrd/directdoc.asp?DDFDocuments/u/G/TBTN26/JPN915.docx</v>
      </c>
      <c r="T268" s="12" t="str">
        <f>HYPERLINK("https://docs.wto.org/imrd/directdoc.asp?DDFDocuments/v/G/TBTN26/JPN915.docx", "https://docs.wto.org/imrd/directdoc.asp?DDFDocuments/v/G/TBTN26/JPN915.docx")</f>
        <v>https://docs.wto.org/imrd/directdoc.asp?DDFDocuments/v/G/TBTN26/JPN915.docx</v>
      </c>
      <c r="U268" s="12" t="s">
        <v>98</v>
      </c>
      <c r="V268" s="12" t="s">
        <v>97</v>
      </c>
      <c r="W268" s="12" t="s">
        <v>97</v>
      </c>
      <c r="X268" s="12" t="s">
        <v>97</v>
      </c>
      <c r="Y268" s="12" t="s">
        <v>97</v>
      </c>
      <c r="Z268" s="12" t="s">
        <v>97</v>
      </c>
      <c r="AA268" s="12" t="s">
        <v>97</v>
      </c>
      <c r="AB268" s="13" t="s">
        <v>1769</v>
      </c>
      <c r="AC268" s="12" t="s">
        <v>41</v>
      </c>
      <c r="AD268" s="12" t="s">
        <v>41</v>
      </c>
      <c r="AE268" s="12" t="s">
        <v>41</v>
      </c>
      <c r="AF268" s="12" t="s">
        <v>41</v>
      </c>
      <c r="AG268" s="12" t="s">
        <v>41</v>
      </c>
      <c r="AH268" s="13" t="s">
        <v>41</v>
      </c>
    </row>
    <row r="269" spans="1:34" ht="40.049999999999997" customHeight="1" x14ac:dyDescent="0.3">
      <c r="A269" s="7" t="s">
        <v>112</v>
      </c>
      <c r="B269" s="8">
        <v>46274</v>
      </c>
      <c r="C269" s="9" t="str">
        <f>HYPERLINK("https://epingalert.org/en/Search?viewData= G/TBT/N/UKR/401"," G/TBT/N/UKR/401")</f>
        <v xml:space="preserve"> G/TBT/N/UKR/401</v>
      </c>
      <c r="D269" s="10" t="s">
        <v>1770</v>
      </c>
      <c r="E269" s="10" t="s">
        <v>1771</v>
      </c>
      <c r="F269" s="10" t="s">
        <v>1733</v>
      </c>
      <c r="G269" s="10" t="s">
        <v>41</v>
      </c>
      <c r="H269" s="10" t="s">
        <v>1772</v>
      </c>
      <c r="I269" s="10" t="s">
        <v>1773</v>
      </c>
      <c r="J269" s="10" t="s">
        <v>41</v>
      </c>
      <c r="K269" s="10" t="s">
        <v>157</v>
      </c>
      <c r="L269" s="7"/>
      <c r="M269" s="8">
        <v>46295</v>
      </c>
      <c r="N269" s="11" t="s">
        <v>166</v>
      </c>
      <c r="O269" s="11" t="s">
        <v>1734</v>
      </c>
      <c r="P269" s="7" t="s">
        <v>95</v>
      </c>
      <c r="Q269" s="10" t="s">
        <v>1774</v>
      </c>
      <c r="R269" s="12" t="str">
        <f>HYPERLINK("https://docs.wto.org/imrd/directdoc.asp?DDFDocuments/t/G/TBTN26/UKR401.docx", "https://docs.wto.org/imrd/directdoc.asp?DDFDocuments/t/G/TBTN26/UKR401.docx")</f>
        <v>https://docs.wto.org/imrd/directdoc.asp?DDFDocuments/t/G/TBTN26/UKR401.docx</v>
      </c>
      <c r="S269" s="12" t="str">
        <f>HYPERLINK("https://docs.wto.org/imrd/directdoc.asp?DDFDocuments/u/G/TBTN26/UKR401.docx", "https://docs.wto.org/imrd/directdoc.asp?DDFDocuments/u/G/TBTN26/UKR401.docx")</f>
        <v>https://docs.wto.org/imrd/directdoc.asp?DDFDocuments/u/G/TBTN26/UKR401.docx</v>
      </c>
      <c r="T269" s="12" t="str">
        <f>HYPERLINK("https://docs.wto.org/imrd/directdoc.asp?DDFDocuments/v/G/TBTN26/UKR401.docx", "https://docs.wto.org/imrd/directdoc.asp?DDFDocuments/v/G/TBTN26/UKR401.docx")</f>
        <v>https://docs.wto.org/imrd/directdoc.asp?DDFDocuments/v/G/TBTN26/UKR401.docx</v>
      </c>
      <c r="U269" s="12" t="s">
        <v>98</v>
      </c>
      <c r="V269" s="12" t="s">
        <v>97</v>
      </c>
      <c r="W269" s="12" t="s">
        <v>98</v>
      </c>
      <c r="X269" s="12" t="s">
        <v>97</v>
      </c>
      <c r="Y269" s="12" t="s">
        <v>97</v>
      </c>
      <c r="Z269" s="12" t="s">
        <v>97</v>
      </c>
      <c r="AA269" s="12" t="s">
        <v>97</v>
      </c>
      <c r="AB269" s="13" t="s">
        <v>1775</v>
      </c>
      <c r="AC269" s="12" t="s">
        <v>41</v>
      </c>
      <c r="AD269" s="12" t="s">
        <v>41</v>
      </c>
      <c r="AE269" s="12" t="s">
        <v>41</v>
      </c>
      <c r="AF269" s="12" t="s">
        <v>41</v>
      </c>
      <c r="AG269" s="12" t="s">
        <v>41</v>
      </c>
      <c r="AH269" s="13" t="s">
        <v>41</v>
      </c>
    </row>
    <row r="270" spans="1:34" ht="40.049999999999997" customHeight="1" x14ac:dyDescent="0.3">
      <c r="A270" s="7" t="s">
        <v>112</v>
      </c>
      <c r="B270" s="8">
        <v>46274</v>
      </c>
      <c r="C270" s="9" t="str">
        <f>HYPERLINK("https://epingalert.org/en/Search?viewData= G/TBT/N/UKR/402"," G/TBT/N/UKR/402")</f>
        <v xml:space="preserve"> G/TBT/N/UKR/402</v>
      </c>
      <c r="D270" s="10" t="s">
        <v>1776</v>
      </c>
      <c r="E270" s="10" t="s">
        <v>1777</v>
      </c>
      <c r="F270" s="10" t="s">
        <v>1738</v>
      </c>
      <c r="G270" s="10" t="s">
        <v>41</v>
      </c>
      <c r="H270" s="10" t="s">
        <v>226</v>
      </c>
      <c r="I270" s="10" t="s">
        <v>1773</v>
      </c>
      <c r="J270" s="10" t="s">
        <v>41</v>
      </c>
      <c r="K270" s="10" t="s">
        <v>452</v>
      </c>
      <c r="L270" s="7"/>
      <c r="M270" s="8">
        <v>46295</v>
      </c>
      <c r="N270" s="11" t="s">
        <v>166</v>
      </c>
      <c r="O270" s="11" t="s">
        <v>1739</v>
      </c>
      <c r="P270" s="7" t="s">
        <v>95</v>
      </c>
      <c r="Q270" s="10" t="s">
        <v>1778</v>
      </c>
      <c r="R270" s="12" t="str">
        <f>HYPERLINK("https://docs.wto.org/imrd/directdoc.asp?DDFDocuments/t/G/TBTN26/UKR402.docx", "https://docs.wto.org/imrd/directdoc.asp?DDFDocuments/t/G/TBTN26/UKR402.docx")</f>
        <v>https://docs.wto.org/imrd/directdoc.asp?DDFDocuments/t/G/TBTN26/UKR402.docx</v>
      </c>
      <c r="S270" s="12" t="str">
        <f>HYPERLINK("https://docs.wto.org/imrd/directdoc.asp?DDFDocuments/u/G/TBTN26/UKR402.docx", "https://docs.wto.org/imrd/directdoc.asp?DDFDocuments/u/G/TBTN26/UKR402.docx")</f>
        <v>https://docs.wto.org/imrd/directdoc.asp?DDFDocuments/u/G/TBTN26/UKR402.docx</v>
      </c>
      <c r="T270" s="12" t="str">
        <f>HYPERLINK("https://docs.wto.org/imrd/directdoc.asp?DDFDocuments/v/G/TBTN26/UKR402.docx", "https://docs.wto.org/imrd/directdoc.asp?DDFDocuments/v/G/TBTN26/UKR402.docx")</f>
        <v>https://docs.wto.org/imrd/directdoc.asp?DDFDocuments/v/G/TBTN26/UKR402.docx</v>
      </c>
      <c r="U270" s="12" t="s">
        <v>98</v>
      </c>
      <c r="V270" s="12" t="s">
        <v>97</v>
      </c>
      <c r="W270" s="12" t="s">
        <v>98</v>
      </c>
      <c r="X270" s="12" t="s">
        <v>97</v>
      </c>
      <c r="Y270" s="12" t="s">
        <v>97</v>
      </c>
      <c r="Z270" s="12" t="s">
        <v>97</v>
      </c>
      <c r="AA270" s="12" t="s">
        <v>97</v>
      </c>
      <c r="AB270" s="13" t="s">
        <v>1779</v>
      </c>
      <c r="AC270" s="12" t="s">
        <v>41</v>
      </c>
      <c r="AD270" s="12" t="s">
        <v>41</v>
      </c>
      <c r="AE270" s="12" t="s">
        <v>41</v>
      </c>
      <c r="AF270" s="12" t="s">
        <v>41</v>
      </c>
      <c r="AG270" s="12" t="s">
        <v>41</v>
      </c>
      <c r="AH270" s="13" t="s">
        <v>41</v>
      </c>
    </row>
    <row r="271" spans="1:34" ht="40.049999999999997" customHeight="1" x14ac:dyDescent="0.3">
      <c r="A271" s="7" t="s">
        <v>311</v>
      </c>
      <c r="B271" s="8">
        <v>46274</v>
      </c>
      <c r="C271" s="9" t="str">
        <f>HYPERLINK("https://epingalert.org/en/Search?viewData= G/TBT/N/USA/829/Add.6"," G/TBT/N/USA/829/Add.6")</f>
        <v xml:space="preserve"> G/TBT/N/USA/829/Add.6</v>
      </c>
      <c r="D271" s="10" t="s">
        <v>1780</v>
      </c>
      <c r="E271" s="10" t="s">
        <v>1781</v>
      </c>
      <c r="F271" s="10" t="s">
        <v>1782</v>
      </c>
      <c r="G271" s="10" t="s">
        <v>1783</v>
      </c>
      <c r="H271" s="10" t="s">
        <v>1784</v>
      </c>
      <c r="I271" s="10" t="s">
        <v>285</v>
      </c>
      <c r="J271" s="10" t="s">
        <v>1785</v>
      </c>
      <c r="K271" s="10" t="s">
        <v>270</v>
      </c>
      <c r="L271" s="7"/>
      <c r="M271" s="8" t="s">
        <v>41</v>
      </c>
      <c r="N271" s="11"/>
      <c r="O271" s="11"/>
      <c r="P271" s="7" t="s">
        <v>43</v>
      </c>
      <c r="Q271" s="10" t="s">
        <v>1786</v>
      </c>
      <c r="R271" s="12" t="str">
        <f>HYPERLINK("https://docs.wto.org/imrd/directdoc.asp?DDFDocuments/t/G/TBTN13/USA829A6.docx", "https://docs.wto.org/imrd/directdoc.asp?DDFDocuments/t/G/TBTN13/USA829A6.docx")</f>
        <v>https://docs.wto.org/imrd/directdoc.asp?DDFDocuments/t/G/TBTN13/USA829A6.docx</v>
      </c>
      <c r="S271" s="12" t="str">
        <f>HYPERLINK("https://docs.wto.org/imrd/directdoc.asp?DDFDocuments/u/G/TBTN13/USA829A6.docx", "https://docs.wto.org/imrd/directdoc.asp?DDFDocuments/u/G/TBTN13/USA829A6.docx")</f>
        <v>https://docs.wto.org/imrd/directdoc.asp?DDFDocuments/u/G/TBTN13/USA829A6.docx</v>
      </c>
      <c r="T271" s="12" t="str">
        <f>HYPERLINK("https://docs.wto.org/imrd/directdoc.asp?DDFDocuments/v/G/TBTN13/USA829A6.docx", "https://docs.wto.org/imrd/directdoc.asp?DDFDocuments/v/G/TBTN13/USA829A6.docx")</f>
        <v>https://docs.wto.org/imrd/directdoc.asp?DDFDocuments/v/G/TBTN13/USA829A6.docx</v>
      </c>
      <c r="U271" s="12" t="s">
        <v>98</v>
      </c>
      <c r="V271" s="12" t="s">
        <v>97</v>
      </c>
      <c r="W271" s="12" t="s">
        <v>97</v>
      </c>
      <c r="X271" s="12" t="s">
        <v>97</v>
      </c>
      <c r="Y271" s="12" t="s">
        <v>97</v>
      </c>
      <c r="Z271" s="12" t="s">
        <v>97</v>
      </c>
      <c r="AA271" s="12" t="s">
        <v>97</v>
      </c>
      <c r="AB271" s="13" t="s">
        <v>41</v>
      </c>
      <c r="AC271" s="12" t="s">
        <v>41</v>
      </c>
      <c r="AD271" s="12" t="s">
        <v>41</v>
      </c>
      <c r="AE271" s="12" t="s">
        <v>41</v>
      </c>
      <c r="AF271" s="12" t="s">
        <v>41</v>
      </c>
      <c r="AG271" s="12" t="s">
        <v>41</v>
      </c>
      <c r="AH271" s="13" t="s">
        <v>41</v>
      </c>
    </row>
    <row r="272" spans="1:34" ht="40.049999999999997" customHeight="1" x14ac:dyDescent="0.3">
      <c r="A272" s="7" t="s">
        <v>311</v>
      </c>
      <c r="B272" s="8">
        <v>46274</v>
      </c>
      <c r="C272" s="9" t="str">
        <f>HYPERLINK("https://epingalert.org/en/Search?viewData= G/TBT/N/USA/925/Rev.2/Add.1"," G/TBT/N/USA/925/Rev.2/Add.1")</f>
        <v xml:space="preserve"> G/TBT/N/USA/925/Rev.2/Add.1</v>
      </c>
      <c r="D272" s="10" t="s">
        <v>1787</v>
      </c>
      <c r="E272" s="10" t="s">
        <v>1788</v>
      </c>
      <c r="F272" s="10" t="s">
        <v>1789</v>
      </c>
      <c r="G272" s="10" t="s">
        <v>41</v>
      </c>
      <c r="H272" s="10" t="s">
        <v>1790</v>
      </c>
      <c r="I272" s="10" t="s">
        <v>657</v>
      </c>
      <c r="J272" s="10" t="s">
        <v>41</v>
      </c>
      <c r="K272" s="10" t="s">
        <v>270</v>
      </c>
      <c r="L272" s="7"/>
      <c r="M272" s="8">
        <v>46363</v>
      </c>
      <c r="N272" s="11"/>
      <c r="O272" s="11"/>
      <c r="P272" s="7" t="s">
        <v>43</v>
      </c>
      <c r="Q272" s="7"/>
      <c r="R272" s="12" t="str">
        <f>HYPERLINK("https://docs.wto.org/imrd/directdoc.asp?DDFDocuments/t/G/TBTN14/USA925R2A1.docx", "https://docs.wto.org/imrd/directdoc.asp?DDFDocuments/t/G/TBTN14/USA925R2A1.docx")</f>
        <v>https://docs.wto.org/imrd/directdoc.asp?DDFDocuments/t/G/TBTN14/USA925R2A1.docx</v>
      </c>
      <c r="S272" s="12" t="str">
        <f>HYPERLINK("https://docs.wto.org/imrd/directdoc.asp?DDFDocuments/u/G/TBTN14/USA925R2A1.docx", "https://docs.wto.org/imrd/directdoc.asp?DDFDocuments/u/G/TBTN14/USA925R2A1.docx")</f>
        <v>https://docs.wto.org/imrd/directdoc.asp?DDFDocuments/u/G/TBTN14/USA925R2A1.docx</v>
      </c>
      <c r="T272" s="12" t="str">
        <f>HYPERLINK("https://docs.wto.org/imrd/directdoc.asp?DDFDocuments/v/G/TBTN14/USA925R2A1.docx", "https://docs.wto.org/imrd/directdoc.asp?DDFDocuments/v/G/TBTN14/USA925R2A1.docx")</f>
        <v>https://docs.wto.org/imrd/directdoc.asp?DDFDocuments/v/G/TBTN14/USA925R2A1.docx</v>
      </c>
      <c r="U272" s="12" t="s">
        <v>97</v>
      </c>
      <c r="V272" s="12" t="s">
        <v>97</v>
      </c>
      <c r="W272" s="12" t="s">
        <v>97</v>
      </c>
      <c r="X272" s="12" t="s">
        <v>97</v>
      </c>
      <c r="Y272" s="12" t="s">
        <v>97</v>
      </c>
      <c r="Z272" s="12" t="s">
        <v>97</v>
      </c>
      <c r="AA272" s="12" t="s">
        <v>97</v>
      </c>
      <c r="AB272" s="13" t="s">
        <v>41</v>
      </c>
      <c r="AC272" s="12" t="s">
        <v>41</v>
      </c>
      <c r="AD272" s="12" t="s">
        <v>41</v>
      </c>
      <c r="AE272" s="12" t="s">
        <v>41</v>
      </c>
      <c r="AF272" s="12" t="s">
        <v>41</v>
      </c>
      <c r="AG272" s="12" t="s">
        <v>41</v>
      </c>
      <c r="AH272" s="13" t="s">
        <v>41</v>
      </c>
    </row>
    <row r="273" spans="1:34" ht="40.049999999999997" customHeight="1" x14ac:dyDescent="0.3">
      <c r="A273" s="7" t="s">
        <v>311</v>
      </c>
      <c r="B273" s="8">
        <v>46274</v>
      </c>
      <c r="C273" s="9" t="str">
        <f>HYPERLINK("https://epingalert.org/en/Search?viewData= G/TBT/N/USA/2322"," G/TBT/N/USA/2322")</f>
        <v xml:space="preserve"> G/TBT/N/USA/2322</v>
      </c>
      <c r="D273" s="10" t="s">
        <v>1791</v>
      </c>
      <c r="E273" s="10" t="s">
        <v>1792</v>
      </c>
      <c r="F273" s="10" t="s">
        <v>1793</v>
      </c>
      <c r="G273" s="10" t="s">
        <v>1794</v>
      </c>
      <c r="H273" s="10" t="s">
        <v>1795</v>
      </c>
      <c r="I273" s="10" t="s">
        <v>1796</v>
      </c>
      <c r="J273" s="10" t="s">
        <v>41</v>
      </c>
      <c r="K273" s="10" t="s">
        <v>41</v>
      </c>
      <c r="L273" s="7"/>
      <c r="M273" s="8">
        <v>46363</v>
      </c>
      <c r="N273" s="11" t="s">
        <v>166</v>
      </c>
      <c r="O273" s="11" t="s">
        <v>166</v>
      </c>
      <c r="P273" s="7" t="s">
        <v>95</v>
      </c>
      <c r="Q273" s="10" t="s">
        <v>1797</v>
      </c>
      <c r="R273" s="12" t="str">
        <f>HYPERLINK("https://docs.wto.org/imrd/directdoc.asp?DDFDocuments/t/G/TBTN26/USA2322.docx", "https://docs.wto.org/imrd/directdoc.asp?DDFDocuments/t/G/TBTN26/USA2322.docx")</f>
        <v>https://docs.wto.org/imrd/directdoc.asp?DDFDocuments/t/G/TBTN26/USA2322.docx</v>
      </c>
      <c r="S273" s="12" t="str">
        <f>HYPERLINK("https://docs.wto.org/imrd/directdoc.asp?DDFDocuments/u/G/TBTN26/USA2322.docx", "https://docs.wto.org/imrd/directdoc.asp?DDFDocuments/u/G/TBTN26/USA2322.docx")</f>
        <v>https://docs.wto.org/imrd/directdoc.asp?DDFDocuments/u/G/TBTN26/USA2322.docx</v>
      </c>
      <c r="T273" s="12" t="str">
        <f>HYPERLINK("https://docs.wto.org/imrd/directdoc.asp?DDFDocuments/v/G/TBTN26/USA2322.docx", "https://docs.wto.org/imrd/directdoc.asp?DDFDocuments/v/G/TBTN26/USA2322.docx")</f>
        <v>https://docs.wto.org/imrd/directdoc.asp?DDFDocuments/v/G/TBTN26/USA2322.docx</v>
      </c>
      <c r="U273" s="12" t="s">
        <v>98</v>
      </c>
      <c r="V273" s="12" t="s">
        <v>97</v>
      </c>
      <c r="W273" s="12" t="s">
        <v>98</v>
      </c>
      <c r="X273" s="12" t="s">
        <v>97</v>
      </c>
      <c r="Y273" s="12" t="s">
        <v>97</v>
      </c>
      <c r="Z273" s="12" t="s">
        <v>97</v>
      </c>
      <c r="AA273" s="12" t="s">
        <v>97</v>
      </c>
      <c r="AB273" s="13" t="s">
        <v>1798</v>
      </c>
      <c r="AC273" s="12" t="s">
        <v>41</v>
      </c>
      <c r="AD273" s="12" t="s">
        <v>41</v>
      </c>
      <c r="AE273" s="12" t="s">
        <v>41</v>
      </c>
      <c r="AF273" s="12" t="s">
        <v>41</v>
      </c>
      <c r="AG273" s="12" t="s">
        <v>41</v>
      </c>
      <c r="AH273" s="13" t="s">
        <v>41</v>
      </c>
    </row>
    <row r="274" spans="1:34" ht="40.049999999999997" customHeight="1" x14ac:dyDescent="0.3">
      <c r="A274" s="7" t="s">
        <v>34</v>
      </c>
      <c r="B274" s="8">
        <v>46279</v>
      </c>
      <c r="C274" s="9" t="str">
        <f>HYPERLINK("https://epingalert.org/en/Search?viewData= G/SPS/N/BDI/130/Add.1, G/SPS/N/KEN/333/Add.1, G/SPS/N/RWA/123/Add.1, G/SPS/N/TZA/450/Add.1, G/SPS/N/UGA/440/Add.1"," G/SPS/N/BDI/130/Add.1, G/SPS/N/KEN/333/Add.1, G/SPS/N/RWA/123/Add.1, G/SPS/N/TZA/450/Add.1, G/SPS/N/UGA/440/Add.1")</f>
        <v xml:space="preserve"> G/SPS/N/BDI/130/Add.1, G/SPS/N/KEN/333/Add.1, G/SPS/N/RWA/123/Add.1, G/SPS/N/TZA/450/Add.1, G/SPS/N/UGA/440/Add.1</v>
      </c>
      <c r="D274" s="10" t="s">
        <v>1348</v>
      </c>
      <c r="E274" s="10" t="s">
        <v>1349</v>
      </c>
      <c r="F274" s="10" t="s">
        <v>1350</v>
      </c>
      <c r="G274" s="10" t="s">
        <v>1351</v>
      </c>
      <c r="H274" s="10" t="s">
        <v>910</v>
      </c>
      <c r="I274" s="10" t="s">
        <v>1352</v>
      </c>
      <c r="J274" s="10" t="s">
        <v>41</v>
      </c>
      <c r="K274" s="10" t="s">
        <v>1353</v>
      </c>
      <c r="L274" s="7"/>
      <c r="M274" s="8" t="s">
        <v>41</v>
      </c>
      <c r="N274" s="11"/>
      <c r="O274" s="11"/>
      <c r="P274" s="7" t="s">
        <v>43</v>
      </c>
      <c r="Q274" s="7"/>
      <c r="R274" s="12" t="str">
        <f>HYPERLINK("https://docs.wto.org/imrd/directdoc.asp?DDFDocuments/t/G/SPS/NBDI130A1.docx", "https://docs.wto.org/imrd/directdoc.asp?DDFDocuments/t/G/SPS/NBDI130A1.docx")</f>
        <v>https://docs.wto.org/imrd/directdoc.asp?DDFDocuments/t/G/SPS/NBDI130A1.docx</v>
      </c>
      <c r="S274" s="12" t="str">
        <f>HYPERLINK("https://docs.wto.org/imrd/directdoc.asp?DDFDocuments/u/G/SPS/NBDI130A1.docx", "https://docs.wto.org/imrd/directdoc.asp?DDFDocuments/u/G/SPS/NBDI130A1.docx")</f>
        <v>https://docs.wto.org/imrd/directdoc.asp?DDFDocuments/u/G/SPS/NBDI130A1.docx</v>
      </c>
      <c r="T274" s="12" t="str">
        <f>HYPERLINK("https://docs.wto.org/imrd/directdoc.asp?DDFDocuments/v/G/SPS/NBDI130A1.docx", "https://docs.wto.org/imrd/directdoc.asp?DDFDocuments/v/G/SPS/NBDI130A1.docx")</f>
        <v>https://docs.wto.org/imrd/directdoc.asp?DDFDocuments/v/G/SPS/NBDI130A1.docx</v>
      </c>
      <c r="U274" s="12" t="s">
        <v>41</v>
      </c>
      <c r="V274" s="12" t="s">
        <v>41</v>
      </c>
      <c r="W274" s="12" t="s">
        <v>41</v>
      </c>
      <c r="X274" s="12" t="s">
        <v>41</v>
      </c>
      <c r="Y274" s="12" t="s">
        <v>41</v>
      </c>
      <c r="Z274" s="12" t="s">
        <v>41</v>
      </c>
      <c r="AA274" s="12" t="s">
        <v>41</v>
      </c>
      <c r="AB274" s="13" t="s">
        <v>41</v>
      </c>
      <c r="AC274" s="12" t="s">
        <v>41</v>
      </c>
      <c r="AD274" s="12" t="s">
        <v>41</v>
      </c>
      <c r="AE274" s="12" t="s">
        <v>41</v>
      </c>
      <c r="AF274" s="12" t="s">
        <v>41</v>
      </c>
      <c r="AG274" s="12" t="s">
        <v>41</v>
      </c>
      <c r="AH274" s="13" t="s">
        <v>41</v>
      </c>
    </row>
    <row r="275" spans="1:34" ht="40.049999999999997" customHeight="1" x14ac:dyDescent="0.3">
      <c r="A275" s="7" t="s">
        <v>45</v>
      </c>
      <c r="B275" s="8">
        <v>46279</v>
      </c>
      <c r="C275" s="9" t="str">
        <f>HYPERLINK("https://epingalert.org/en/Search?viewData= G/SPS/N/BDI/130/Add.1, G/SPS/N/KEN/333/Add.1, G/SPS/N/RWA/123/Add.1, G/SPS/N/TZA/450/Add.1, G/SPS/N/UGA/440/Add.1"," G/SPS/N/BDI/130/Add.1, G/SPS/N/KEN/333/Add.1, G/SPS/N/RWA/123/Add.1, G/SPS/N/TZA/450/Add.1, G/SPS/N/UGA/440/Add.1")</f>
        <v xml:space="preserve"> G/SPS/N/BDI/130/Add.1, G/SPS/N/KEN/333/Add.1, G/SPS/N/RWA/123/Add.1, G/SPS/N/TZA/450/Add.1, G/SPS/N/UGA/440/Add.1</v>
      </c>
      <c r="D275" s="10" t="s">
        <v>1348</v>
      </c>
      <c r="E275" s="10" t="s">
        <v>1349</v>
      </c>
      <c r="F275" s="10" t="s">
        <v>1350</v>
      </c>
      <c r="G275" s="10" t="s">
        <v>1351</v>
      </c>
      <c r="H275" s="10" t="s">
        <v>910</v>
      </c>
      <c r="I275" s="10" t="s">
        <v>1352</v>
      </c>
      <c r="J275" s="10" t="s">
        <v>41</v>
      </c>
      <c r="K275" s="10" t="s">
        <v>1353</v>
      </c>
      <c r="L275" s="7"/>
      <c r="M275" s="8" t="s">
        <v>41</v>
      </c>
      <c r="N275" s="11"/>
      <c r="O275" s="11"/>
      <c r="P275" s="7" t="s">
        <v>43</v>
      </c>
      <c r="Q275" s="7"/>
      <c r="R275" s="12" t="str">
        <f>HYPERLINK("https://docs.wto.org/imrd/directdoc.asp?DDFDocuments/t/G/SPS/NBDI130A1.docx", "https://docs.wto.org/imrd/directdoc.asp?DDFDocuments/t/G/SPS/NBDI130A1.docx")</f>
        <v>https://docs.wto.org/imrd/directdoc.asp?DDFDocuments/t/G/SPS/NBDI130A1.docx</v>
      </c>
      <c r="S275" s="12" t="str">
        <f>HYPERLINK("https://docs.wto.org/imrd/directdoc.asp?DDFDocuments/u/G/SPS/NBDI130A1.docx", "https://docs.wto.org/imrd/directdoc.asp?DDFDocuments/u/G/SPS/NBDI130A1.docx")</f>
        <v>https://docs.wto.org/imrd/directdoc.asp?DDFDocuments/u/G/SPS/NBDI130A1.docx</v>
      </c>
      <c r="T275" s="12" t="str">
        <f>HYPERLINK("https://docs.wto.org/imrd/directdoc.asp?DDFDocuments/v/G/SPS/NBDI130A1.docx", "https://docs.wto.org/imrd/directdoc.asp?DDFDocuments/v/G/SPS/NBDI130A1.docx")</f>
        <v>https://docs.wto.org/imrd/directdoc.asp?DDFDocuments/v/G/SPS/NBDI130A1.docx</v>
      </c>
      <c r="U275" s="12" t="s">
        <v>41</v>
      </c>
      <c r="V275" s="12" t="s">
        <v>41</v>
      </c>
      <c r="W275" s="12" t="s">
        <v>41</v>
      </c>
      <c r="X275" s="12" t="s">
        <v>41</v>
      </c>
      <c r="Y275" s="12" t="s">
        <v>41</v>
      </c>
      <c r="Z275" s="12" t="s">
        <v>41</v>
      </c>
      <c r="AA275" s="12" t="s">
        <v>41</v>
      </c>
      <c r="AB275" s="13" t="s">
        <v>41</v>
      </c>
      <c r="AC275" s="12" t="s">
        <v>41</v>
      </c>
      <c r="AD275" s="12" t="s">
        <v>41</v>
      </c>
      <c r="AE275" s="12" t="s">
        <v>41</v>
      </c>
      <c r="AF275" s="12" t="s">
        <v>41</v>
      </c>
      <c r="AG275" s="12" t="s">
        <v>41</v>
      </c>
      <c r="AH275" s="13" t="s">
        <v>41</v>
      </c>
    </row>
    <row r="276" spans="1:34" ht="40.049999999999997" customHeight="1" x14ac:dyDescent="0.3">
      <c r="A276" s="7" t="s">
        <v>46</v>
      </c>
      <c r="B276" s="8">
        <v>46279</v>
      </c>
      <c r="C276" s="9" t="str">
        <f>HYPERLINK("https://epingalert.org/en/Search?viewData= G/SPS/N/BDI/130/Add.1, G/SPS/N/KEN/333/Add.1, G/SPS/N/RWA/123/Add.1, G/SPS/N/TZA/450/Add.1, G/SPS/N/UGA/440/Add.1"," G/SPS/N/BDI/130/Add.1, G/SPS/N/KEN/333/Add.1, G/SPS/N/RWA/123/Add.1, G/SPS/N/TZA/450/Add.1, G/SPS/N/UGA/440/Add.1")</f>
        <v xml:space="preserve"> G/SPS/N/BDI/130/Add.1, G/SPS/N/KEN/333/Add.1, G/SPS/N/RWA/123/Add.1, G/SPS/N/TZA/450/Add.1, G/SPS/N/UGA/440/Add.1</v>
      </c>
      <c r="D276" s="10" t="s">
        <v>1348</v>
      </c>
      <c r="E276" s="10" t="s">
        <v>1349</v>
      </c>
      <c r="F276" s="10" t="s">
        <v>1350</v>
      </c>
      <c r="G276" s="10" t="s">
        <v>1351</v>
      </c>
      <c r="H276" s="10" t="s">
        <v>910</v>
      </c>
      <c r="I276" s="10" t="s">
        <v>1352</v>
      </c>
      <c r="J276" s="10" t="s">
        <v>41</v>
      </c>
      <c r="K276" s="10" t="s">
        <v>1353</v>
      </c>
      <c r="L276" s="7"/>
      <c r="M276" s="8" t="s">
        <v>41</v>
      </c>
      <c r="N276" s="11"/>
      <c r="O276" s="11"/>
      <c r="P276" s="7" t="s">
        <v>43</v>
      </c>
      <c r="Q276" s="7"/>
      <c r="R276" s="12" t="str">
        <f>HYPERLINK("https://docs.wto.org/imrd/directdoc.asp?DDFDocuments/t/G/SPS/NBDI130A1.docx", "https://docs.wto.org/imrd/directdoc.asp?DDFDocuments/t/G/SPS/NBDI130A1.docx")</f>
        <v>https://docs.wto.org/imrd/directdoc.asp?DDFDocuments/t/G/SPS/NBDI130A1.docx</v>
      </c>
      <c r="S276" s="12" t="str">
        <f>HYPERLINK("https://docs.wto.org/imrd/directdoc.asp?DDFDocuments/u/G/SPS/NBDI130A1.docx", "https://docs.wto.org/imrd/directdoc.asp?DDFDocuments/u/G/SPS/NBDI130A1.docx")</f>
        <v>https://docs.wto.org/imrd/directdoc.asp?DDFDocuments/u/G/SPS/NBDI130A1.docx</v>
      </c>
      <c r="T276" s="12" t="str">
        <f>HYPERLINK("https://docs.wto.org/imrd/directdoc.asp?DDFDocuments/v/G/SPS/NBDI130A1.docx", "https://docs.wto.org/imrd/directdoc.asp?DDFDocuments/v/G/SPS/NBDI130A1.docx")</f>
        <v>https://docs.wto.org/imrd/directdoc.asp?DDFDocuments/v/G/SPS/NBDI130A1.docx</v>
      </c>
      <c r="U276" s="12" t="s">
        <v>41</v>
      </c>
      <c r="V276" s="12" t="s">
        <v>41</v>
      </c>
      <c r="W276" s="12" t="s">
        <v>41</v>
      </c>
      <c r="X276" s="12" t="s">
        <v>41</v>
      </c>
      <c r="Y276" s="12" t="s">
        <v>41</v>
      </c>
      <c r="Z276" s="12" t="s">
        <v>41</v>
      </c>
      <c r="AA276" s="12" t="s">
        <v>41</v>
      </c>
      <c r="AB276" s="13" t="s">
        <v>41</v>
      </c>
      <c r="AC276" s="12" t="s">
        <v>41</v>
      </c>
      <c r="AD276" s="12" t="s">
        <v>41</v>
      </c>
      <c r="AE276" s="12" t="s">
        <v>41</v>
      </c>
      <c r="AF276" s="12" t="s">
        <v>41</v>
      </c>
      <c r="AG276" s="12" t="s">
        <v>41</v>
      </c>
      <c r="AH276" s="13" t="s">
        <v>41</v>
      </c>
    </row>
    <row r="277" spans="1:34" ht="40.049999999999997" customHeight="1" x14ac:dyDescent="0.3">
      <c r="A277" s="7" t="s">
        <v>47</v>
      </c>
      <c r="B277" s="8">
        <v>46279</v>
      </c>
      <c r="C277" s="9" t="str">
        <f>HYPERLINK("https://epingalert.org/en/Search?viewData= G/SPS/N/BDI/130/Add.1, G/SPS/N/KEN/333/Add.1, G/SPS/N/RWA/123/Add.1, G/SPS/N/TZA/450/Add.1, G/SPS/N/UGA/440/Add.1"," G/SPS/N/BDI/130/Add.1, G/SPS/N/KEN/333/Add.1, G/SPS/N/RWA/123/Add.1, G/SPS/N/TZA/450/Add.1, G/SPS/N/UGA/440/Add.1")</f>
        <v xml:space="preserve"> G/SPS/N/BDI/130/Add.1, G/SPS/N/KEN/333/Add.1, G/SPS/N/RWA/123/Add.1, G/SPS/N/TZA/450/Add.1, G/SPS/N/UGA/440/Add.1</v>
      </c>
      <c r="D277" s="10" t="s">
        <v>1348</v>
      </c>
      <c r="E277" s="10" t="s">
        <v>1349</v>
      </c>
      <c r="F277" s="10" t="s">
        <v>1350</v>
      </c>
      <c r="G277" s="10" t="s">
        <v>1351</v>
      </c>
      <c r="H277" s="10" t="s">
        <v>910</v>
      </c>
      <c r="I277" s="10" t="s">
        <v>1352</v>
      </c>
      <c r="J277" s="10" t="s">
        <v>41</v>
      </c>
      <c r="K277" s="10" t="s">
        <v>1353</v>
      </c>
      <c r="L277" s="7"/>
      <c r="M277" s="8" t="s">
        <v>41</v>
      </c>
      <c r="N277" s="11"/>
      <c r="O277" s="11"/>
      <c r="P277" s="7" t="s">
        <v>43</v>
      </c>
      <c r="Q277" s="7"/>
      <c r="R277" s="12" t="str">
        <f>HYPERLINK("https://docs.wto.org/imrd/directdoc.asp?DDFDocuments/t/G/SPS/NBDI130A1.docx", "https://docs.wto.org/imrd/directdoc.asp?DDFDocuments/t/G/SPS/NBDI130A1.docx")</f>
        <v>https://docs.wto.org/imrd/directdoc.asp?DDFDocuments/t/G/SPS/NBDI130A1.docx</v>
      </c>
      <c r="S277" s="12" t="str">
        <f>HYPERLINK("https://docs.wto.org/imrd/directdoc.asp?DDFDocuments/u/G/SPS/NBDI130A1.docx", "https://docs.wto.org/imrd/directdoc.asp?DDFDocuments/u/G/SPS/NBDI130A1.docx")</f>
        <v>https://docs.wto.org/imrd/directdoc.asp?DDFDocuments/u/G/SPS/NBDI130A1.docx</v>
      </c>
      <c r="T277" s="12" t="str">
        <f>HYPERLINK("https://docs.wto.org/imrd/directdoc.asp?DDFDocuments/v/G/SPS/NBDI130A1.docx", "https://docs.wto.org/imrd/directdoc.asp?DDFDocuments/v/G/SPS/NBDI130A1.docx")</f>
        <v>https://docs.wto.org/imrd/directdoc.asp?DDFDocuments/v/G/SPS/NBDI130A1.docx</v>
      </c>
      <c r="U277" s="12" t="s">
        <v>41</v>
      </c>
      <c r="V277" s="12" t="s">
        <v>41</v>
      </c>
      <c r="W277" s="12" t="s">
        <v>41</v>
      </c>
      <c r="X277" s="12" t="s">
        <v>41</v>
      </c>
      <c r="Y277" s="12" t="s">
        <v>41</v>
      </c>
      <c r="Z277" s="12" t="s">
        <v>41</v>
      </c>
      <c r="AA277" s="12" t="s">
        <v>41</v>
      </c>
      <c r="AB277" s="13" t="s">
        <v>41</v>
      </c>
      <c r="AC277" s="12" t="s">
        <v>41</v>
      </c>
      <c r="AD277" s="12" t="s">
        <v>41</v>
      </c>
      <c r="AE277" s="12" t="s">
        <v>41</v>
      </c>
      <c r="AF277" s="12" t="s">
        <v>41</v>
      </c>
      <c r="AG277" s="12" t="s">
        <v>41</v>
      </c>
      <c r="AH277" s="13" t="s">
        <v>41</v>
      </c>
    </row>
    <row r="278" spans="1:34" ht="40.049999999999997" customHeight="1" x14ac:dyDescent="0.3">
      <c r="A278" s="7" t="s">
        <v>48</v>
      </c>
      <c r="B278" s="8">
        <v>46279</v>
      </c>
      <c r="C278" s="9" t="str">
        <f>HYPERLINK("https://epingalert.org/en/Search?viewData= G/SPS/N/BDI/130/Add.1, G/SPS/N/KEN/333/Add.1, G/SPS/N/RWA/123/Add.1, G/SPS/N/TZA/450/Add.1, G/SPS/N/UGA/440/Add.1"," G/SPS/N/BDI/130/Add.1, G/SPS/N/KEN/333/Add.1, G/SPS/N/RWA/123/Add.1, G/SPS/N/TZA/450/Add.1, G/SPS/N/UGA/440/Add.1")</f>
        <v xml:space="preserve"> G/SPS/N/BDI/130/Add.1, G/SPS/N/KEN/333/Add.1, G/SPS/N/RWA/123/Add.1, G/SPS/N/TZA/450/Add.1, G/SPS/N/UGA/440/Add.1</v>
      </c>
      <c r="D278" s="10" t="s">
        <v>1348</v>
      </c>
      <c r="E278" s="10" t="s">
        <v>1349</v>
      </c>
      <c r="F278" s="10" t="s">
        <v>1350</v>
      </c>
      <c r="G278" s="10" t="s">
        <v>1351</v>
      </c>
      <c r="H278" s="10" t="s">
        <v>910</v>
      </c>
      <c r="I278" s="10" t="s">
        <v>1352</v>
      </c>
      <c r="J278" s="10" t="s">
        <v>41</v>
      </c>
      <c r="K278" s="10" t="s">
        <v>1354</v>
      </c>
      <c r="L278" s="7"/>
      <c r="M278" s="8" t="s">
        <v>41</v>
      </c>
      <c r="N278" s="11"/>
      <c r="O278" s="11"/>
      <c r="P278" s="7" t="s">
        <v>43</v>
      </c>
      <c r="Q278" s="7"/>
      <c r="R278" s="12" t="str">
        <f>HYPERLINK("https://docs.wto.org/imrd/directdoc.asp?DDFDocuments/t/G/SPS/NBDI130A1.docx", "https://docs.wto.org/imrd/directdoc.asp?DDFDocuments/t/G/SPS/NBDI130A1.docx")</f>
        <v>https://docs.wto.org/imrd/directdoc.asp?DDFDocuments/t/G/SPS/NBDI130A1.docx</v>
      </c>
      <c r="S278" s="12" t="str">
        <f>HYPERLINK("https://docs.wto.org/imrd/directdoc.asp?DDFDocuments/u/G/SPS/NBDI130A1.docx", "https://docs.wto.org/imrd/directdoc.asp?DDFDocuments/u/G/SPS/NBDI130A1.docx")</f>
        <v>https://docs.wto.org/imrd/directdoc.asp?DDFDocuments/u/G/SPS/NBDI130A1.docx</v>
      </c>
      <c r="T278" s="12" t="str">
        <f>HYPERLINK("https://docs.wto.org/imrd/directdoc.asp?DDFDocuments/v/G/SPS/NBDI130A1.docx", "https://docs.wto.org/imrd/directdoc.asp?DDFDocuments/v/G/SPS/NBDI130A1.docx")</f>
        <v>https://docs.wto.org/imrd/directdoc.asp?DDFDocuments/v/G/SPS/NBDI130A1.docx</v>
      </c>
      <c r="U278" s="12" t="s">
        <v>41</v>
      </c>
      <c r="V278" s="12" t="s">
        <v>41</v>
      </c>
      <c r="W278" s="12" t="s">
        <v>41</v>
      </c>
      <c r="X278" s="12" t="s">
        <v>41</v>
      </c>
      <c r="Y278" s="12" t="s">
        <v>41</v>
      </c>
      <c r="Z278" s="12" t="s">
        <v>41</v>
      </c>
      <c r="AA278" s="12" t="s">
        <v>41</v>
      </c>
      <c r="AB278" s="13" t="s">
        <v>41</v>
      </c>
      <c r="AC278" s="12" t="s">
        <v>41</v>
      </c>
      <c r="AD278" s="12" t="s">
        <v>41</v>
      </c>
      <c r="AE278" s="12" t="s">
        <v>41</v>
      </c>
      <c r="AF278" s="12" t="s">
        <v>41</v>
      </c>
      <c r="AG278" s="12" t="s">
        <v>41</v>
      </c>
      <c r="AH278" s="13" t="s">
        <v>41</v>
      </c>
    </row>
    <row r="279" spans="1:34" ht="40.049999999999997" customHeight="1" x14ac:dyDescent="0.3">
      <c r="A279" s="7" t="s">
        <v>34</v>
      </c>
      <c r="B279" s="8">
        <v>46279</v>
      </c>
      <c r="C279" s="9" t="str">
        <f>HYPERLINK("https://epingalert.org/en/Search?viewData= G/SPS/N/BDI/131/Add.1, G/SPS/N/KEN/334/Add.1, G/SPS/N/RWA/124/Add.1, G/SPS/N/TZA/452/Add.1, G/SPS/N/UGA/441/Add.1"," G/SPS/N/BDI/131/Add.1, G/SPS/N/KEN/334/Add.1, G/SPS/N/RWA/124/Add.1, G/SPS/N/TZA/452/Add.1, G/SPS/N/UGA/441/Add.1")</f>
        <v xml:space="preserve"> G/SPS/N/BDI/131/Add.1, G/SPS/N/KEN/334/Add.1, G/SPS/N/RWA/124/Add.1, G/SPS/N/TZA/452/Add.1, G/SPS/N/UGA/441/Add.1</v>
      </c>
      <c r="D279" s="10" t="s">
        <v>1355</v>
      </c>
      <c r="E279" s="10" t="s">
        <v>1356</v>
      </c>
      <c r="F279" s="10" t="s">
        <v>1357</v>
      </c>
      <c r="G279" s="10" t="s">
        <v>1358</v>
      </c>
      <c r="H279" s="10" t="s">
        <v>910</v>
      </c>
      <c r="I279" s="10" t="s">
        <v>1359</v>
      </c>
      <c r="J279" s="10" t="s">
        <v>41</v>
      </c>
      <c r="K279" s="10" t="s">
        <v>1360</v>
      </c>
      <c r="L279" s="7"/>
      <c r="M279" s="8" t="s">
        <v>41</v>
      </c>
      <c r="N279" s="11"/>
      <c r="O279" s="11"/>
      <c r="P279" s="7" t="s">
        <v>43</v>
      </c>
      <c r="Q279" s="7"/>
      <c r="R279" s="12" t="str">
        <f>HYPERLINK("https://docs.wto.org/imrd/directdoc.asp?DDFDocuments/t/G/SPS/NBDI131A1.docx", "https://docs.wto.org/imrd/directdoc.asp?DDFDocuments/t/G/SPS/NBDI131A1.docx")</f>
        <v>https://docs.wto.org/imrd/directdoc.asp?DDFDocuments/t/G/SPS/NBDI131A1.docx</v>
      </c>
      <c r="S279" s="12" t="str">
        <f>HYPERLINK("https://docs.wto.org/imrd/directdoc.asp?DDFDocuments/u/G/SPS/NBDI131A1.docx", "https://docs.wto.org/imrd/directdoc.asp?DDFDocuments/u/G/SPS/NBDI131A1.docx")</f>
        <v>https://docs.wto.org/imrd/directdoc.asp?DDFDocuments/u/G/SPS/NBDI131A1.docx</v>
      </c>
      <c r="T279" s="12" t="str">
        <f>HYPERLINK("https://docs.wto.org/imrd/directdoc.asp?DDFDocuments/v/G/SPS/NBDI131A1.docx", "https://docs.wto.org/imrd/directdoc.asp?DDFDocuments/v/G/SPS/NBDI131A1.docx")</f>
        <v>https://docs.wto.org/imrd/directdoc.asp?DDFDocuments/v/G/SPS/NBDI131A1.docx</v>
      </c>
      <c r="U279" s="12" t="s">
        <v>41</v>
      </c>
      <c r="V279" s="12" t="s">
        <v>41</v>
      </c>
      <c r="W279" s="12" t="s">
        <v>41</v>
      </c>
      <c r="X279" s="12" t="s">
        <v>41</v>
      </c>
      <c r="Y279" s="12" t="s">
        <v>41</v>
      </c>
      <c r="Z279" s="12" t="s">
        <v>41</v>
      </c>
      <c r="AA279" s="12" t="s">
        <v>41</v>
      </c>
      <c r="AB279" s="13" t="s">
        <v>41</v>
      </c>
      <c r="AC279" s="12" t="s">
        <v>41</v>
      </c>
      <c r="AD279" s="12" t="s">
        <v>41</v>
      </c>
      <c r="AE279" s="12" t="s">
        <v>41</v>
      </c>
      <c r="AF279" s="12" t="s">
        <v>41</v>
      </c>
      <c r="AG279" s="12" t="s">
        <v>41</v>
      </c>
      <c r="AH279" s="13" t="s">
        <v>41</v>
      </c>
    </row>
    <row r="280" spans="1:34" ht="40.049999999999997" customHeight="1" x14ac:dyDescent="0.3">
      <c r="A280" s="7" t="s">
        <v>45</v>
      </c>
      <c r="B280" s="8">
        <v>46279</v>
      </c>
      <c r="C280" s="9" t="str">
        <f>HYPERLINK("https://epingalert.org/en/Search?viewData= G/SPS/N/BDI/131/Add.1, G/SPS/N/KEN/334/Add.1, G/SPS/N/RWA/124/Add.1, G/SPS/N/TZA/452/Add.1, G/SPS/N/UGA/441/Add.1"," G/SPS/N/BDI/131/Add.1, G/SPS/N/KEN/334/Add.1, G/SPS/N/RWA/124/Add.1, G/SPS/N/TZA/452/Add.1, G/SPS/N/UGA/441/Add.1")</f>
        <v xml:space="preserve"> G/SPS/N/BDI/131/Add.1, G/SPS/N/KEN/334/Add.1, G/SPS/N/RWA/124/Add.1, G/SPS/N/TZA/452/Add.1, G/SPS/N/UGA/441/Add.1</v>
      </c>
      <c r="D280" s="10" t="s">
        <v>1355</v>
      </c>
      <c r="E280" s="10" t="s">
        <v>1356</v>
      </c>
      <c r="F280" s="10" t="s">
        <v>1357</v>
      </c>
      <c r="G280" s="10" t="s">
        <v>1358</v>
      </c>
      <c r="H280" s="10" t="s">
        <v>910</v>
      </c>
      <c r="I280" s="10" t="s">
        <v>1359</v>
      </c>
      <c r="J280" s="10" t="s">
        <v>41</v>
      </c>
      <c r="K280" s="10" t="s">
        <v>1360</v>
      </c>
      <c r="L280" s="7"/>
      <c r="M280" s="8" t="s">
        <v>41</v>
      </c>
      <c r="N280" s="11"/>
      <c r="O280" s="11"/>
      <c r="P280" s="7" t="s">
        <v>43</v>
      </c>
      <c r="Q280" s="7"/>
      <c r="R280" s="12" t="str">
        <f>HYPERLINK("https://docs.wto.org/imrd/directdoc.asp?DDFDocuments/t/G/SPS/NBDI131A1.docx", "https://docs.wto.org/imrd/directdoc.asp?DDFDocuments/t/G/SPS/NBDI131A1.docx")</f>
        <v>https://docs.wto.org/imrd/directdoc.asp?DDFDocuments/t/G/SPS/NBDI131A1.docx</v>
      </c>
      <c r="S280" s="12" t="str">
        <f>HYPERLINK("https://docs.wto.org/imrd/directdoc.asp?DDFDocuments/u/G/SPS/NBDI131A1.docx", "https://docs.wto.org/imrd/directdoc.asp?DDFDocuments/u/G/SPS/NBDI131A1.docx")</f>
        <v>https://docs.wto.org/imrd/directdoc.asp?DDFDocuments/u/G/SPS/NBDI131A1.docx</v>
      </c>
      <c r="T280" s="12" t="str">
        <f>HYPERLINK("https://docs.wto.org/imrd/directdoc.asp?DDFDocuments/v/G/SPS/NBDI131A1.docx", "https://docs.wto.org/imrd/directdoc.asp?DDFDocuments/v/G/SPS/NBDI131A1.docx")</f>
        <v>https://docs.wto.org/imrd/directdoc.asp?DDFDocuments/v/G/SPS/NBDI131A1.docx</v>
      </c>
      <c r="U280" s="12" t="s">
        <v>41</v>
      </c>
      <c r="V280" s="12" t="s">
        <v>41</v>
      </c>
      <c r="W280" s="12" t="s">
        <v>41</v>
      </c>
      <c r="X280" s="12" t="s">
        <v>41</v>
      </c>
      <c r="Y280" s="12" t="s">
        <v>41</v>
      </c>
      <c r="Z280" s="12" t="s">
        <v>41</v>
      </c>
      <c r="AA280" s="12" t="s">
        <v>41</v>
      </c>
      <c r="AB280" s="13" t="s">
        <v>41</v>
      </c>
      <c r="AC280" s="12" t="s">
        <v>41</v>
      </c>
      <c r="AD280" s="12" t="s">
        <v>41</v>
      </c>
      <c r="AE280" s="12" t="s">
        <v>41</v>
      </c>
      <c r="AF280" s="12" t="s">
        <v>41</v>
      </c>
      <c r="AG280" s="12" t="s">
        <v>41</v>
      </c>
      <c r="AH280" s="13" t="s">
        <v>41</v>
      </c>
    </row>
    <row r="281" spans="1:34" ht="40.049999999999997" customHeight="1" x14ac:dyDescent="0.3">
      <c r="A281" s="7" t="s">
        <v>46</v>
      </c>
      <c r="B281" s="8">
        <v>46279</v>
      </c>
      <c r="C281" s="9" t="str">
        <f>HYPERLINK("https://epingalert.org/en/Search?viewData= G/SPS/N/BDI/131/Add.1, G/SPS/N/KEN/334/Add.1, G/SPS/N/RWA/124/Add.1, G/SPS/N/TZA/452/Add.1, G/SPS/N/UGA/441/Add.1"," G/SPS/N/BDI/131/Add.1, G/SPS/N/KEN/334/Add.1, G/SPS/N/RWA/124/Add.1, G/SPS/N/TZA/452/Add.1, G/SPS/N/UGA/441/Add.1")</f>
        <v xml:space="preserve"> G/SPS/N/BDI/131/Add.1, G/SPS/N/KEN/334/Add.1, G/SPS/N/RWA/124/Add.1, G/SPS/N/TZA/452/Add.1, G/SPS/N/UGA/441/Add.1</v>
      </c>
      <c r="D281" s="10" t="s">
        <v>1355</v>
      </c>
      <c r="E281" s="10" t="s">
        <v>1356</v>
      </c>
      <c r="F281" s="10" t="s">
        <v>1357</v>
      </c>
      <c r="G281" s="10" t="s">
        <v>1358</v>
      </c>
      <c r="H281" s="10" t="s">
        <v>910</v>
      </c>
      <c r="I281" s="10" t="s">
        <v>1359</v>
      </c>
      <c r="J281" s="10" t="s">
        <v>41</v>
      </c>
      <c r="K281" s="10" t="s">
        <v>1360</v>
      </c>
      <c r="L281" s="7"/>
      <c r="M281" s="8" t="s">
        <v>41</v>
      </c>
      <c r="N281" s="11"/>
      <c r="O281" s="11"/>
      <c r="P281" s="7" t="s">
        <v>43</v>
      </c>
      <c r="Q281" s="7"/>
      <c r="R281" s="12" t="str">
        <f>HYPERLINK("https://docs.wto.org/imrd/directdoc.asp?DDFDocuments/t/G/SPS/NBDI131A1.docx", "https://docs.wto.org/imrd/directdoc.asp?DDFDocuments/t/G/SPS/NBDI131A1.docx")</f>
        <v>https://docs.wto.org/imrd/directdoc.asp?DDFDocuments/t/G/SPS/NBDI131A1.docx</v>
      </c>
      <c r="S281" s="12" t="str">
        <f>HYPERLINK("https://docs.wto.org/imrd/directdoc.asp?DDFDocuments/u/G/SPS/NBDI131A1.docx", "https://docs.wto.org/imrd/directdoc.asp?DDFDocuments/u/G/SPS/NBDI131A1.docx")</f>
        <v>https://docs.wto.org/imrd/directdoc.asp?DDFDocuments/u/G/SPS/NBDI131A1.docx</v>
      </c>
      <c r="T281" s="12" t="str">
        <f>HYPERLINK("https://docs.wto.org/imrd/directdoc.asp?DDFDocuments/v/G/SPS/NBDI131A1.docx", "https://docs.wto.org/imrd/directdoc.asp?DDFDocuments/v/G/SPS/NBDI131A1.docx")</f>
        <v>https://docs.wto.org/imrd/directdoc.asp?DDFDocuments/v/G/SPS/NBDI131A1.docx</v>
      </c>
      <c r="U281" s="12" t="s">
        <v>41</v>
      </c>
      <c r="V281" s="12" t="s">
        <v>41</v>
      </c>
      <c r="W281" s="12" t="s">
        <v>41</v>
      </c>
      <c r="X281" s="12" t="s">
        <v>41</v>
      </c>
      <c r="Y281" s="12" t="s">
        <v>41</v>
      </c>
      <c r="Z281" s="12" t="s">
        <v>41</v>
      </c>
      <c r="AA281" s="12" t="s">
        <v>41</v>
      </c>
      <c r="AB281" s="13" t="s">
        <v>41</v>
      </c>
      <c r="AC281" s="12" t="s">
        <v>41</v>
      </c>
      <c r="AD281" s="12" t="s">
        <v>41</v>
      </c>
      <c r="AE281" s="12" t="s">
        <v>41</v>
      </c>
      <c r="AF281" s="12" t="s">
        <v>41</v>
      </c>
      <c r="AG281" s="12" t="s">
        <v>41</v>
      </c>
      <c r="AH281" s="13" t="s">
        <v>41</v>
      </c>
    </row>
    <row r="282" spans="1:34" ht="40.049999999999997" customHeight="1" x14ac:dyDescent="0.3">
      <c r="A282" s="7" t="s">
        <v>47</v>
      </c>
      <c r="B282" s="8">
        <v>46279</v>
      </c>
      <c r="C282" s="9" t="str">
        <f>HYPERLINK("https://epingalert.org/en/Search?viewData= G/SPS/N/BDI/131/Add.1, G/SPS/N/KEN/334/Add.1, G/SPS/N/RWA/124/Add.1, G/SPS/N/TZA/452/Add.1, G/SPS/N/UGA/441/Add.1"," G/SPS/N/BDI/131/Add.1, G/SPS/N/KEN/334/Add.1, G/SPS/N/RWA/124/Add.1, G/SPS/N/TZA/452/Add.1, G/SPS/N/UGA/441/Add.1")</f>
        <v xml:space="preserve"> G/SPS/N/BDI/131/Add.1, G/SPS/N/KEN/334/Add.1, G/SPS/N/RWA/124/Add.1, G/SPS/N/TZA/452/Add.1, G/SPS/N/UGA/441/Add.1</v>
      </c>
      <c r="D282" s="10" t="s">
        <v>1355</v>
      </c>
      <c r="E282" s="10" t="s">
        <v>1356</v>
      </c>
      <c r="F282" s="10" t="s">
        <v>1357</v>
      </c>
      <c r="G282" s="10" t="s">
        <v>1358</v>
      </c>
      <c r="H282" s="10" t="s">
        <v>910</v>
      </c>
      <c r="I282" s="10" t="s">
        <v>1359</v>
      </c>
      <c r="J282" s="10" t="s">
        <v>41</v>
      </c>
      <c r="K282" s="10" t="s">
        <v>1360</v>
      </c>
      <c r="L282" s="7"/>
      <c r="M282" s="8" t="s">
        <v>41</v>
      </c>
      <c r="N282" s="11"/>
      <c r="O282" s="11"/>
      <c r="P282" s="7" t="s">
        <v>43</v>
      </c>
      <c r="Q282" s="7"/>
      <c r="R282" s="12" t="str">
        <f>HYPERLINK("https://docs.wto.org/imrd/directdoc.asp?DDFDocuments/t/G/SPS/NBDI131A1.docx", "https://docs.wto.org/imrd/directdoc.asp?DDFDocuments/t/G/SPS/NBDI131A1.docx")</f>
        <v>https://docs.wto.org/imrd/directdoc.asp?DDFDocuments/t/G/SPS/NBDI131A1.docx</v>
      </c>
      <c r="S282" s="12" t="str">
        <f>HYPERLINK("https://docs.wto.org/imrd/directdoc.asp?DDFDocuments/u/G/SPS/NBDI131A1.docx", "https://docs.wto.org/imrd/directdoc.asp?DDFDocuments/u/G/SPS/NBDI131A1.docx")</f>
        <v>https://docs.wto.org/imrd/directdoc.asp?DDFDocuments/u/G/SPS/NBDI131A1.docx</v>
      </c>
      <c r="T282" s="12" t="str">
        <f>HYPERLINK("https://docs.wto.org/imrd/directdoc.asp?DDFDocuments/v/G/SPS/NBDI131A1.docx", "https://docs.wto.org/imrd/directdoc.asp?DDFDocuments/v/G/SPS/NBDI131A1.docx")</f>
        <v>https://docs.wto.org/imrd/directdoc.asp?DDFDocuments/v/G/SPS/NBDI131A1.docx</v>
      </c>
      <c r="U282" s="12" t="s">
        <v>41</v>
      </c>
      <c r="V282" s="12" t="s">
        <v>41</v>
      </c>
      <c r="W282" s="12" t="s">
        <v>41</v>
      </c>
      <c r="X282" s="12" t="s">
        <v>41</v>
      </c>
      <c r="Y282" s="12" t="s">
        <v>41</v>
      </c>
      <c r="Z282" s="12" t="s">
        <v>41</v>
      </c>
      <c r="AA282" s="12" t="s">
        <v>41</v>
      </c>
      <c r="AB282" s="13" t="s">
        <v>41</v>
      </c>
      <c r="AC282" s="12" t="s">
        <v>41</v>
      </c>
      <c r="AD282" s="12" t="s">
        <v>41</v>
      </c>
      <c r="AE282" s="12" t="s">
        <v>41</v>
      </c>
      <c r="AF282" s="12" t="s">
        <v>41</v>
      </c>
      <c r="AG282" s="12" t="s">
        <v>41</v>
      </c>
      <c r="AH282" s="13" t="s">
        <v>41</v>
      </c>
    </row>
    <row r="283" spans="1:34" ht="40.049999999999997" customHeight="1" x14ac:dyDescent="0.3">
      <c r="A283" s="7" t="s">
        <v>48</v>
      </c>
      <c r="B283" s="8">
        <v>46279</v>
      </c>
      <c r="C283" s="9" t="str">
        <f>HYPERLINK("https://epingalert.org/en/Search?viewData= G/SPS/N/BDI/131/Add.1, G/SPS/N/KEN/334/Add.1, G/SPS/N/RWA/124/Add.1, G/SPS/N/TZA/452/Add.1, G/SPS/N/UGA/441/Add.1"," G/SPS/N/BDI/131/Add.1, G/SPS/N/KEN/334/Add.1, G/SPS/N/RWA/124/Add.1, G/SPS/N/TZA/452/Add.1, G/SPS/N/UGA/441/Add.1")</f>
        <v xml:space="preserve"> G/SPS/N/BDI/131/Add.1, G/SPS/N/KEN/334/Add.1, G/SPS/N/RWA/124/Add.1, G/SPS/N/TZA/452/Add.1, G/SPS/N/UGA/441/Add.1</v>
      </c>
      <c r="D283" s="10" t="s">
        <v>1355</v>
      </c>
      <c r="E283" s="10" t="s">
        <v>1356</v>
      </c>
      <c r="F283" s="10" t="s">
        <v>1357</v>
      </c>
      <c r="G283" s="10" t="s">
        <v>1358</v>
      </c>
      <c r="H283" s="10" t="s">
        <v>910</v>
      </c>
      <c r="I283" s="10" t="s">
        <v>1359</v>
      </c>
      <c r="J283" s="10" t="s">
        <v>41</v>
      </c>
      <c r="K283" s="10" t="s">
        <v>1361</v>
      </c>
      <c r="L283" s="7"/>
      <c r="M283" s="8" t="s">
        <v>41</v>
      </c>
      <c r="N283" s="11"/>
      <c r="O283" s="11"/>
      <c r="P283" s="7" t="s">
        <v>43</v>
      </c>
      <c r="Q283" s="7"/>
      <c r="R283" s="12" t="str">
        <f>HYPERLINK("https://docs.wto.org/imrd/directdoc.asp?DDFDocuments/t/G/SPS/NBDI131A1.docx", "https://docs.wto.org/imrd/directdoc.asp?DDFDocuments/t/G/SPS/NBDI131A1.docx")</f>
        <v>https://docs.wto.org/imrd/directdoc.asp?DDFDocuments/t/G/SPS/NBDI131A1.docx</v>
      </c>
      <c r="S283" s="12" t="str">
        <f>HYPERLINK("https://docs.wto.org/imrd/directdoc.asp?DDFDocuments/u/G/SPS/NBDI131A1.docx", "https://docs.wto.org/imrd/directdoc.asp?DDFDocuments/u/G/SPS/NBDI131A1.docx")</f>
        <v>https://docs.wto.org/imrd/directdoc.asp?DDFDocuments/u/G/SPS/NBDI131A1.docx</v>
      </c>
      <c r="T283" s="12" t="str">
        <f>HYPERLINK("https://docs.wto.org/imrd/directdoc.asp?DDFDocuments/v/G/SPS/NBDI131A1.docx", "https://docs.wto.org/imrd/directdoc.asp?DDFDocuments/v/G/SPS/NBDI131A1.docx")</f>
        <v>https://docs.wto.org/imrd/directdoc.asp?DDFDocuments/v/G/SPS/NBDI131A1.docx</v>
      </c>
      <c r="U283" s="12" t="s">
        <v>41</v>
      </c>
      <c r="V283" s="12" t="s">
        <v>41</v>
      </c>
      <c r="W283" s="12" t="s">
        <v>41</v>
      </c>
      <c r="X283" s="12" t="s">
        <v>41</v>
      </c>
      <c r="Y283" s="12" t="s">
        <v>41</v>
      </c>
      <c r="Z283" s="12" t="s">
        <v>41</v>
      </c>
      <c r="AA283" s="12" t="s">
        <v>41</v>
      </c>
      <c r="AB283" s="13" t="s">
        <v>41</v>
      </c>
      <c r="AC283" s="12" t="s">
        <v>41</v>
      </c>
      <c r="AD283" s="12" t="s">
        <v>41</v>
      </c>
      <c r="AE283" s="12" t="s">
        <v>41</v>
      </c>
      <c r="AF283" s="12" t="s">
        <v>41</v>
      </c>
      <c r="AG283" s="12" t="s">
        <v>41</v>
      </c>
      <c r="AH283" s="13" t="s">
        <v>41</v>
      </c>
    </row>
    <row r="284" spans="1:34" ht="40.049999999999997" customHeight="1" x14ac:dyDescent="0.3">
      <c r="A284" s="7" t="s">
        <v>34</v>
      </c>
      <c r="B284" s="8">
        <v>46279</v>
      </c>
      <c r="C284" s="9" t="str">
        <f>HYPERLINK("https://epingalert.org/en/Search?viewData= G/SPS/N/BDI/132/Add.1, G/SPS/N/KEN/335/Add.1, G/SPS/N/RWA/125/Add.1, G/SPS/N/TZA/453/Add.1, G/SPS/N/UGA/442/Add.1"," G/SPS/N/BDI/132/Add.1, G/SPS/N/KEN/335/Add.1, G/SPS/N/RWA/125/Add.1, G/SPS/N/TZA/453/Add.1, G/SPS/N/UGA/442/Add.1")</f>
        <v xml:space="preserve"> G/SPS/N/BDI/132/Add.1, G/SPS/N/KEN/335/Add.1, G/SPS/N/RWA/125/Add.1, G/SPS/N/TZA/453/Add.1, G/SPS/N/UGA/442/Add.1</v>
      </c>
      <c r="D284" s="10" t="s">
        <v>1362</v>
      </c>
      <c r="E284" s="10" t="s">
        <v>1363</v>
      </c>
      <c r="F284" s="10" t="s">
        <v>1357</v>
      </c>
      <c r="G284" s="10" t="s">
        <v>1358</v>
      </c>
      <c r="H284" s="10" t="s">
        <v>910</v>
      </c>
      <c r="I284" s="10" t="s">
        <v>1352</v>
      </c>
      <c r="J284" s="10" t="s">
        <v>41</v>
      </c>
      <c r="K284" s="10" t="s">
        <v>1353</v>
      </c>
      <c r="L284" s="7"/>
      <c r="M284" s="8" t="s">
        <v>41</v>
      </c>
      <c r="N284" s="11"/>
      <c r="O284" s="11"/>
      <c r="P284" s="7" t="s">
        <v>43</v>
      </c>
      <c r="Q284" s="7"/>
      <c r="R284" s="12" t="str">
        <f>HYPERLINK("https://docs.wto.org/imrd/directdoc.asp?DDFDocuments/t/G/SPS/NBDI132A1.docx", "https://docs.wto.org/imrd/directdoc.asp?DDFDocuments/t/G/SPS/NBDI132A1.docx")</f>
        <v>https://docs.wto.org/imrd/directdoc.asp?DDFDocuments/t/G/SPS/NBDI132A1.docx</v>
      </c>
      <c r="S284" s="12" t="str">
        <f>HYPERLINK("https://docs.wto.org/imrd/directdoc.asp?DDFDocuments/u/G/SPS/NBDI132A1.docx", "https://docs.wto.org/imrd/directdoc.asp?DDFDocuments/u/G/SPS/NBDI132A1.docx")</f>
        <v>https://docs.wto.org/imrd/directdoc.asp?DDFDocuments/u/G/SPS/NBDI132A1.docx</v>
      </c>
      <c r="T284" s="12" t="str">
        <f>HYPERLINK("https://docs.wto.org/imrd/directdoc.asp?DDFDocuments/v/G/SPS/NBDI132A1.docx", "https://docs.wto.org/imrd/directdoc.asp?DDFDocuments/v/G/SPS/NBDI132A1.docx")</f>
        <v>https://docs.wto.org/imrd/directdoc.asp?DDFDocuments/v/G/SPS/NBDI132A1.docx</v>
      </c>
      <c r="U284" s="12" t="s">
        <v>41</v>
      </c>
      <c r="V284" s="12" t="s">
        <v>41</v>
      </c>
      <c r="W284" s="12" t="s">
        <v>41</v>
      </c>
      <c r="X284" s="12" t="s">
        <v>41</v>
      </c>
      <c r="Y284" s="12" t="s">
        <v>41</v>
      </c>
      <c r="Z284" s="12" t="s">
        <v>41</v>
      </c>
      <c r="AA284" s="12" t="s">
        <v>41</v>
      </c>
      <c r="AB284" s="13" t="s">
        <v>41</v>
      </c>
      <c r="AC284" s="12" t="s">
        <v>41</v>
      </c>
      <c r="AD284" s="12" t="s">
        <v>41</v>
      </c>
      <c r="AE284" s="12" t="s">
        <v>41</v>
      </c>
      <c r="AF284" s="12" t="s">
        <v>41</v>
      </c>
      <c r="AG284" s="12" t="s">
        <v>41</v>
      </c>
      <c r="AH284" s="13" t="s">
        <v>41</v>
      </c>
    </row>
    <row r="285" spans="1:34" ht="40.049999999999997" customHeight="1" x14ac:dyDescent="0.3">
      <c r="A285" s="7" t="s">
        <v>45</v>
      </c>
      <c r="B285" s="8">
        <v>46279</v>
      </c>
      <c r="C285" s="9" t="str">
        <f>HYPERLINK("https://epingalert.org/en/Search?viewData= G/SPS/N/BDI/132/Add.1, G/SPS/N/KEN/335/Add.1, G/SPS/N/RWA/125/Add.1, G/SPS/N/TZA/453/Add.1, G/SPS/N/UGA/442/Add.1"," G/SPS/N/BDI/132/Add.1, G/SPS/N/KEN/335/Add.1, G/SPS/N/RWA/125/Add.1, G/SPS/N/TZA/453/Add.1, G/SPS/N/UGA/442/Add.1")</f>
        <v xml:space="preserve"> G/SPS/N/BDI/132/Add.1, G/SPS/N/KEN/335/Add.1, G/SPS/N/RWA/125/Add.1, G/SPS/N/TZA/453/Add.1, G/SPS/N/UGA/442/Add.1</v>
      </c>
      <c r="D285" s="10" t="s">
        <v>1362</v>
      </c>
      <c r="E285" s="10" t="s">
        <v>1363</v>
      </c>
      <c r="F285" s="10" t="s">
        <v>1357</v>
      </c>
      <c r="G285" s="10" t="s">
        <v>1358</v>
      </c>
      <c r="H285" s="10" t="s">
        <v>910</v>
      </c>
      <c r="I285" s="10" t="s">
        <v>1352</v>
      </c>
      <c r="J285" s="10" t="s">
        <v>41</v>
      </c>
      <c r="K285" s="10" t="s">
        <v>1353</v>
      </c>
      <c r="L285" s="7"/>
      <c r="M285" s="8" t="s">
        <v>41</v>
      </c>
      <c r="N285" s="11"/>
      <c r="O285" s="11"/>
      <c r="P285" s="7" t="s">
        <v>43</v>
      </c>
      <c r="Q285" s="7"/>
      <c r="R285" s="12" t="str">
        <f>HYPERLINK("https://docs.wto.org/imrd/directdoc.asp?DDFDocuments/t/G/SPS/NBDI132A1.docx", "https://docs.wto.org/imrd/directdoc.asp?DDFDocuments/t/G/SPS/NBDI132A1.docx")</f>
        <v>https://docs.wto.org/imrd/directdoc.asp?DDFDocuments/t/G/SPS/NBDI132A1.docx</v>
      </c>
      <c r="S285" s="12" t="str">
        <f>HYPERLINK("https://docs.wto.org/imrd/directdoc.asp?DDFDocuments/u/G/SPS/NBDI132A1.docx", "https://docs.wto.org/imrd/directdoc.asp?DDFDocuments/u/G/SPS/NBDI132A1.docx")</f>
        <v>https://docs.wto.org/imrd/directdoc.asp?DDFDocuments/u/G/SPS/NBDI132A1.docx</v>
      </c>
      <c r="T285" s="12" t="str">
        <f>HYPERLINK("https://docs.wto.org/imrd/directdoc.asp?DDFDocuments/v/G/SPS/NBDI132A1.docx", "https://docs.wto.org/imrd/directdoc.asp?DDFDocuments/v/G/SPS/NBDI132A1.docx")</f>
        <v>https://docs.wto.org/imrd/directdoc.asp?DDFDocuments/v/G/SPS/NBDI132A1.docx</v>
      </c>
      <c r="U285" s="12" t="s">
        <v>41</v>
      </c>
      <c r="V285" s="12" t="s">
        <v>41</v>
      </c>
      <c r="W285" s="12" t="s">
        <v>41</v>
      </c>
      <c r="X285" s="12" t="s">
        <v>41</v>
      </c>
      <c r="Y285" s="12" t="s">
        <v>41</v>
      </c>
      <c r="Z285" s="12" t="s">
        <v>41</v>
      </c>
      <c r="AA285" s="12" t="s">
        <v>41</v>
      </c>
      <c r="AB285" s="13" t="s">
        <v>41</v>
      </c>
      <c r="AC285" s="12" t="s">
        <v>41</v>
      </c>
      <c r="AD285" s="12" t="s">
        <v>41</v>
      </c>
      <c r="AE285" s="12" t="s">
        <v>41</v>
      </c>
      <c r="AF285" s="12" t="s">
        <v>41</v>
      </c>
      <c r="AG285" s="12" t="s">
        <v>41</v>
      </c>
      <c r="AH285" s="13" t="s">
        <v>41</v>
      </c>
    </row>
    <row r="286" spans="1:34" ht="40.049999999999997" customHeight="1" x14ac:dyDescent="0.3">
      <c r="A286" s="7" t="s">
        <v>46</v>
      </c>
      <c r="B286" s="8">
        <v>46279</v>
      </c>
      <c r="C286" s="9" t="str">
        <f>HYPERLINK("https://epingalert.org/en/Search?viewData= G/SPS/N/BDI/132/Add.1, G/SPS/N/KEN/335/Add.1, G/SPS/N/RWA/125/Add.1, G/SPS/N/TZA/453/Add.1, G/SPS/N/UGA/442/Add.1"," G/SPS/N/BDI/132/Add.1, G/SPS/N/KEN/335/Add.1, G/SPS/N/RWA/125/Add.1, G/SPS/N/TZA/453/Add.1, G/SPS/N/UGA/442/Add.1")</f>
        <v xml:space="preserve"> G/SPS/N/BDI/132/Add.1, G/SPS/N/KEN/335/Add.1, G/SPS/N/RWA/125/Add.1, G/SPS/N/TZA/453/Add.1, G/SPS/N/UGA/442/Add.1</v>
      </c>
      <c r="D286" s="10" t="s">
        <v>1362</v>
      </c>
      <c r="E286" s="10" t="s">
        <v>1363</v>
      </c>
      <c r="F286" s="10" t="s">
        <v>1357</v>
      </c>
      <c r="G286" s="10" t="s">
        <v>1358</v>
      </c>
      <c r="H286" s="10" t="s">
        <v>910</v>
      </c>
      <c r="I286" s="10" t="s">
        <v>1352</v>
      </c>
      <c r="J286" s="10" t="s">
        <v>41</v>
      </c>
      <c r="K286" s="10" t="s">
        <v>1353</v>
      </c>
      <c r="L286" s="7"/>
      <c r="M286" s="8" t="s">
        <v>41</v>
      </c>
      <c r="N286" s="11"/>
      <c r="O286" s="11"/>
      <c r="P286" s="7" t="s">
        <v>43</v>
      </c>
      <c r="Q286" s="7"/>
      <c r="R286" s="12" t="str">
        <f>HYPERLINK("https://docs.wto.org/imrd/directdoc.asp?DDFDocuments/t/G/SPS/NBDI132A1.docx", "https://docs.wto.org/imrd/directdoc.asp?DDFDocuments/t/G/SPS/NBDI132A1.docx")</f>
        <v>https://docs.wto.org/imrd/directdoc.asp?DDFDocuments/t/G/SPS/NBDI132A1.docx</v>
      </c>
      <c r="S286" s="12" t="str">
        <f>HYPERLINK("https://docs.wto.org/imrd/directdoc.asp?DDFDocuments/u/G/SPS/NBDI132A1.docx", "https://docs.wto.org/imrd/directdoc.asp?DDFDocuments/u/G/SPS/NBDI132A1.docx")</f>
        <v>https://docs.wto.org/imrd/directdoc.asp?DDFDocuments/u/G/SPS/NBDI132A1.docx</v>
      </c>
      <c r="T286" s="12" t="str">
        <f>HYPERLINK("https://docs.wto.org/imrd/directdoc.asp?DDFDocuments/v/G/SPS/NBDI132A1.docx", "https://docs.wto.org/imrd/directdoc.asp?DDFDocuments/v/G/SPS/NBDI132A1.docx")</f>
        <v>https://docs.wto.org/imrd/directdoc.asp?DDFDocuments/v/G/SPS/NBDI132A1.docx</v>
      </c>
      <c r="U286" s="12" t="s">
        <v>41</v>
      </c>
      <c r="V286" s="12" t="s">
        <v>41</v>
      </c>
      <c r="W286" s="12" t="s">
        <v>41</v>
      </c>
      <c r="X286" s="12" t="s">
        <v>41</v>
      </c>
      <c r="Y286" s="12" t="s">
        <v>41</v>
      </c>
      <c r="Z286" s="12" t="s">
        <v>41</v>
      </c>
      <c r="AA286" s="12" t="s">
        <v>41</v>
      </c>
      <c r="AB286" s="13" t="s">
        <v>41</v>
      </c>
      <c r="AC286" s="12" t="s">
        <v>41</v>
      </c>
      <c r="AD286" s="12" t="s">
        <v>41</v>
      </c>
      <c r="AE286" s="12" t="s">
        <v>41</v>
      </c>
      <c r="AF286" s="12" t="s">
        <v>41</v>
      </c>
      <c r="AG286" s="12" t="s">
        <v>41</v>
      </c>
      <c r="AH286" s="13" t="s">
        <v>41</v>
      </c>
    </row>
    <row r="287" spans="1:34" ht="40.049999999999997" customHeight="1" x14ac:dyDescent="0.3">
      <c r="A287" s="7" t="s">
        <v>47</v>
      </c>
      <c r="B287" s="8">
        <v>46279</v>
      </c>
      <c r="C287" s="9" t="str">
        <f>HYPERLINK("https://epingalert.org/en/Search?viewData= G/SPS/N/BDI/132/Add.1, G/SPS/N/KEN/335/Add.1, G/SPS/N/RWA/125/Add.1, G/SPS/N/TZA/453/Add.1, G/SPS/N/UGA/442/Add.1"," G/SPS/N/BDI/132/Add.1, G/SPS/N/KEN/335/Add.1, G/SPS/N/RWA/125/Add.1, G/SPS/N/TZA/453/Add.1, G/SPS/N/UGA/442/Add.1")</f>
        <v xml:space="preserve"> G/SPS/N/BDI/132/Add.1, G/SPS/N/KEN/335/Add.1, G/SPS/N/RWA/125/Add.1, G/SPS/N/TZA/453/Add.1, G/SPS/N/UGA/442/Add.1</v>
      </c>
      <c r="D287" s="10" t="s">
        <v>1362</v>
      </c>
      <c r="E287" s="10" t="s">
        <v>1363</v>
      </c>
      <c r="F287" s="10" t="s">
        <v>1357</v>
      </c>
      <c r="G287" s="10" t="s">
        <v>1358</v>
      </c>
      <c r="H287" s="10" t="s">
        <v>910</v>
      </c>
      <c r="I287" s="10" t="s">
        <v>1352</v>
      </c>
      <c r="J287" s="10" t="s">
        <v>41</v>
      </c>
      <c r="K287" s="10" t="s">
        <v>1353</v>
      </c>
      <c r="L287" s="7"/>
      <c r="M287" s="8" t="s">
        <v>41</v>
      </c>
      <c r="N287" s="11"/>
      <c r="O287" s="11"/>
      <c r="P287" s="7" t="s">
        <v>43</v>
      </c>
      <c r="Q287" s="7"/>
      <c r="R287" s="12" t="str">
        <f>HYPERLINK("https://docs.wto.org/imrd/directdoc.asp?DDFDocuments/t/G/SPS/NBDI132A1.docx", "https://docs.wto.org/imrd/directdoc.asp?DDFDocuments/t/G/SPS/NBDI132A1.docx")</f>
        <v>https://docs.wto.org/imrd/directdoc.asp?DDFDocuments/t/G/SPS/NBDI132A1.docx</v>
      </c>
      <c r="S287" s="12" t="str">
        <f>HYPERLINK("https://docs.wto.org/imrd/directdoc.asp?DDFDocuments/u/G/SPS/NBDI132A1.docx", "https://docs.wto.org/imrd/directdoc.asp?DDFDocuments/u/G/SPS/NBDI132A1.docx")</f>
        <v>https://docs.wto.org/imrd/directdoc.asp?DDFDocuments/u/G/SPS/NBDI132A1.docx</v>
      </c>
      <c r="T287" s="12" t="str">
        <f>HYPERLINK("https://docs.wto.org/imrd/directdoc.asp?DDFDocuments/v/G/SPS/NBDI132A1.docx", "https://docs.wto.org/imrd/directdoc.asp?DDFDocuments/v/G/SPS/NBDI132A1.docx")</f>
        <v>https://docs.wto.org/imrd/directdoc.asp?DDFDocuments/v/G/SPS/NBDI132A1.docx</v>
      </c>
      <c r="U287" s="12" t="s">
        <v>41</v>
      </c>
      <c r="V287" s="12" t="s">
        <v>41</v>
      </c>
      <c r="W287" s="12" t="s">
        <v>41</v>
      </c>
      <c r="X287" s="12" t="s">
        <v>41</v>
      </c>
      <c r="Y287" s="12" t="s">
        <v>41</v>
      </c>
      <c r="Z287" s="12" t="s">
        <v>41</v>
      </c>
      <c r="AA287" s="12" t="s">
        <v>41</v>
      </c>
      <c r="AB287" s="13" t="s">
        <v>41</v>
      </c>
      <c r="AC287" s="12" t="s">
        <v>41</v>
      </c>
      <c r="AD287" s="12" t="s">
        <v>41</v>
      </c>
      <c r="AE287" s="12" t="s">
        <v>41</v>
      </c>
      <c r="AF287" s="12" t="s">
        <v>41</v>
      </c>
      <c r="AG287" s="12" t="s">
        <v>41</v>
      </c>
      <c r="AH287" s="13" t="s">
        <v>41</v>
      </c>
    </row>
    <row r="288" spans="1:34" ht="40.049999999999997" customHeight="1" x14ac:dyDescent="0.3">
      <c r="A288" s="7" t="s">
        <v>48</v>
      </c>
      <c r="B288" s="8">
        <v>46279</v>
      </c>
      <c r="C288" s="9" t="str">
        <f>HYPERLINK("https://epingalert.org/en/Search?viewData= G/SPS/N/BDI/132/Add.1, G/SPS/N/KEN/335/Add.1, G/SPS/N/RWA/125/Add.1, G/SPS/N/TZA/453/Add.1, G/SPS/N/UGA/442/Add.1"," G/SPS/N/BDI/132/Add.1, G/SPS/N/KEN/335/Add.1, G/SPS/N/RWA/125/Add.1, G/SPS/N/TZA/453/Add.1, G/SPS/N/UGA/442/Add.1")</f>
        <v xml:space="preserve"> G/SPS/N/BDI/132/Add.1, G/SPS/N/KEN/335/Add.1, G/SPS/N/RWA/125/Add.1, G/SPS/N/TZA/453/Add.1, G/SPS/N/UGA/442/Add.1</v>
      </c>
      <c r="D288" s="10" t="s">
        <v>1362</v>
      </c>
      <c r="E288" s="10" t="s">
        <v>1363</v>
      </c>
      <c r="F288" s="10" t="s">
        <v>1357</v>
      </c>
      <c r="G288" s="10" t="s">
        <v>1358</v>
      </c>
      <c r="H288" s="10" t="s">
        <v>910</v>
      </c>
      <c r="I288" s="10" t="s">
        <v>1352</v>
      </c>
      <c r="J288" s="10" t="s">
        <v>41</v>
      </c>
      <c r="K288" s="10" t="s">
        <v>1354</v>
      </c>
      <c r="L288" s="7"/>
      <c r="M288" s="8" t="s">
        <v>41</v>
      </c>
      <c r="N288" s="11"/>
      <c r="O288" s="11"/>
      <c r="P288" s="7" t="s">
        <v>43</v>
      </c>
      <c r="Q288" s="7"/>
      <c r="R288" s="12" t="str">
        <f>HYPERLINK("https://docs.wto.org/imrd/directdoc.asp?DDFDocuments/t/G/SPS/NBDI132A1.docx", "https://docs.wto.org/imrd/directdoc.asp?DDFDocuments/t/G/SPS/NBDI132A1.docx")</f>
        <v>https://docs.wto.org/imrd/directdoc.asp?DDFDocuments/t/G/SPS/NBDI132A1.docx</v>
      </c>
      <c r="S288" s="12" t="str">
        <f>HYPERLINK("https://docs.wto.org/imrd/directdoc.asp?DDFDocuments/u/G/SPS/NBDI132A1.docx", "https://docs.wto.org/imrd/directdoc.asp?DDFDocuments/u/G/SPS/NBDI132A1.docx")</f>
        <v>https://docs.wto.org/imrd/directdoc.asp?DDFDocuments/u/G/SPS/NBDI132A1.docx</v>
      </c>
      <c r="T288" s="12" t="str">
        <f>HYPERLINK("https://docs.wto.org/imrd/directdoc.asp?DDFDocuments/v/G/SPS/NBDI132A1.docx", "https://docs.wto.org/imrd/directdoc.asp?DDFDocuments/v/G/SPS/NBDI132A1.docx")</f>
        <v>https://docs.wto.org/imrd/directdoc.asp?DDFDocuments/v/G/SPS/NBDI132A1.docx</v>
      </c>
      <c r="U288" s="12" t="s">
        <v>41</v>
      </c>
      <c r="V288" s="12" t="s">
        <v>41</v>
      </c>
      <c r="W288" s="12" t="s">
        <v>41</v>
      </c>
      <c r="X288" s="12" t="s">
        <v>41</v>
      </c>
      <c r="Y288" s="12" t="s">
        <v>41</v>
      </c>
      <c r="Z288" s="12" t="s">
        <v>41</v>
      </c>
      <c r="AA288" s="12" t="s">
        <v>41</v>
      </c>
      <c r="AB288" s="13" t="s">
        <v>41</v>
      </c>
      <c r="AC288" s="12" t="s">
        <v>41</v>
      </c>
      <c r="AD288" s="12" t="s">
        <v>41</v>
      </c>
      <c r="AE288" s="12" t="s">
        <v>41</v>
      </c>
      <c r="AF288" s="12" t="s">
        <v>41</v>
      </c>
      <c r="AG288" s="12" t="s">
        <v>41</v>
      </c>
      <c r="AH288" s="13" t="s">
        <v>41</v>
      </c>
    </row>
    <row r="289" spans="1:34" ht="40.049999999999997" customHeight="1" x14ac:dyDescent="0.3">
      <c r="A289" s="7" t="s">
        <v>334</v>
      </c>
      <c r="B289" s="8">
        <v>46279</v>
      </c>
      <c r="C289" s="9" t="str">
        <f>HYPERLINK("https://epingalert.org/en/Search?viewData= G/SPS/N/BRA/2385/Add.1"," G/SPS/N/BRA/2385/Add.1")</f>
        <v xml:space="preserve"> G/SPS/N/BRA/2385/Add.1</v>
      </c>
      <c r="D289" s="10" t="s">
        <v>1364</v>
      </c>
      <c r="E289" s="10" t="s">
        <v>1365</v>
      </c>
      <c r="F289" s="10" t="s">
        <v>1366</v>
      </c>
      <c r="G289" s="10" t="s">
        <v>41</v>
      </c>
      <c r="H289" s="10" t="s">
        <v>1367</v>
      </c>
      <c r="I289" s="10" t="s">
        <v>120</v>
      </c>
      <c r="J289" s="10" t="s">
        <v>41</v>
      </c>
      <c r="K289" s="10" t="s">
        <v>1368</v>
      </c>
      <c r="L289" s="7"/>
      <c r="M289" s="8">
        <v>46339</v>
      </c>
      <c r="N289" s="11"/>
      <c r="O289" s="11"/>
      <c r="P289" s="7" t="s">
        <v>43</v>
      </c>
      <c r="Q289" s="10" t="s">
        <v>1369</v>
      </c>
      <c r="R289" s="12" t="str">
        <f>HYPERLINK("https://docs.wto.org/imrd/directdoc.asp?DDFDocuments/t/G/SPS/NBRA2385A1.docx", "https://docs.wto.org/imrd/directdoc.asp?DDFDocuments/t/G/SPS/NBRA2385A1.docx")</f>
        <v>https://docs.wto.org/imrd/directdoc.asp?DDFDocuments/t/G/SPS/NBRA2385A1.docx</v>
      </c>
      <c r="S289" s="12" t="str">
        <f>HYPERLINK("https://docs.wto.org/imrd/directdoc.asp?DDFDocuments/u/G/SPS/NBRA2385A1.docx", "https://docs.wto.org/imrd/directdoc.asp?DDFDocuments/u/G/SPS/NBRA2385A1.docx")</f>
        <v>https://docs.wto.org/imrd/directdoc.asp?DDFDocuments/u/G/SPS/NBRA2385A1.docx</v>
      </c>
      <c r="T289" s="12" t="str">
        <f>HYPERLINK("https://docs.wto.org/imrd/directdoc.asp?DDFDocuments/v/G/SPS/NBRA2385A1.docx", "https://docs.wto.org/imrd/directdoc.asp?DDFDocuments/v/G/SPS/NBRA2385A1.docx")</f>
        <v>https://docs.wto.org/imrd/directdoc.asp?DDFDocuments/v/G/SPS/NBRA2385A1.docx</v>
      </c>
      <c r="U289" s="12" t="s">
        <v>41</v>
      </c>
      <c r="V289" s="12" t="s">
        <v>41</v>
      </c>
      <c r="W289" s="12" t="s">
        <v>41</v>
      </c>
      <c r="X289" s="12" t="s">
        <v>41</v>
      </c>
      <c r="Y289" s="12" t="s">
        <v>41</v>
      </c>
      <c r="Z289" s="12" t="s">
        <v>41</v>
      </c>
      <c r="AA289" s="12" t="s">
        <v>41</v>
      </c>
      <c r="AB289" s="13" t="s">
        <v>41</v>
      </c>
      <c r="AC289" s="12" t="s">
        <v>41</v>
      </c>
      <c r="AD289" s="12" t="s">
        <v>41</v>
      </c>
      <c r="AE289" s="12" t="s">
        <v>41</v>
      </c>
      <c r="AF289" s="12" t="s">
        <v>41</v>
      </c>
      <c r="AG289" s="12" t="s">
        <v>41</v>
      </c>
      <c r="AH289" s="13" t="s">
        <v>41</v>
      </c>
    </row>
    <row r="290" spans="1:34" ht="40.049999999999997" customHeight="1" x14ac:dyDescent="0.3">
      <c r="A290" s="7" t="s">
        <v>334</v>
      </c>
      <c r="B290" s="8">
        <v>46279</v>
      </c>
      <c r="C290" s="9" t="str">
        <f>HYPERLINK("https://epingalert.org/en/Search?viewData= G/SPS/N/BRA/2489/Add.1"," G/SPS/N/BRA/2489/Add.1")</f>
        <v xml:space="preserve"> G/SPS/N/BRA/2489/Add.1</v>
      </c>
      <c r="D290" s="10" t="s">
        <v>1370</v>
      </c>
      <c r="E290" s="10" t="s">
        <v>1371</v>
      </c>
      <c r="F290" s="10" t="s">
        <v>368</v>
      </c>
      <c r="G290" s="10" t="s">
        <v>41</v>
      </c>
      <c r="H290" s="10" t="s">
        <v>1372</v>
      </c>
      <c r="I290" s="10" t="s">
        <v>120</v>
      </c>
      <c r="J290" s="10" t="s">
        <v>41</v>
      </c>
      <c r="K290" s="10" t="s">
        <v>1144</v>
      </c>
      <c r="L290" s="7"/>
      <c r="M290" s="8">
        <v>46339</v>
      </c>
      <c r="N290" s="11"/>
      <c r="O290" s="11"/>
      <c r="P290" s="7" t="s">
        <v>43</v>
      </c>
      <c r="Q290" s="10" t="s">
        <v>1373</v>
      </c>
      <c r="R290" s="12" t="str">
        <f>HYPERLINK("https://docs.wto.org/imrd/directdoc.asp?DDFDocuments/t/G/SPS/NBRA2489A1.docx", "https://docs.wto.org/imrd/directdoc.asp?DDFDocuments/t/G/SPS/NBRA2489A1.docx")</f>
        <v>https://docs.wto.org/imrd/directdoc.asp?DDFDocuments/t/G/SPS/NBRA2489A1.docx</v>
      </c>
      <c r="S290" s="12" t="str">
        <f>HYPERLINK("https://docs.wto.org/imrd/directdoc.asp?DDFDocuments/u/G/SPS/NBRA2489A1.docx", "https://docs.wto.org/imrd/directdoc.asp?DDFDocuments/u/G/SPS/NBRA2489A1.docx")</f>
        <v>https://docs.wto.org/imrd/directdoc.asp?DDFDocuments/u/G/SPS/NBRA2489A1.docx</v>
      </c>
      <c r="T290" s="12" t="str">
        <f>HYPERLINK("https://docs.wto.org/imrd/directdoc.asp?DDFDocuments/v/G/SPS/NBRA2489A1.docx", "https://docs.wto.org/imrd/directdoc.asp?DDFDocuments/v/G/SPS/NBRA2489A1.docx")</f>
        <v>https://docs.wto.org/imrd/directdoc.asp?DDFDocuments/v/G/SPS/NBRA2489A1.docx</v>
      </c>
      <c r="U290" s="12" t="s">
        <v>41</v>
      </c>
      <c r="V290" s="12" t="s">
        <v>41</v>
      </c>
      <c r="W290" s="12" t="s">
        <v>41</v>
      </c>
      <c r="X290" s="12" t="s">
        <v>41</v>
      </c>
      <c r="Y290" s="12" t="s">
        <v>41</v>
      </c>
      <c r="Z290" s="12" t="s">
        <v>41</v>
      </c>
      <c r="AA290" s="12" t="s">
        <v>41</v>
      </c>
      <c r="AB290" s="13" t="s">
        <v>41</v>
      </c>
      <c r="AC290" s="12" t="s">
        <v>41</v>
      </c>
      <c r="AD290" s="12" t="s">
        <v>41</v>
      </c>
      <c r="AE290" s="12" t="s">
        <v>41</v>
      </c>
      <c r="AF290" s="12" t="s">
        <v>41</v>
      </c>
      <c r="AG290" s="12" t="s">
        <v>41</v>
      </c>
      <c r="AH290" s="13" t="s">
        <v>41</v>
      </c>
    </row>
    <row r="291" spans="1:34" ht="40.049999999999997" customHeight="1" x14ac:dyDescent="0.3">
      <c r="A291" s="7" t="s">
        <v>334</v>
      </c>
      <c r="B291" s="8">
        <v>46279</v>
      </c>
      <c r="C291" s="9" t="str">
        <f>HYPERLINK("https://epingalert.org/en/Search?viewData= G/SPS/N/BRA/2526"," G/SPS/N/BRA/2526")</f>
        <v xml:space="preserve"> G/SPS/N/BRA/2526</v>
      </c>
      <c r="D291" s="10" t="s">
        <v>1374</v>
      </c>
      <c r="E291" s="10" t="s">
        <v>1375</v>
      </c>
      <c r="F291" s="10" t="s">
        <v>368</v>
      </c>
      <c r="G291" s="10" t="s">
        <v>41</v>
      </c>
      <c r="H291" s="10" t="s">
        <v>369</v>
      </c>
      <c r="I291" s="10" t="s">
        <v>370</v>
      </c>
      <c r="J291" s="10" t="s">
        <v>41</v>
      </c>
      <c r="K291" s="10" t="s">
        <v>1376</v>
      </c>
      <c r="L291" s="7"/>
      <c r="M291" s="8">
        <v>46339</v>
      </c>
      <c r="N291" s="11" t="s">
        <v>372</v>
      </c>
      <c r="O291" s="11" t="s">
        <v>372</v>
      </c>
      <c r="P291" s="7" t="s">
        <v>95</v>
      </c>
      <c r="Q291" s="10" t="s">
        <v>1377</v>
      </c>
      <c r="R291" s="12" t="str">
        <f>HYPERLINK("https://docs.wto.org/imrd/directdoc.asp?DDFDocuments/t/G/SPS/NBRA2526.docx", "https://docs.wto.org/imrd/directdoc.asp?DDFDocuments/t/G/SPS/NBRA2526.docx")</f>
        <v>https://docs.wto.org/imrd/directdoc.asp?DDFDocuments/t/G/SPS/NBRA2526.docx</v>
      </c>
      <c r="S291" s="12" t="str">
        <f>HYPERLINK("https://docs.wto.org/imrd/directdoc.asp?DDFDocuments/u/G/SPS/NBRA2526.docx", "https://docs.wto.org/imrd/directdoc.asp?DDFDocuments/u/G/SPS/NBRA2526.docx")</f>
        <v>https://docs.wto.org/imrd/directdoc.asp?DDFDocuments/u/G/SPS/NBRA2526.docx</v>
      </c>
      <c r="T291" s="12" t="str">
        <f>HYPERLINK("https://docs.wto.org/imrd/directdoc.asp?DDFDocuments/v/G/SPS/NBRA2526.docx", "https://docs.wto.org/imrd/directdoc.asp?DDFDocuments/v/G/SPS/NBRA2526.docx")</f>
        <v>https://docs.wto.org/imrd/directdoc.asp?DDFDocuments/v/G/SPS/NBRA2526.docx</v>
      </c>
      <c r="U291" s="12" t="s">
        <v>41</v>
      </c>
      <c r="V291" s="12" t="s">
        <v>41</v>
      </c>
      <c r="W291" s="12" t="s">
        <v>41</v>
      </c>
      <c r="X291" s="12" t="s">
        <v>41</v>
      </c>
      <c r="Y291" s="12" t="s">
        <v>41</v>
      </c>
      <c r="Z291" s="12" t="s">
        <v>41</v>
      </c>
      <c r="AA291" s="12" t="s">
        <v>41</v>
      </c>
      <c r="AB291" s="13" t="s">
        <v>41</v>
      </c>
      <c r="AC291" s="12" t="s">
        <v>97</v>
      </c>
      <c r="AD291" s="12" t="s">
        <v>97</v>
      </c>
      <c r="AE291" s="12" t="s">
        <v>97</v>
      </c>
      <c r="AF291" s="12" t="s">
        <v>98</v>
      </c>
      <c r="AG291" s="12" t="s">
        <v>99</v>
      </c>
      <c r="AH291" s="13" t="s">
        <v>41</v>
      </c>
    </row>
    <row r="292" spans="1:34" ht="40.049999999999997" customHeight="1" x14ac:dyDescent="0.3">
      <c r="A292" s="7" t="s">
        <v>334</v>
      </c>
      <c r="B292" s="8">
        <v>46279</v>
      </c>
      <c r="C292" s="9" t="str">
        <f>HYPERLINK("https://epingalert.org/en/Search?viewData= G/SPS/N/BRA/2528"," G/SPS/N/BRA/2528")</f>
        <v xml:space="preserve"> G/SPS/N/BRA/2528</v>
      </c>
      <c r="D292" s="10" t="s">
        <v>1378</v>
      </c>
      <c r="E292" s="10" t="s">
        <v>1379</v>
      </c>
      <c r="F292" s="10" t="s">
        <v>1380</v>
      </c>
      <c r="G292" s="10" t="s">
        <v>1381</v>
      </c>
      <c r="H292" s="10" t="s">
        <v>339</v>
      </c>
      <c r="I292" s="10" t="s">
        <v>340</v>
      </c>
      <c r="J292" s="10" t="s">
        <v>41</v>
      </c>
      <c r="K292" s="10" t="s">
        <v>1382</v>
      </c>
      <c r="L292" s="7" t="s">
        <v>61</v>
      </c>
      <c r="M292" s="8">
        <v>46339</v>
      </c>
      <c r="N292" s="11" t="s">
        <v>122</v>
      </c>
      <c r="O292" s="11" t="s">
        <v>122</v>
      </c>
      <c r="P292" s="7" t="s">
        <v>95</v>
      </c>
      <c r="Q292" s="10" t="s">
        <v>1383</v>
      </c>
      <c r="R292" s="12" t="str">
        <f>HYPERLINK("https://docs.wto.org/imrd/directdoc.asp?DDFDocuments/t/G/SPS/NBRA2528.docx", "https://docs.wto.org/imrd/directdoc.asp?DDFDocuments/t/G/SPS/NBRA2528.docx")</f>
        <v>https://docs.wto.org/imrd/directdoc.asp?DDFDocuments/t/G/SPS/NBRA2528.docx</v>
      </c>
      <c r="S292" s="12" t="str">
        <f>HYPERLINK("https://docs.wto.org/imrd/directdoc.asp?DDFDocuments/u/G/SPS/NBRA2528.docx", "https://docs.wto.org/imrd/directdoc.asp?DDFDocuments/u/G/SPS/NBRA2528.docx")</f>
        <v>https://docs.wto.org/imrd/directdoc.asp?DDFDocuments/u/G/SPS/NBRA2528.docx</v>
      </c>
      <c r="T292" s="12" t="str">
        <f>HYPERLINK("https://docs.wto.org/imrd/directdoc.asp?DDFDocuments/v/G/SPS/NBRA2528.docx", "https://docs.wto.org/imrd/directdoc.asp?DDFDocuments/v/G/SPS/NBRA2528.docx")</f>
        <v>https://docs.wto.org/imrd/directdoc.asp?DDFDocuments/v/G/SPS/NBRA2528.docx</v>
      </c>
      <c r="U292" s="12" t="s">
        <v>41</v>
      </c>
      <c r="V292" s="12" t="s">
        <v>41</v>
      </c>
      <c r="W292" s="12" t="s">
        <v>41</v>
      </c>
      <c r="X292" s="12" t="s">
        <v>41</v>
      </c>
      <c r="Y292" s="12" t="s">
        <v>41</v>
      </c>
      <c r="Z292" s="12" t="s">
        <v>41</v>
      </c>
      <c r="AA292" s="12" t="s">
        <v>41</v>
      </c>
      <c r="AB292" s="13" t="s">
        <v>41</v>
      </c>
      <c r="AC292" s="12" t="s">
        <v>97</v>
      </c>
      <c r="AD292" s="12" t="s">
        <v>97</v>
      </c>
      <c r="AE292" s="12" t="s">
        <v>98</v>
      </c>
      <c r="AF292" s="12" t="s">
        <v>97</v>
      </c>
      <c r="AG292" s="12" t="s">
        <v>98</v>
      </c>
      <c r="AH292" s="13" t="s">
        <v>41</v>
      </c>
    </row>
    <row r="293" spans="1:34" ht="40.049999999999997" customHeight="1" x14ac:dyDescent="0.3">
      <c r="A293" s="7" t="s">
        <v>334</v>
      </c>
      <c r="B293" s="8">
        <v>46279</v>
      </c>
      <c r="C293" s="9" t="str">
        <f>HYPERLINK("https://epingalert.org/en/Search?viewData= G/SPS/N/BRA/2530"," G/SPS/N/BRA/2530")</f>
        <v xml:space="preserve"> G/SPS/N/BRA/2530</v>
      </c>
      <c r="D293" s="10" t="s">
        <v>1384</v>
      </c>
      <c r="E293" s="10" t="s">
        <v>1385</v>
      </c>
      <c r="F293" s="10" t="s">
        <v>1386</v>
      </c>
      <c r="G293" s="10" t="s">
        <v>41</v>
      </c>
      <c r="H293" s="10" t="s">
        <v>339</v>
      </c>
      <c r="I293" s="10" t="s">
        <v>340</v>
      </c>
      <c r="J293" s="10" t="s">
        <v>41</v>
      </c>
      <c r="K293" s="10" t="s">
        <v>1387</v>
      </c>
      <c r="L293" s="7" t="s">
        <v>1388</v>
      </c>
      <c r="M293" s="8">
        <v>46339</v>
      </c>
      <c r="N293" s="11" t="s">
        <v>122</v>
      </c>
      <c r="O293" s="11" t="s">
        <v>122</v>
      </c>
      <c r="P293" s="7" t="s">
        <v>95</v>
      </c>
      <c r="Q293" s="10" t="s">
        <v>1389</v>
      </c>
      <c r="R293" s="12" t="str">
        <f>HYPERLINK("https://docs.wto.org/imrd/directdoc.asp?DDFDocuments/t/G/SPS/NBRA2530.docx", "https://docs.wto.org/imrd/directdoc.asp?DDFDocuments/t/G/SPS/NBRA2530.docx")</f>
        <v>https://docs.wto.org/imrd/directdoc.asp?DDFDocuments/t/G/SPS/NBRA2530.docx</v>
      </c>
      <c r="S293" s="12" t="str">
        <f>HYPERLINK("https://docs.wto.org/imrd/directdoc.asp?DDFDocuments/u/G/SPS/NBRA2530.docx", "https://docs.wto.org/imrd/directdoc.asp?DDFDocuments/u/G/SPS/NBRA2530.docx")</f>
        <v>https://docs.wto.org/imrd/directdoc.asp?DDFDocuments/u/G/SPS/NBRA2530.docx</v>
      </c>
      <c r="T293" s="12" t="str">
        <f>HYPERLINK("https://docs.wto.org/imrd/directdoc.asp?DDFDocuments/v/G/SPS/NBRA2530.docx", "https://docs.wto.org/imrd/directdoc.asp?DDFDocuments/v/G/SPS/NBRA2530.docx")</f>
        <v>https://docs.wto.org/imrd/directdoc.asp?DDFDocuments/v/G/SPS/NBRA2530.docx</v>
      </c>
      <c r="U293" s="12" t="s">
        <v>41</v>
      </c>
      <c r="V293" s="12" t="s">
        <v>41</v>
      </c>
      <c r="W293" s="12" t="s">
        <v>41</v>
      </c>
      <c r="X293" s="12" t="s">
        <v>41</v>
      </c>
      <c r="Y293" s="12" t="s">
        <v>41</v>
      </c>
      <c r="Z293" s="12" t="s">
        <v>41</v>
      </c>
      <c r="AA293" s="12" t="s">
        <v>41</v>
      </c>
      <c r="AB293" s="13" t="s">
        <v>41</v>
      </c>
      <c r="AC293" s="12" t="s">
        <v>97</v>
      </c>
      <c r="AD293" s="12" t="s">
        <v>97</v>
      </c>
      <c r="AE293" s="12" t="s">
        <v>98</v>
      </c>
      <c r="AF293" s="12" t="s">
        <v>97</v>
      </c>
      <c r="AG293" s="12" t="s">
        <v>98</v>
      </c>
      <c r="AH293" s="13" t="s">
        <v>41</v>
      </c>
    </row>
    <row r="294" spans="1:34" ht="40.049999999999997" customHeight="1" x14ac:dyDescent="0.3">
      <c r="A294" s="7" t="s">
        <v>334</v>
      </c>
      <c r="B294" s="8">
        <v>46279</v>
      </c>
      <c r="C294" s="9" t="str">
        <f>HYPERLINK("https://epingalert.org/en/Search?viewData= G/SPS/N/BRA/2531"," G/SPS/N/BRA/2531")</f>
        <v xml:space="preserve"> G/SPS/N/BRA/2531</v>
      </c>
      <c r="D294" s="10" t="s">
        <v>1390</v>
      </c>
      <c r="E294" s="10" t="s">
        <v>1391</v>
      </c>
      <c r="F294" s="10" t="s">
        <v>1392</v>
      </c>
      <c r="G294" s="10" t="s">
        <v>1393</v>
      </c>
      <c r="H294" s="10" t="s">
        <v>339</v>
      </c>
      <c r="I294" s="10" t="s">
        <v>340</v>
      </c>
      <c r="J294" s="10" t="s">
        <v>41</v>
      </c>
      <c r="K294" s="10" t="s">
        <v>1382</v>
      </c>
      <c r="L294" s="7" t="s">
        <v>376</v>
      </c>
      <c r="M294" s="8">
        <v>46339</v>
      </c>
      <c r="N294" s="11" t="s">
        <v>122</v>
      </c>
      <c r="O294" s="11" t="s">
        <v>122</v>
      </c>
      <c r="P294" s="7" t="s">
        <v>95</v>
      </c>
      <c r="Q294" s="10" t="s">
        <v>1394</v>
      </c>
      <c r="R294" s="12" t="str">
        <f>HYPERLINK("https://docs.wto.org/imrd/directdoc.asp?DDFDocuments/t/G/SPS/NBRA2531.docx", "https://docs.wto.org/imrd/directdoc.asp?DDFDocuments/t/G/SPS/NBRA2531.docx")</f>
        <v>https://docs.wto.org/imrd/directdoc.asp?DDFDocuments/t/G/SPS/NBRA2531.docx</v>
      </c>
      <c r="S294" s="12" t="str">
        <f>HYPERLINK("https://docs.wto.org/imrd/directdoc.asp?DDFDocuments/u/G/SPS/NBRA2531.docx", "https://docs.wto.org/imrd/directdoc.asp?DDFDocuments/u/G/SPS/NBRA2531.docx")</f>
        <v>https://docs.wto.org/imrd/directdoc.asp?DDFDocuments/u/G/SPS/NBRA2531.docx</v>
      </c>
      <c r="T294" s="12" t="str">
        <f>HYPERLINK("https://docs.wto.org/imrd/directdoc.asp?DDFDocuments/v/G/SPS/NBRA2531.docx", "https://docs.wto.org/imrd/directdoc.asp?DDFDocuments/v/G/SPS/NBRA2531.docx")</f>
        <v>https://docs.wto.org/imrd/directdoc.asp?DDFDocuments/v/G/SPS/NBRA2531.docx</v>
      </c>
      <c r="U294" s="12" t="s">
        <v>41</v>
      </c>
      <c r="V294" s="12" t="s">
        <v>41</v>
      </c>
      <c r="W294" s="12" t="s">
        <v>41</v>
      </c>
      <c r="X294" s="12" t="s">
        <v>41</v>
      </c>
      <c r="Y294" s="12" t="s">
        <v>41</v>
      </c>
      <c r="Z294" s="12" t="s">
        <v>41</v>
      </c>
      <c r="AA294" s="12" t="s">
        <v>41</v>
      </c>
      <c r="AB294" s="13" t="s">
        <v>41</v>
      </c>
      <c r="AC294" s="12" t="s">
        <v>97</v>
      </c>
      <c r="AD294" s="12" t="s">
        <v>97</v>
      </c>
      <c r="AE294" s="12" t="s">
        <v>98</v>
      </c>
      <c r="AF294" s="12" t="s">
        <v>97</v>
      </c>
      <c r="AG294" s="12" t="s">
        <v>98</v>
      </c>
      <c r="AH294" s="13" t="s">
        <v>41</v>
      </c>
    </row>
    <row r="295" spans="1:34" ht="40.049999999999997" customHeight="1" x14ac:dyDescent="0.3">
      <c r="A295" s="7" t="s">
        <v>334</v>
      </c>
      <c r="B295" s="8">
        <v>46279</v>
      </c>
      <c r="C295" s="9" t="str">
        <f>HYPERLINK("https://epingalert.org/en/Search?viewData= G/SPS/N/BRA/2532"," G/SPS/N/BRA/2532")</f>
        <v xml:space="preserve"> G/SPS/N/BRA/2532</v>
      </c>
      <c r="D295" s="10" t="s">
        <v>1395</v>
      </c>
      <c r="E295" s="10" t="s">
        <v>1396</v>
      </c>
      <c r="F295" s="10" t="s">
        <v>1397</v>
      </c>
      <c r="G295" s="10" t="s">
        <v>41</v>
      </c>
      <c r="H295" s="10" t="s">
        <v>339</v>
      </c>
      <c r="I295" s="10" t="s">
        <v>340</v>
      </c>
      <c r="J295" s="10" t="s">
        <v>41</v>
      </c>
      <c r="K295" s="10" t="s">
        <v>341</v>
      </c>
      <c r="L295" s="7" t="s">
        <v>1053</v>
      </c>
      <c r="M295" s="8">
        <v>46339</v>
      </c>
      <c r="N295" s="11" t="s">
        <v>122</v>
      </c>
      <c r="O295" s="11" t="s">
        <v>122</v>
      </c>
      <c r="P295" s="7" t="s">
        <v>95</v>
      </c>
      <c r="Q295" s="10" t="s">
        <v>1398</v>
      </c>
      <c r="R295" s="12" t="str">
        <f>HYPERLINK("https://docs.wto.org/imrd/directdoc.asp?DDFDocuments/t/G/SPS/NBRA2532.docx", "https://docs.wto.org/imrd/directdoc.asp?DDFDocuments/t/G/SPS/NBRA2532.docx")</f>
        <v>https://docs.wto.org/imrd/directdoc.asp?DDFDocuments/t/G/SPS/NBRA2532.docx</v>
      </c>
      <c r="S295" s="12" t="str">
        <f>HYPERLINK("https://docs.wto.org/imrd/directdoc.asp?DDFDocuments/u/G/SPS/NBRA2532.docx", "https://docs.wto.org/imrd/directdoc.asp?DDFDocuments/u/G/SPS/NBRA2532.docx")</f>
        <v>https://docs.wto.org/imrd/directdoc.asp?DDFDocuments/u/G/SPS/NBRA2532.docx</v>
      </c>
      <c r="T295" s="12" t="str">
        <f>HYPERLINK("https://docs.wto.org/imrd/directdoc.asp?DDFDocuments/v/G/SPS/NBRA2532.docx", "https://docs.wto.org/imrd/directdoc.asp?DDFDocuments/v/G/SPS/NBRA2532.docx")</f>
        <v>https://docs.wto.org/imrd/directdoc.asp?DDFDocuments/v/G/SPS/NBRA2532.docx</v>
      </c>
      <c r="U295" s="12" t="s">
        <v>41</v>
      </c>
      <c r="V295" s="12" t="s">
        <v>41</v>
      </c>
      <c r="W295" s="12" t="s">
        <v>41</v>
      </c>
      <c r="X295" s="12" t="s">
        <v>41</v>
      </c>
      <c r="Y295" s="12" t="s">
        <v>41</v>
      </c>
      <c r="Z295" s="12" t="s">
        <v>41</v>
      </c>
      <c r="AA295" s="12" t="s">
        <v>41</v>
      </c>
      <c r="AB295" s="13" t="s">
        <v>41</v>
      </c>
      <c r="AC295" s="12" t="s">
        <v>97</v>
      </c>
      <c r="AD295" s="12" t="s">
        <v>97</v>
      </c>
      <c r="AE295" s="12" t="s">
        <v>98</v>
      </c>
      <c r="AF295" s="12" t="s">
        <v>97</v>
      </c>
      <c r="AG295" s="12" t="s">
        <v>98</v>
      </c>
      <c r="AH295" s="13" t="s">
        <v>41</v>
      </c>
    </row>
    <row r="296" spans="1:34" ht="40.049999999999997" customHeight="1" x14ac:dyDescent="0.3">
      <c r="A296" s="7" t="s">
        <v>1399</v>
      </c>
      <c r="B296" s="8">
        <v>46279</v>
      </c>
      <c r="C296" s="9" t="str">
        <f>HYPERLINK("https://epingalert.org/en/Search?viewData= G/SPS/N/NIC/365"," G/SPS/N/NIC/365")</f>
        <v xml:space="preserve"> G/SPS/N/NIC/365</v>
      </c>
      <c r="D296" s="10" t="s">
        <v>1400</v>
      </c>
      <c r="E296" s="10" t="s">
        <v>1401</v>
      </c>
      <c r="F296" s="10" t="s">
        <v>1402</v>
      </c>
      <c r="G296" s="10" t="s">
        <v>41</v>
      </c>
      <c r="H296" s="10" t="s">
        <v>41</v>
      </c>
      <c r="I296" s="10" t="s">
        <v>1403</v>
      </c>
      <c r="J296" s="10" t="s">
        <v>41</v>
      </c>
      <c r="K296" s="10" t="s">
        <v>1382</v>
      </c>
      <c r="L296" s="7" t="s">
        <v>1404</v>
      </c>
      <c r="M296" s="8">
        <v>46339</v>
      </c>
      <c r="N296" s="11" t="s">
        <v>166</v>
      </c>
      <c r="O296" s="11" t="s">
        <v>166</v>
      </c>
      <c r="P296" s="7" t="s">
        <v>95</v>
      </c>
      <c r="Q296" s="10" t="s">
        <v>1405</v>
      </c>
      <c r="R296" s="12" t="str">
        <f>HYPERLINK("https://docs.wto.org/imrd/directdoc.asp?DDFDocuments/t/G/SPS/NNIC365.docx", "https://docs.wto.org/imrd/directdoc.asp?DDFDocuments/t/G/SPS/NNIC365.docx")</f>
        <v>https://docs.wto.org/imrd/directdoc.asp?DDFDocuments/t/G/SPS/NNIC365.docx</v>
      </c>
      <c r="S296" s="12" t="str">
        <f>HYPERLINK("https://docs.wto.org/imrd/directdoc.asp?DDFDocuments/u/G/SPS/NNIC365.docx", "https://docs.wto.org/imrd/directdoc.asp?DDFDocuments/u/G/SPS/NNIC365.docx")</f>
        <v>https://docs.wto.org/imrd/directdoc.asp?DDFDocuments/u/G/SPS/NNIC365.docx</v>
      </c>
      <c r="T296" s="12" t="str">
        <f>HYPERLINK("https://docs.wto.org/imrd/directdoc.asp?DDFDocuments/v/G/SPS/NNIC365.docx", "https://docs.wto.org/imrd/directdoc.asp?DDFDocuments/v/G/SPS/NNIC365.docx")</f>
        <v>https://docs.wto.org/imrd/directdoc.asp?DDFDocuments/v/G/SPS/NNIC365.docx</v>
      </c>
      <c r="U296" s="12" t="s">
        <v>41</v>
      </c>
      <c r="V296" s="12" t="s">
        <v>41</v>
      </c>
      <c r="W296" s="12" t="s">
        <v>41</v>
      </c>
      <c r="X296" s="12" t="s">
        <v>41</v>
      </c>
      <c r="Y296" s="12" t="s">
        <v>41</v>
      </c>
      <c r="Z296" s="12" t="s">
        <v>41</v>
      </c>
      <c r="AA296" s="12" t="s">
        <v>41</v>
      </c>
      <c r="AB296" s="13" t="s">
        <v>41</v>
      </c>
      <c r="AC296" s="12" t="s">
        <v>97</v>
      </c>
      <c r="AD296" s="12" t="s">
        <v>97</v>
      </c>
      <c r="AE296" s="12" t="s">
        <v>97</v>
      </c>
      <c r="AF296" s="12" t="s">
        <v>98</v>
      </c>
      <c r="AG296" s="12" t="s">
        <v>99</v>
      </c>
      <c r="AH296" s="13" t="s">
        <v>41</v>
      </c>
    </row>
    <row r="297" spans="1:34" ht="40.049999999999997" customHeight="1" x14ac:dyDescent="0.3">
      <c r="A297" s="7" t="s">
        <v>1399</v>
      </c>
      <c r="B297" s="8">
        <v>46279</v>
      </c>
      <c r="C297" s="9" t="str">
        <f>HYPERLINK("https://epingalert.org/en/Search?viewData= G/SPS/N/NIC/366"," G/SPS/N/NIC/366")</f>
        <v xml:space="preserve"> G/SPS/N/NIC/366</v>
      </c>
      <c r="D297" s="10" t="s">
        <v>1406</v>
      </c>
      <c r="E297" s="10" t="s">
        <v>1407</v>
      </c>
      <c r="F297" s="10" t="s">
        <v>1408</v>
      </c>
      <c r="G297" s="10" t="s">
        <v>41</v>
      </c>
      <c r="H297" s="10" t="s">
        <v>41</v>
      </c>
      <c r="I297" s="10" t="s">
        <v>1403</v>
      </c>
      <c r="J297" s="10" t="s">
        <v>41</v>
      </c>
      <c r="K297" s="10" t="s">
        <v>1382</v>
      </c>
      <c r="L297" s="7" t="s">
        <v>221</v>
      </c>
      <c r="M297" s="8">
        <v>46339</v>
      </c>
      <c r="N297" s="11" t="s">
        <v>166</v>
      </c>
      <c r="O297" s="11" t="s">
        <v>166</v>
      </c>
      <c r="P297" s="7" t="s">
        <v>95</v>
      </c>
      <c r="Q297" s="10" t="s">
        <v>1409</v>
      </c>
      <c r="R297" s="12" t="str">
        <f>HYPERLINK("https://docs.wto.org/imrd/directdoc.asp?DDFDocuments/t/G/SPS/NNIC366.docx", "https://docs.wto.org/imrd/directdoc.asp?DDFDocuments/t/G/SPS/NNIC366.docx")</f>
        <v>https://docs.wto.org/imrd/directdoc.asp?DDFDocuments/t/G/SPS/NNIC366.docx</v>
      </c>
      <c r="S297" s="12" t="str">
        <f>HYPERLINK("https://docs.wto.org/imrd/directdoc.asp?DDFDocuments/u/G/SPS/NNIC366.docx", "https://docs.wto.org/imrd/directdoc.asp?DDFDocuments/u/G/SPS/NNIC366.docx")</f>
        <v>https://docs.wto.org/imrd/directdoc.asp?DDFDocuments/u/G/SPS/NNIC366.docx</v>
      </c>
      <c r="T297" s="12" t="str">
        <f>HYPERLINK("https://docs.wto.org/imrd/directdoc.asp?DDFDocuments/v/G/SPS/NNIC366.docx", "https://docs.wto.org/imrd/directdoc.asp?DDFDocuments/v/G/SPS/NNIC366.docx")</f>
        <v>https://docs.wto.org/imrd/directdoc.asp?DDFDocuments/v/G/SPS/NNIC366.docx</v>
      </c>
      <c r="U297" s="12" t="s">
        <v>41</v>
      </c>
      <c r="V297" s="12" t="s">
        <v>41</v>
      </c>
      <c r="W297" s="12" t="s">
        <v>41</v>
      </c>
      <c r="X297" s="12" t="s">
        <v>41</v>
      </c>
      <c r="Y297" s="12" t="s">
        <v>41</v>
      </c>
      <c r="Z297" s="12" t="s">
        <v>41</v>
      </c>
      <c r="AA297" s="12" t="s">
        <v>41</v>
      </c>
      <c r="AB297" s="13" t="s">
        <v>41</v>
      </c>
      <c r="AC297" s="12" t="s">
        <v>97</v>
      </c>
      <c r="AD297" s="12" t="s">
        <v>97</v>
      </c>
      <c r="AE297" s="12" t="s">
        <v>97</v>
      </c>
      <c r="AF297" s="12" t="s">
        <v>98</v>
      </c>
      <c r="AG297" s="12" t="s">
        <v>99</v>
      </c>
      <c r="AH297" s="13" t="s">
        <v>41</v>
      </c>
    </row>
    <row r="298" spans="1:34" ht="40.049999999999997" customHeight="1" x14ac:dyDescent="0.3">
      <c r="A298" s="7" t="s">
        <v>1399</v>
      </c>
      <c r="B298" s="8">
        <v>46279</v>
      </c>
      <c r="C298" s="9" t="str">
        <f>HYPERLINK("https://epingalert.org/en/Search?viewData= G/SPS/N/NIC/367"," G/SPS/N/NIC/367")</f>
        <v xml:space="preserve"> G/SPS/N/NIC/367</v>
      </c>
      <c r="D298" s="10" t="s">
        <v>1410</v>
      </c>
      <c r="E298" s="10" t="s">
        <v>1411</v>
      </c>
      <c r="F298" s="10" t="s">
        <v>1412</v>
      </c>
      <c r="G298" s="10" t="s">
        <v>1413</v>
      </c>
      <c r="H298" s="10" t="s">
        <v>41</v>
      </c>
      <c r="I298" s="10" t="s">
        <v>1403</v>
      </c>
      <c r="J298" s="10" t="s">
        <v>41</v>
      </c>
      <c r="K298" s="10" t="s">
        <v>1414</v>
      </c>
      <c r="L298" s="7" t="s">
        <v>334</v>
      </c>
      <c r="M298" s="8">
        <v>46339</v>
      </c>
      <c r="N298" s="11" t="s">
        <v>166</v>
      </c>
      <c r="O298" s="11" t="s">
        <v>166</v>
      </c>
      <c r="P298" s="7" t="s">
        <v>95</v>
      </c>
      <c r="Q298" s="10" t="s">
        <v>1415</v>
      </c>
      <c r="R298" s="12" t="str">
        <f>HYPERLINK("https://docs.wto.org/imrd/directdoc.asp?DDFDocuments/t/G/SPS/NNIC367.docx", "https://docs.wto.org/imrd/directdoc.asp?DDFDocuments/t/G/SPS/NNIC367.docx")</f>
        <v>https://docs.wto.org/imrd/directdoc.asp?DDFDocuments/t/G/SPS/NNIC367.docx</v>
      </c>
      <c r="S298" s="12" t="str">
        <f>HYPERLINK("https://docs.wto.org/imrd/directdoc.asp?DDFDocuments/u/G/SPS/NNIC367.docx", "https://docs.wto.org/imrd/directdoc.asp?DDFDocuments/u/G/SPS/NNIC367.docx")</f>
        <v>https://docs.wto.org/imrd/directdoc.asp?DDFDocuments/u/G/SPS/NNIC367.docx</v>
      </c>
      <c r="T298" s="12" t="str">
        <f>HYPERLINK("https://docs.wto.org/imrd/directdoc.asp?DDFDocuments/v/G/SPS/NNIC367.docx", "https://docs.wto.org/imrd/directdoc.asp?DDFDocuments/v/G/SPS/NNIC367.docx")</f>
        <v>https://docs.wto.org/imrd/directdoc.asp?DDFDocuments/v/G/SPS/NNIC367.docx</v>
      </c>
      <c r="U298" s="12" t="s">
        <v>41</v>
      </c>
      <c r="V298" s="12" t="s">
        <v>41</v>
      </c>
      <c r="W298" s="12" t="s">
        <v>41</v>
      </c>
      <c r="X298" s="12" t="s">
        <v>41</v>
      </c>
      <c r="Y298" s="12" t="s">
        <v>41</v>
      </c>
      <c r="Z298" s="12" t="s">
        <v>41</v>
      </c>
      <c r="AA298" s="12" t="s">
        <v>41</v>
      </c>
      <c r="AB298" s="13" t="s">
        <v>41</v>
      </c>
      <c r="AC298" s="12" t="s">
        <v>97</v>
      </c>
      <c r="AD298" s="12" t="s">
        <v>97</v>
      </c>
      <c r="AE298" s="12" t="s">
        <v>97</v>
      </c>
      <c r="AF298" s="12" t="s">
        <v>98</v>
      </c>
      <c r="AG298" s="12" t="s">
        <v>99</v>
      </c>
      <c r="AH298" s="13" t="s">
        <v>41</v>
      </c>
    </row>
    <row r="299" spans="1:34" ht="40.049999999999997" customHeight="1" x14ac:dyDescent="0.3">
      <c r="A299" s="7" t="s">
        <v>1399</v>
      </c>
      <c r="B299" s="8">
        <v>46279</v>
      </c>
      <c r="C299" s="9" t="str">
        <f>HYPERLINK("https://epingalert.org/en/Search?viewData= G/SPS/N/NIC/368"," G/SPS/N/NIC/368")</f>
        <v xml:space="preserve"> G/SPS/N/NIC/368</v>
      </c>
      <c r="D299" s="10" t="s">
        <v>1416</v>
      </c>
      <c r="E299" s="10" t="s">
        <v>1417</v>
      </c>
      <c r="F299" s="10" t="s">
        <v>1418</v>
      </c>
      <c r="G299" s="10" t="s">
        <v>1413</v>
      </c>
      <c r="H299" s="10" t="s">
        <v>41</v>
      </c>
      <c r="I299" s="10" t="s">
        <v>1403</v>
      </c>
      <c r="J299" s="10" t="s">
        <v>41</v>
      </c>
      <c r="K299" s="10" t="s">
        <v>1419</v>
      </c>
      <c r="L299" s="7" t="s">
        <v>88</v>
      </c>
      <c r="M299" s="8">
        <v>46339</v>
      </c>
      <c r="N299" s="11" t="s">
        <v>166</v>
      </c>
      <c r="O299" s="11" t="s">
        <v>166</v>
      </c>
      <c r="P299" s="7" t="s">
        <v>95</v>
      </c>
      <c r="Q299" s="10" t="s">
        <v>1420</v>
      </c>
      <c r="R299" s="12" t="str">
        <f>HYPERLINK("https://docs.wto.org/imrd/directdoc.asp?DDFDocuments/t/G/SPS/NNIC368.docx", "https://docs.wto.org/imrd/directdoc.asp?DDFDocuments/t/G/SPS/NNIC368.docx")</f>
        <v>https://docs.wto.org/imrd/directdoc.asp?DDFDocuments/t/G/SPS/NNIC368.docx</v>
      </c>
      <c r="S299" s="12" t="str">
        <f>HYPERLINK("https://docs.wto.org/imrd/directdoc.asp?DDFDocuments/u/G/SPS/NNIC368.docx", "https://docs.wto.org/imrd/directdoc.asp?DDFDocuments/u/G/SPS/NNIC368.docx")</f>
        <v>https://docs.wto.org/imrd/directdoc.asp?DDFDocuments/u/G/SPS/NNIC368.docx</v>
      </c>
      <c r="T299" s="12" t="str">
        <f>HYPERLINK("https://docs.wto.org/imrd/directdoc.asp?DDFDocuments/v/G/SPS/NNIC368.docx", "https://docs.wto.org/imrd/directdoc.asp?DDFDocuments/v/G/SPS/NNIC368.docx")</f>
        <v>https://docs.wto.org/imrd/directdoc.asp?DDFDocuments/v/G/SPS/NNIC368.docx</v>
      </c>
      <c r="U299" s="12" t="s">
        <v>41</v>
      </c>
      <c r="V299" s="12" t="s">
        <v>41</v>
      </c>
      <c r="W299" s="12" t="s">
        <v>41</v>
      </c>
      <c r="X299" s="12" t="s">
        <v>41</v>
      </c>
      <c r="Y299" s="12" t="s">
        <v>41</v>
      </c>
      <c r="Z299" s="12" t="s">
        <v>41</v>
      </c>
      <c r="AA299" s="12" t="s">
        <v>41</v>
      </c>
      <c r="AB299" s="13" t="s">
        <v>41</v>
      </c>
      <c r="AC299" s="12" t="s">
        <v>97</v>
      </c>
      <c r="AD299" s="12" t="s">
        <v>97</v>
      </c>
      <c r="AE299" s="12" t="s">
        <v>97</v>
      </c>
      <c r="AF299" s="12" t="s">
        <v>98</v>
      </c>
      <c r="AG299" s="12" t="s">
        <v>99</v>
      </c>
      <c r="AH299" s="13" t="s">
        <v>41</v>
      </c>
    </row>
    <row r="300" spans="1:34" ht="40.049999999999997" customHeight="1" x14ac:dyDescent="0.3">
      <c r="A300" s="7" t="s">
        <v>1399</v>
      </c>
      <c r="B300" s="8">
        <v>46279</v>
      </c>
      <c r="C300" s="9" t="str">
        <f>HYPERLINK("https://epingalert.org/en/Search?viewData= G/SPS/N/NIC/369"," G/SPS/N/NIC/369")</f>
        <v xml:space="preserve"> G/SPS/N/NIC/369</v>
      </c>
      <c r="D300" s="10" t="s">
        <v>1421</v>
      </c>
      <c r="E300" s="10" t="s">
        <v>1422</v>
      </c>
      <c r="F300" s="10" t="s">
        <v>1423</v>
      </c>
      <c r="G300" s="10" t="s">
        <v>1413</v>
      </c>
      <c r="H300" s="10" t="s">
        <v>41</v>
      </c>
      <c r="I300" s="10" t="s">
        <v>1403</v>
      </c>
      <c r="J300" s="10" t="s">
        <v>41</v>
      </c>
      <c r="K300" s="10" t="s">
        <v>1387</v>
      </c>
      <c r="L300" s="7" t="s">
        <v>878</v>
      </c>
      <c r="M300" s="8">
        <v>46339</v>
      </c>
      <c r="N300" s="11" t="s">
        <v>166</v>
      </c>
      <c r="O300" s="11" t="s">
        <v>166</v>
      </c>
      <c r="P300" s="7" t="s">
        <v>95</v>
      </c>
      <c r="Q300" s="10" t="s">
        <v>1424</v>
      </c>
      <c r="R300" s="12" t="str">
        <f>HYPERLINK("https://docs.wto.org/imrd/directdoc.asp?DDFDocuments/t/G/SPS/NNIC369.docx", "https://docs.wto.org/imrd/directdoc.asp?DDFDocuments/t/G/SPS/NNIC369.docx")</f>
        <v>https://docs.wto.org/imrd/directdoc.asp?DDFDocuments/t/G/SPS/NNIC369.docx</v>
      </c>
      <c r="S300" s="12" t="str">
        <f>HYPERLINK("https://docs.wto.org/imrd/directdoc.asp?DDFDocuments/u/G/SPS/NNIC369.docx", "https://docs.wto.org/imrd/directdoc.asp?DDFDocuments/u/G/SPS/NNIC369.docx")</f>
        <v>https://docs.wto.org/imrd/directdoc.asp?DDFDocuments/u/G/SPS/NNIC369.docx</v>
      </c>
      <c r="T300" s="12" t="str">
        <f>HYPERLINK("https://docs.wto.org/imrd/directdoc.asp?DDFDocuments/v/G/SPS/NNIC369.docx", "https://docs.wto.org/imrd/directdoc.asp?DDFDocuments/v/G/SPS/NNIC369.docx")</f>
        <v>https://docs.wto.org/imrd/directdoc.asp?DDFDocuments/v/G/SPS/NNIC369.docx</v>
      </c>
      <c r="U300" s="12" t="s">
        <v>41</v>
      </c>
      <c r="V300" s="12" t="s">
        <v>41</v>
      </c>
      <c r="W300" s="12" t="s">
        <v>41</v>
      </c>
      <c r="X300" s="12" t="s">
        <v>41</v>
      </c>
      <c r="Y300" s="12" t="s">
        <v>41</v>
      </c>
      <c r="Z300" s="12" t="s">
        <v>41</v>
      </c>
      <c r="AA300" s="12" t="s">
        <v>41</v>
      </c>
      <c r="AB300" s="13" t="s">
        <v>41</v>
      </c>
      <c r="AC300" s="12" t="s">
        <v>97</v>
      </c>
      <c r="AD300" s="12" t="s">
        <v>97</v>
      </c>
      <c r="AE300" s="12" t="s">
        <v>97</v>
      </c>
      <c r="AF300" s="12" t="s">
        <v>98</v>
      </c>
      <c r="AG300" s="12" t="s">
        <v>99</v>
      </c>
      <c r="AH300" s="13" t="s">
        <v>41</v>
      </c>
    </row>
    <row r="301" spans="1:34" ht="40.049999999999997" customHeight="1" x14ac:dyDescent="0.3">
      <c r="A301" s="7" t="s">
        <v>1399</v>
      </c>
      <c r="B301" s="8">
        <v>46279</v>
      </c>
      <c r="C301" s="9" t="str">
        <f>HYPERLINK("https://epingalert.org/en/Search?viewData= G/SPS/N/NIC/370"," G/SPS/N/NIC/370")</f>
        <v xml:space="preserve"> G/SPS/N/NIC/370</v>
      </c>
      <c r="D301" s="10" t="s">
        <v>1425</v>
      </c>
      <c r="E301" s="10" t="s">
        <v>1426</v>
      </c>
      <c r="F301" s="10" t="s">
        <v>1427</v>
      </c>
      <c r="G301" s="10" t="s">
        <v>338</v>
      </c>
      <c r="H301" s="10" t="s">
        <v>41</v>
      </c>
      <c r="I301" s="10" t="s">
        <v>1403</v>
      </c>
      <c r="J301" s="10" t="s">
        <v>41</v>
      </c>
      <c r="K301" s="10" t="s">
        <v>1382</v>
      </c>
      <c r="L301" s="7" t="s">
        <v>311</v>
      </c>
      <c r="M301" s="8">
        <v>46339</v>
      </c>
      <c r="N301" s="11" t="s">
        <v>166</v>
      </c>
      <c r="O301" s="11" t="s">
        <v>166</v>
      </c>
      <c r="P301" s="7" t="s">
        <v>95</v>
      </c>
      <c r="Q301" s="10" t="s">
        <v>1428</v>
      </c>
      <c r="R301" s="12" t="str">
        <f>HYPERLINK("https://docs.wto.org/imrd/directdoc.asp?DDFDocuments/t/G/SPS/NNIC370.docx", "https://docs.wto.org/imrd/directdoc.asp?DDFDocuments/t/G/SPS/NNIC370.docx")</f>
        <v>https://docs.wto.org/imrd/directdoc.asp?DDFDocuments/t/G/SPS/NNIC370.docx</v>
      </c>
      <c r="S301" s="12" t="str">
        <f>HYPERLINK("https://docs.wto.org/imrd/directdoc.asp?DDFDocuments/u/G/SPS/NNIC370.docx", "https://docs.wto.org/imrd/directdoc.asp?DDFDocuments/u/G/SPS/NNIC370.docx")</f>
        <v>https://docs.wto.org/imrd/directdoc.asp?DDFDocuments/u/G/SPS/NNIC370.docx</v>
      </c>
      <c r="T301" s="12" t="str">
        <f>HYPERLINK("https://docs.wto.org/imrd/directdoc.asp?DDFDocuments/v/G/SPS/NNIC370.docx", "https://docs.wto.org/imrd/directdoc.asp?DDFDocuments/v/G/SPS/NNIC370.docx")</f>
        <v>https://docs.wto.org/imrd/directdoc.asp?DDFDocuments/v/G/SPS/NNIC370.docx</v>
      </c>
      <c r="U301" s="12" t="s">
        <v>41</v>
      </c>
      <c r="V301" s="12" t="s">
        <v>41</v>
      </c>
      <c r="W301" s="12" t="s">
        <v>41</v>
      </c>
      <c r="X301" s="12" t="s">
        <v>41</v>
      </c>
      <c r="Y301" s="12" t="s">
        <v>41</v>
      </c>
      <c r="Z301" s="12" t="s">
        <v>41</v>
      </c>
      <c r="AA301" s="12" t="s">
        <v>41</v>
      </c>
      <c r="AB301" s="13" t="s">
        <v>41</v>
      </c>
      <c r="AC301" s="12" t="s">
        <v>97</v>
      </c>
      <c r="AD301" s="12" t="s">
        <v>97</v>
      </c>
      <c r="AE301" s="12" t="s">
        <v>97</v>
      </c>
      <c r="AF301" s="12" t="s">
        <v>98</v>
      </c>
      <c r="AG301" s="12" t="s">
        <v>99</v>
      </c>
      <c r="AH301" s="13" t="s">
        <v>41</v>
      </c>
    </row>
    <row r="302" spans="1:34" ht="40.049999999999997" customHeight="1" x14ac:dyDescent="0.3">
      <c r="A302" s="7" t="s">
        <v>1399</v>
      </c>
      <c r="B302" s="8">
        <v>46279</v>
      </c>
      <c r="C302" s="9" t="str">
        <f>HYPERLINK("https://epingalert.org/en/Search?viewData= G/SPS/N/NIC/371"," G/SPS/N/NIC/371")</f>
        <v xml:space="preserve"> G/SPS/N/NIC/371</v>
      </c>
      <c r="D302" s="10" t="s">
        <v>1429</v>
      </c>
      <c r="E302" s="10" t="s">
        <v>1430</v>
      </c>
      <c r="F302" s="10" t="s">
        <v>1431</v>
      </c>
      <c r="G302" s="10" t="s">
        <v>41</v>
      </c>
      <c r="H302" s="10" t="s">
        <v>41</v>
      </c>
      <c r="I302" s="10" t="s">
        <v>1403</v>
      </c>
      <c r="J302" s="10" t="s">
        <v>41</v>
      </c>
      <c r="K302" s="10" t="s">
        <v>1382</v>
      </c>
      <c r="L302" s="7" t="s">
        <v>385</v>
      </c>
      <c r="M302" s="8">
        <v>46339</v>
      </c>
      <c r="N302" s="11" t="s">
        <v>166</v>
      </c>
      <c r="O302" s="11" t="s">
        <v>166</v>
      </c>
      <c r="P302" s="7" t="s">
        <v>95</v>
      </c>
      <c r="Q302" s="10" t="s">
        <v>1432</v>
      </c>
      <c r="R302" s="12" t="str">
        <f>HYPERLINK("https://docs.wto.org/imrd/directdoc.asp?DDFDocuments/t/G/SPS/NNIC371.docx", "https://docs.wto.org/imrd/directdoc.asp?DDFDocuments/t/G/SPS/NNIC371.docx")</f>
        <v>https://docs.wto.org/imrd/directdoc.asp?DDFDocuments/t/G/SPS/NNIC371.docx</v>
      </c>
      <c r="S302" s="12" t="str">
        <f>HYPERLINK("https://docs.wto.org/imrd/directdoc.asp?DDFDocuments/u/G/SPS/NNIC371.docx", "https://docs.wto.org/imrd/directdoc.asp?DDFDocuments/u/G/SPS/NNIC371.docx")</f>
        <v>https://docs.wto.org/imrd/directdoc.asp?DDFDocuments/u/G/SPS/NNIC371.docx</v>
      </c>
      <c r="T302" s="12" t="str">
        <f>HYPERLINK("https://docs.wto.org/imrd/directdoc.asp?DDFDocuments/v/G/SPS/NNIC371.docx", "https://docs.wto.org/imrd/directdoc.asp?DDFDocuments/v/G/SPS/NNIC371.docx")</f>
        <v>https://docs.wto.org/imrd/directdoc.asp?DDFDocuments/v/G/SPS/NNIC371.docx</v>
      </c>
      <c r="U302" s="12" t="s">
        <v>41</v>
      </c>
      <c r="V302" s="12" t="s">
        <v>41</v>
      </c>
      <c r="W302" s="12" t="s">
        <v>41</v>
      </c>
      <c r="X302" s="12" t="s">
        <v>41</v>
      </c>
      <c r="Y302" s="12" t="s">
        <v>41</v>
      </c>
      <c r="Z302" s="12" t="s">
        <v>41</v>
      </c>
      <c r="AA302" s="12" t="s">
        <v>41</v>
      </c>
      <c r="AB302" s="13" t="s">
        <v>41</v>
      </c>
      <c r="AC302" s="12" t="s">
        <v>97</v>
      </c>
      <c r="AD302" s="12" t="s">
        <v>97</v>
      </c>
      <c r="AE302" s="12" t="s">
        <v>97</v>
      </c>
      <c r="AF302" s="12" t="s">
        <v>98</v>
      </c>
      <c r="AG302" s="12" t="s">
        <v>99</v>
      </c>
      <c r="AH302" s="13" t="s">
        <v>41</v>
      </c>
    </row>
    <row r="303" spans="1:34" ht="40.049999999999997" customHeight="1" x14ac:dyDescent="0.3">
      <c r="A303" s="7" t="s">
        <v>1399</v>
      </c>
      <c r="B303" s="8">
        <v>46279</v>
      </c>
      <c r="C303" s="9" t="str">
        <f>HYPERLINK("https://epingalert.org/en/Search?viewData= G/SPS/N/NIC/372"," G/SPS/N/NIC/372")</f>
        <v xml:space="preserve"> G/SPS/N/NIC/372</v>
      </c>
      <c r="D303" s="10" t="s">
        <v>1433</v>
      </c>
      <c r="E303" s="10" t="s">
        <v>1434</v>
      </c>
      <c r="F303" s="10" t="s">
        <v>1435</v>
      </c>
      <c r="G303" s="10" t="s">
        <v>41</v>
      </c>
      <c r="H303" s="10" t="s">
        <v>41</v>
      </c>
      <c r="I303" s="10" t="s">
        <v>1403</v>
      </c>
      <c r="J303" s="10" t="s">
        <v>41</v>
      </c>
      <c r="K303" s="10" t="s">
        <v>1382</v>
      </c>
      <c r="L303" s="7" t="s">
        <v>385</v>
      </c>
      <c r="M303" s="8">
        <v>46339</v>
      </c>
      <c r="N303" s="11" t="s">
        <v>166</v>
      </c>
      <c r="O303" s="11" t="s">
        <v>166</v>
      </c>
      <c r="P303" s="7" t="s">
        <v>95</v>
      </c>
      <c r="Q303" s="10" t="s">
        <v>1436</v>
      </c>
      <c r="R303" s="12" t="str">
        <f>HYPERLINK("https://docs.wto.org/imrd/directdoc.asp?DDFDocuments/t/G/SPS/NNIC372.docx", "https://docs.wto.org/imrd/directdoc.asp?DDFDocuments/t/G/SPS/NNIC372.docx")</f>
        <v>https://docs.wto.org/imrd/directdoc.asp?DDFDocuments/t/G/SPS/NNIC372.docx</v>
      </c>
      <c r="S303" s="12" t="str">
        <f>HYPERLINK("https://docs.wto.org/imrd/directdoc.asp?DDFDocuments/u/G/SPS/NNIC372.docx", "https://docs.wto.org/imrd/directdoc.asp?DDFDocuments/u/G/SPS/NNIC372.docx")</f>
        <v>https://docs.wto.org/imrd/directdoc.asp?DDFDocuments/u/G/SPS/NNIC372.docx</v>
      </c>
      <c r="T303" s="12" t="str">
        <f>HYPERLINK("https://docs.wto.org/imrd/directdoc.asp?DDFDocuments/v/G/SPS/NNIC372.docx", "https://docs.wto.org/imrd/directdoc.asp?DDFDocuments/v/G/SPS/NNIC372.docx")</f>
        <v>https://docs.wto.org/imrd/directdoc.asp?DDFDocuments/v/G/SPS/NNIC372.docx</v>
      </c>
      <c r="U303" s="12" t="s">
        <v>41</v>
      </c>
      <c r="V303" s="12" t="s">
        <v>41</v>
      </c>
      <c r="W303" s="12" t="s">
        <v>41</v>
      </c>
      <c r="X303" s="12" t="s">
        <v>41</v>
      </c>
      <c r="Y303" s="12" t="s">
        <v>41</v>
      </c>
      <c r="Z303" s="12" t="s">
        <v>41</v>
      </c>
      <c r="AA303" s="12" t="s">
        <v>41</v>
      </c>
      <c r="AB303" s="13" t="s">
        <v>41</v>
      </c>
      <c r="AC303" s="12" t="s">
        <v>97</v>
      </c>
      <c r="AD303" s="12" t="s">
        <v>97</v>
      </c>
      <c r="AE303" s="12" t="s">
        <v>97</v>
      </c>
      <c r="AF303" s="12" t="s">
        <v>98</v>
      </c>
      <c r="AG303" s="12" t="s">
        <v>99</v>
      </c>
      <c r="AH303" s="13" t="s">
        <v>41</v>
      </c>
    </row>
    <row r="304" spans="1:34" ht="40.049999999999997" customHeight="1" x14ac:dyDescent="0.3">
      <c r="A304" s="7" t="s">
        <v>1399</v>
      </c>
      <c r="B304" s="8">
        <v>46279</v>
      </c>
      <c r="C304" s="9" t="str">
        <f>HYPERLINK("https://epingalert.org/en/Search?viewData= G/SPS/N/NIC/373"," G/SPS/N/NIC/373")</f>
        <v xml:space="preserve"> G/SPS/N/NIC/373</v>
      </c>
      <c r="D304" s="10" t="s">
        <v>1437</v>
      </c>
      <c r="E304" s="10" t="s">
        <v>1438</v>
      </c>
      <c r="F304" s="10" t="s">
        <v>1439</v>
      </c>
      <c r="G304" s="10" t="s">
        <v>41</v>
      </c>
      <c r="H304" s="10" t="s">
        <v>41</v>
      </c>
      <c r="I304" s="10" t="s">
        <v>1403</v>
      </c>
      <c r="J304" s="10" t="s">
        <v>41</v>
      </c>
      <c r="K304" s="10" t="s">
        <v>341</v>
      </c>
      <c r="L304" s="7" t="s">
        <v>385</v>
      </c>
      <c r="M304" s="8">
        <v>46339</v>
      </c>
      <c r="N304" s="11" t="s">
        <v>166</v>
      </c>
      <c r="O304" s="11" t="s">
        <v>166</v>
      </c>
      <c r="P304" s="7" t="s">
        <v>95</v>
      </c>
      <c r="Q304" s="10" t="s">
        <v>1440</v>
      </c>
      <c r="R304" s="12" t="str">
        <f>HYPERLINK("https://docs.wto.org/imrd/directdoc.asp?DDFDocuments/t/G/SPS/NNIC373.docx", "https://docs.wto.org/imrd/directdoc.asp?DDFDocuments/t/G/SPS/NNIC373.docx")</f>
        <v>https://docs.wto.org/imrd/directdoc.asp?DDFDocuments/t/G/SPS/NNIC373.docx</v>
      </c>
      <c r="S304" s="12" t="str">
        <f>HYPERLINK("https://docs.wto.org/imrd/directdoc.asp?DDFDocuments/u/G/SPS/NNIC373.docx", "https://docs.wto.org/imrd/directdoc.asp?DDFDocuments/u/G/SPS/NNIC373.docx")</f>
        <v>https://docs.wto.org/imrd/directdoc.asp?DDFDocuments/u/G/SPS/NNIC373.docx</v>
      </c>
      <c r="T304" s="12" t="str">
        <f>HYPERLINK("https://docs.wto.org/imrd/directdoc.asp?DDFDocuments/v/G/SPS/NNIC373.docx", "https://docs.wto.org/imrd/directdoc.asp?DDFDocuments/v/G/SPS/NNIC373.docx")</f>
        <v>https://docs.wto.org/imrd/directdoc.asp?DDFDocuments/v/G/SPS/NNIC373.docx</v>
      </c>
      <c r="U304" s="12" t="s">
        <v>41</v>
      </c>
      <c r="V304" s="12" t="s">
        <v>41</v>
      </c>
      <c r="W304" s="12" t="s">
        <v>41</v>
      </c>
      <c r="X304" s="12" t="s">
        <v>41</v>
      </c>
      <c r="Y304" s="12" t="s">
        <v>41</v>
      </c>
      <c r="Z304" s="12" t="s">
        <v>41</v>
      </c>
      <c r="AA304" s="12" t="s">
        <v>41</v>
      </c>
      <c r="AB304" s="13" t="s">
        <v>41</v>
      </c>
      <c r="AC304" s="12" t="s">
        <v>97</v>
      </c>
      <c r="AD304" s="12" t="s">
        <v>97</v>
      </c>
      <c r="AE304" s="12" t="s">
        <v>97</v>
      </c>
      <c r="AF304" s="12" t="s">
        <v>98</v>
      </c>
      <c r="AG304" s="12" t="s">
        <v>99</v>
      </c>
      <c r="AH304" s="13" t="s">
        <v>41</v>
      </c>
    </row>
    <row r="305" spans="1:34" ht="40.049999999999997" customHeight="1" x14ac:dyDescent="0.3">
      <c r="A305" s="7" t="s">
        <v>1399</v>
      </c>
      <c r="B305" s="8">
        <v>46279</v>
      </c>
      <c r="C305" s="9" t="str">
        <f>HYPERLINK("https://epingalert.org/en/Search?viewData= G/SPS/N/NIC/374"," G/SPS/N/NIC/374")</f>
        <v xml:space="preserve"> G/SPS/N/NIC/374</v>
      </c>
      <c r="D305" s="10" t="s">
        <v>1441</v>
      </c>
      <c r="E305" s="10" t="s">
        <v>1442</v>
      </c>
      <c r="F305" s="10" t="s">
        <v>1443</v>
      </c>
      <c r="G305" s="10" t="s">
        <v>41</v>
      </c>
      <c r="H305" s="10" t="s">
        <v>41</v>
      </c>
      <c r="I305" s="10" t="s">
        <v>1403</v>
      </c>
      <c r="J305" s="10" t="s">
        <v>41</v>
      </c>
      <c r="K305" s="10" t="s">
        <v>341</v>
      </c>
      <c r="L305" s="7" t="s">
        <v>385</v>
      </c>
      <c r="M305" s="8">
        <v>46339</v>
      </c>
      <c r="N305" s="11" t="s">
        <v>166</v>
      </c>
      <c r="O305" s="11" t="s">
        <v>166</v>
      </c>
      <c r="P305" s="7" t="s">
        <v>95</v>
      </c>
      <c r="Q305" s="10" t="s">
        <v>1444</v>
      </c>
      <c r="R305" s="12" t="str">
        <f>HYPERLINK("https://docs.wto.org/imrd/directdoc.asp?DDFDocuments/t/G/SPS/NNIC374.docx", "https://docs.wto.org/imrd/directdoc.asp?DDFDocuments/t/G/SPS/NNIC374.docx")</f>
        <v>https://docs.wto.org/imrd/directdoc.asp?DDFDocuments/t/G/SPS/NNIC374.docx</v>
      </c>
      <c r="S305" s="12" t="str">
        <f>HYPERLINK("https://docs.wto.org/imrd/directdoc.asp?DDFDocuments/u/G/SPS/NNIC374.docx", "https://docs.wto.org/imrd/directdoc.asp?DDFDocuments/u/G/SPS/NNIC374.docx")</f>
        <v>https://docs.wto.org/imrd/directdoc.asp?DDFDocuments/u/G/SPS/NNIC374.docx</v>
      </c>
      <c r="T305" s="12" t="str">
        <f>HYPERLINK("https://docs.wto.org/imrd/directdoc.asp?DDFDocuments/v/G/SPS/NNIC374.docx", "https://docs.wto.org/imrd/directdoc.asp?DDFDocuments/v/G/SPS/NNIC374.docx")</f>
        <v>https://docs.wto.org/imrd/directdoc.asp?DDFDocuments/v/G/SPS/NNIC374.docx</v>
      </c>
      <c r="U305" s="12" t="s">
        <v>41</v>
      </c>
      <c r="V305" s="12" t="s">
        <v>41</v>
      </c>
      <c r="W305" s="12" t="s">
        <v>41</v>
      </c>
      <c r="X305" s="12" t="s">
        <v>41</v>
      </c>
      <c r="Y305" s="12" t="s">
        <v>41</v>
      </c>
      <c r="Z305" s="12" t="s">
        <v>41</v>
      </c>
      <c r="AA305" s="12" t="s">
        <v>41</v>
      </c>
      <c r="AB305" s="13" t="s">
        <v>41</v>
      </c>
      <c r="AC305" s="12" t="s">
        <v>97</v>
      </c>
      <c r="AD305" s="12" t="s">
        <v>97</v>
      </c>
      <c r="AE305" s="12" t="s">
        <v>97</v>
      </c>
      <c r="AF305" s="12" t="s">
        <v>98</v>
      </c>
      <c r="AG305" s="12" t="s">
        <v>99</v>
      </c>
      <c r="AH305" s="13" t="s">
        <v>41</v>
      </c>
    </row>
    <row r="306" spans="1:34" ht="40.049999999999997" customHeight="1" x14ac:dyDescent="0.3">
      <c r="A306" s="7" t="s">
        <v>1399</v>
      </c>
      <c r="B306" s="8">
        <v>46279</v>
      </c>
      <c r="C306" s="9" t="str">
        <f>HYPERLINK("https://epingalert.org/en/Search?viewData= G/SPS/N/NIC/375"," G/SPS/N/NIC/375")</f>
        <v xml:space="preserve"> G/SPS/N/NIC/375</v>
      </c>
      <c r="D306" s="10" t="s">
        <v>1445</v>
      </c>
      <c r="E306" s="10" t="s">
        <v>1446</v>
      </c>
      <c r="F306" s="10" t="s">
        <v>1447</v>
      </c>
      <c r="G306" s="10" t="s">
        <v>41</v>
      </c>
      <c r="H306" s="10" t="s">
        <v>41</v>
      </c>
      <c r="I306" s="10" t="s">
        <v>1403</v>
      </c>
      <c r="J306" s="10" t="s">
        <v>41</v>
      </c>
      <c r="K306" s="10" t="s">
        <v>341</v>
      </c>
      <c r="L306" s="7" t="s">
        <v>385</v>
      </c>
      <c r="M306" s="8">
        <v>46339</v>
      </c>
      <c r="N306" s="11" t="s">
        <v>166</v>
      </c>
      <c r="O306" s="11" t="s">
        <v>166</v>
      </c>
      <c r="P306" s="7" t="s">
        <v>95</v>
      </c>
      <c r="Q306" s="10" t="s">
        <v>1448</v>
      </c>
      <c r="R306" s="12" t="str">
        <f>HYPERLINK("https://docs.wto.org/imrd/directdoc.asp?DDFDocuments/t/G/SPS/NNIC375.docx", "https://docs.wto.org/imrd/directdoc.asp?DDFDocuments/t/G/SPS/NNIC375.docx")</f>
        <v>https://docs.wto.org/imrd/directdoc.asp?DDFDocuments/t/G/SPS/NNIC375.docx</v>
      </c>
      <c r="S306" s="12" t="str">
        <f>HYPERLINK("https://docs.wto.org/imrd/directdoc.asp?DDFDocuments/u/G/SPS/NNIC375.docx", "https://docs.wto.org/imrd/directdoc.asp?DDFDocuments/u/G/SPS/NNIC375.docx")</f>
        <v>https://docs.wto.org/imrd/directdoc.asp?DDFDocuments/u/G/SPS/NNIC375.docx</v>
      </c>
      <c r="T306" s="12" t="str">
        <f>HYPERLINK("https://docs.wto.org/imrd/directdoc.asp?DDFDocuments/v/G/SPS/NNIC375.docx", "https://docs.wto.org/imrd/directdoc.asp?DDFDocuments/v/G/SPS/NNIC375.docx")</f>
        <v>https://docs.wto.org/imrd/directdoc.asp?DDFDocuments/v/G/SPS/NNIC375.docx</v>
      </c>
      <c r="U306" s="12" t="s">
        <v>41</v>
      </c>
      <c r="V306" s="12" t="s">
        <v>41</v>
      </c>
      <c r="W306" s="12" t="s">
        <v>41</v>
      </c>
      <c r="X306" s="12" t="s">
        <v>41</v>
      </c>
      <c r="Y306" s="12" t="s">
        <v>41</v>
      </c>
      <c r="Z306" s="12" t="s">
        <v>41</v>
      </c>
      <c r="AA306" s="12" t="s">
        <v>41</v>
      </c>
      <c r="AB306" s="13" t="s">
        <v>41</v>
      </c>
      <c r="AC306" s="12" t="s">
        <v>97</v>
      </c>
      <c r="AD306" s="12" t="s">
        <v>97</v>
      </c>
      <c r="AE306" s="12" t="s">
        <v>97</v>
      </c>
      <c r="AF306" s="12" t="s">
        <v>98</v>
      </c>
      <c r="AG306" s="12" t="s">
        <v>99</v>
      </c>
      <c r="AH306" s="13" t="s">
        <v>41</v>
      </c>
    </row>
    <row r="307" spans="1:34" ht="40.049999999999997" customHeight="1" x14ac:dyDescent="0.3">
      <c r="A307" s="7" t="s">
        <v>124</v>
      </c>
      <c r="B307" s="8">
        <v>46279</v>
      </c>
      <c r="C307" s="9" t="str">
        <f>HYPERLINK("https://epingalert.org/en/Search?viewData= G/SPS/N/SAU/543/Add.3"," G/SPS/N/SAU/543/Add.3")</f>
        <v xml:space="preserve"> G/SPS/N/SAU/543/Add.3</v>
      </c>
      <c r="D307" s="10" t="s">
        <v>1449</v>
      </c>
      <c r="E307" s="10" t="s">
        <v>1450</v>
      </c>
      <c r="F307" s="10" t="s">
        <v>127</v>
      </c>
      <c r="G307" s="10" t="s">
        <v>134</v>
      </c>
      <c r="H307" s="10" t="s">
        <v>41</v>
      </c>
      <c r="I307" s="10" t="s">
        <v>51</v>
      </c>
      <c r="J307" s="10" t="s">
        <v>41</v>
      </c>
      <c r="K307" s="10" t="s">
        <v>1451</v>
      </c>
      <c r="L307" s="7"/>
      <c r="M307" s="8" t="s">
        <v>41</v>
      </c>
      <c r="N307" s="11"/>
      <c r="O307" s="11"/>
      <c r="P307" s="7" t="s">
        <v>130</v>
      </c>
      <c r="Q307" s="10" t="s">
        <v>1452</v>
      </c>
      <c r="R307" s="12" t="str">
        <f>HYPERLINK("https://docs.wto.org/imrd/directdoc.asp?DDFDocuments/t/G/SPS/NSAU543A3.docx", "https://docs.wto.org/imrd/directdoc.asp?DDFDocuments/t/G/SPS/NSAU543A3.docx")</f>
        <v>https://docs.wto.org/imrd/directdoc.asp?DDFDocuments/t/G/SPS/NSAU543A3.docx</v>
      </c>
      <c r="S307" s="12" t="str">
        <f>HYPERLINK("https://docs.wto.org/imrd/directdoc.asp?DDFDocuments/u/G/SPS/NSAU543A3.docx", "https://docs.wto.org/imrd/directdoc.asp?DDFDocuments/u/G/SPS/NSAU543A3.docx")</f>
        <v>https://docs.wto.org/imrd/directdoc.asp?DDFDocuments/u/G/SPS/NSAU543A3.docx</v>
      </c>
      <c r="T307" s="12" t="str">
        <f>HYPERLINK("https://docs.wto.org/imrd/directdoc.asp?DDFDocuments/v/G/SPS/NSAU543A3.docx", "https://docs.wto.org/imrd/directdoc.asp?DDFDocuments/v/G/SPS/NSAU543A3.docx")</f>
        <v>https://docs.wto.org/imrd/directdoc.asp?DDFDocuments/v/G/SPS/NSAU543A3.docx</v>
      </c>
      <c r="U307" s="12" t="s">
        <v>41</v>
      </c>
      <c r="V307" s="12" t="s">
        <v>41</v>
      </c>
      <c r="W307" s="12" t="s">
        <v>41</v>
      </c>
      <c r="X307" s="12" t="s">
        <v>41</v>
      </c>
      <c r="Y307" s="12" t="s">
        <v>41</v>
      </c>
      <c r="Z307" s="12" t="s">
        <v>41</v>
      </c>
      <c r="AA307" s="12" t="s">
        <v>41</v>
      </c>
      <c r="AB307" s="13" t="s">
        <v>41</v>
      </c>
      <c r="AC307" s="12" t="s">
        <v>41</v>
      </c>
      <c r="AD307" s="12" t="s">
        <v>41</v>
      </c>
      <c r="AE307" s="12" t="s">
        <v>41</v>
      </c>
      <c r="AF307" s="12" t="s">
        <v>41</v>
      </c>
      <c r="AG307" s="12" t="s">
        <v>41</v>
      </c>
      <c r="AH307" s="13" t="s">
        <v>41</v>
      </c>
    </row>
    <row r="308" spans="1:34" ht="40.049999999999997" customHeight="1" x14ac:dyDescent="0.3">
      <c r="A308" s="7" t="s">
        <v>124</v>
      </c>
      <c r="B308" s="8">
        <v>46279</v>
      </c>
      <c r="C308" s="9" t="str">
        <f>HYPERLINK("https://epingalert.org/en/Search?viewData= G/SPS/N/SAU/610/Add.1"," G/SPS/N/SAU/610/Add.1")</f>
        <v xml:space="preserve"> G/SPS/N/SAU/610/Add.1</v>
      </c>
      <c r="D308" s="10" t="s">
        <v>1453</v>
      </c>
      <c r="E308" s="10" t="s">
        <v>1454</v>
      </c>
      <c r="F308" s="10" t="s">
        <v>1455</v>
      </c>
      <c r="G308" s="10" t="s">
        <v>1456</v>
      </c>
      <c r="H308" s="10" t="s">
        <v>41</v>
      </c>
      <c r="I308" s="10" t="s">
        <v>51</v>
      </c>
      <c r="J308" s="10" t="s">
        <v>41</v>
      </c>
      <c r="K308" s="10" t="s">
        <v>1457</v>
      </c>
      <c r="L308" s="7"/>
      <c r="M308" s="8" t="s">
        <v>41</v>
      </c>
      <c r="N308" s="11"/>
      <c r="O308" s="11"/>
      <c r="P308" s="7" t="s">
        <v>130</v>
      </c>
      <c r="Q308" s="10" t="s">
        <v>1458</v>
      </c>
      <c r="R308" s="12" t="str">
        <f>HYPERLINK("https://docs.wto.org/imrd/directdoc.asp?DDFDocuments/t/G/SPS/NSAU610A1.docx", "https://docs.wto.org/imrd/directdoc.asp?DDFDocuments/t/G/SPS/NSAU610A1.docx")</f>
        <v>https://docs.wto.org/imrd/directdoc.asp?DDFDocuments/t/G/SPS/NSAU610A1.docx</v>
      </c>
      <c r="S308" s="12" t="str">
        <f>HYPERLINK("https://docs.wto.org/imrd/directdoc.asp?DDFDocuments/u/G/SPS/NSAU610A1.docx", "https://docs.wto.org/imrd/directdoc.asp?DDFDocuments/u/G/SPS/NSAU610A1.docx")</f>
        <v>https://docs.wto.org/imrd/directdoc.asp?DDFDocuments/u/G/SPS/NSAU610A1.docx</v>
      </c>
      <c r="T308" s="12" t="str">
        <f>HYPERLINK("https://docs.wto.org/imrd/directdoc.asp?DDFDocuments/v/G/SPS/NSAU610A1.docx", "https://docs.wto.org/imrd/directdoc.asp?DDFDocuments/v/G/SPS/NSAU610A1.docx")</f>
        <v>https://docs.wto.org/imrd/directdoc.asp?DDFDocuments/v/G/SPS/NSAU610A1.docx</v>
      </c>
      <c r="U308" s="12" t="s">
        <v>41</v>
      </c>
      <c r="V308" s="12" t="s">
        <v>41</v>
      </c>
      <c r="W308" s="12" t="s">
        <v>41</v>
      </c>
      <c r="X308" s="12" t="s">
        <v>41</v>
      </c>
      <c r="Y308" s="12" t="s">
        <v>41</v>
      </c>
      <c r="Z308" s="12" t="s">
        <v>41</v>
      </c>
      <c r="AA308" s="12" t="s">
        <v>41</v>
      </c>
      <c r="AB308" s="13" t="s">
        <v>41</v>
      </c>
      <c r="AC308" s="12" t="s">
        <v>41</v>
      </c>
      <c r="AD308" s="12" t="s">
        <v>41</v>
      </c>
      <c r="AE308" s="12" t="s">
        <v>41</v>
      </c>
      <c r="AF308" s="12" t="s">
        <v>41</v>
      </c>
      <c r="AG308" s="12" t="s">
        <v>41</v>
      </c>
      <c r="AH308" s="13" t="s">
        <v>41</v>
      </c>
    </row>
    <row r="309" spans="1:34" ht="40.049999999999997" customHeight="1" x14ac:dyDescent="0.3">
      <c r="A309" s="7" t="s">
        <v>124</v>
      </c>
      <c r="B309" s="8">
        <v>46279</v>
      </c>
      <c r="C309" s="9" t="str">
        <f>HYPERLINK("https://epingalert.org/en/Search?viewData= G/SPS/N/SAU/624"," G/SPS/N/SAU/624")</f>
        <v xml:space="preserve"> G/SPS/N/SAU/624</v>
      </c>
      <c r="D309" s="10" t="s">
        <v>1459</v>
      </c>
      <c r="E309" s="10" t="s">
        <v>1460</v>
      </c>
      <c r="F309" s="10" t="s">
        <v>127</v>
      </c>
      <c r="G309" s="10" t="s">
        <v>1461</v>
      </c>
      <c r="H309" s="10" t="s">
        <v>41</v>
      </c>
      <c r="I309" s="10" t="s">
        <v>51</v>
      </c>
      <c r="J309" s="10" t="s">
        <v>41</v>
      </c>
      <c r="K309" s="10" t="s">
        <v>1462</v>
      </c>
      <c r="L309" s="7" t="s">
        <v>1463</v>
      </c>
      <c r="M309" s="8" t="s">
        <v>41</v>
      </c>
      <c r="N309" s="11"/>
      <c r="O309" s="11">
        <v>46278</v>
      </c>
      <c r="P309" s="7" t="s">
        <v>634</v>
      </c>
      <c r="Q309" s="10" t="s">
        <v>1464</v>
      </c>
      <c r="R309" s="12" t="str">
        <f>HYPERLINK("https://docs.wto.org/imrd/directdoc.asp?DDFDocuments/t/G/SPS/NSAU624.docx", "https://docs.wto.org/imrd/directdoc.asp?DDFDocuments/t/G/SPS/NSAU624.docx")</f>
        <v>https://docs.wto.org/imrd/directdoc.asp?DDFDocuments/t/G/SPS/NSAU624.docx</v>
      </c>
      <c r="S309" s="12" t="str">
        <f>HYPERLINK("https://docs.wto.org/imrd/directdoc.asp?DDFDocuments/u/G/SPS/NSAU624.docx", "https://docs.wto.org/imrd/directdoc.asp?DDFDocuments/u/G/SPS/NSAU624.docx")</f>
        <v>https://docs.wto.org/imrd/directdoc.asp?DDFDocuments/u/G/SPS/NSAU624.docx</v>
      </c>
      <c r="T309" s="12" t="str">
        <f>HYPERLINK("https://docs.wto.org/imrd/directdoc.asp?DDFDocuments/v/G/SPS/NSAU624.docx", "https://docs.wto.org/imrd/directdoc.asp?DDFDocuments/v/G/SPS/NSAU624.docx")</f>
        <v>https://docs.wto.org/imrd/directdoc.asp?DDFDocuments/v/G/SPS/NSAU624.docx</v>
      </c>
      <c r="U309" s="12" t="s">
        <v>41</v>
      </c>
      <c r="V309" s="12" t="s">
        <v>41</v>
      </c>
      <c r="W309" s="12" t="s">
        <v>41</v>
      </c>
      <c r="X309" s="12" t="s">
        <v>41</v>
      </c>
      <c r="Y309" s="12" t="s">
        <v>41</v>
      </c>
      <c r="Z309" s="12" t="s">
        <v>41</v>
      </c>
      <c r="AA309" s="12" t="s">
        <v>41</v>
      </c>
      <c r="AB309" s="13" t="s">
        <v>41</v>
      </c>
      <c r="AC309" s="12" t="s">
        <v>97</v>
      </c>
      <c r="AD309" s="12" t="s">
        <v>98</v>
      </c>
      <c r="AE309" s="12" t="s">
        <v>97</v>
      </c>
      <c r="AF309" s="12" t="s">
        <v>97</v>
      </c>
      <c r="AG309" s="12" t="s">
        <v>98</v>
      </c>
      <c r="AH309" s="13" t="s">
        <v>41</v>
      </c>
    </row>
    <row r="310" spans="1:34" ht="40.049999999999997" customHeight="1" x14ac:dyDescent="0.3">
      <c r="A310" s="7" t="s">
        <v>296</v>
      </c>
      <c r="B310" s="8">
        <v>46279</v>
      </c>
      <c r="C310" s="9" t="str">
        <f>HYPERLINK("https://epingalert.org/en/Search?viewData= G/SPS/N/TUR/162"," G/SPS/N/TUR/162")</f>
        <v xml:space="preserve"> G/SPS/N/TUR/162</v>
      </c>
      <c r="D310" s="10" t="s">
        <v>297</v>
      </c>
      <c r="E310" s="10" t="s">
        <v>1465</v>
      </c>
      <c r="F310" s="10" t="s">
        <v>299</v>
      </c>
      <c r="G310" s="10" t="s">
        <v>300</v>
      </c>
      <c r="H310" s="10" t="s">
        <v>41</v>
      </c>
      <c r="I310" s="10" t="s">
        <v>120</v>
      </c>
      <c r="J310" s="10" t="s">
        <v>41</v>
      </c>
      <c r="K310" s="10" t="s">
        <v>121</v>
      </c>
      <c r="L310" s="7" t="s">
        <v>41</v>
      </c>
      <c r="M310" s="8">
        <v>46339</v>
      </c>
      <c r="N310" s="11">
        <v>46327</v>
      </c>
      <c r="O310" s="11" t="s">
        <v>1466</v>
      </c>
      <c r="P310" s="7" t="s">
        <v>95</v>
      </c>
      <c r="Q310" s="10" t="s">
        <v>1467</v>
      </c>
      <c r="R310" s="12" t="str">
        <f>HYPERLINK("https://docs.wto.org/imrd/directdoc.asp?DDFDocuments/t/G/SPS/NTUR162.docx", "https://docs.wto.org/imrd/directdoc.asp?DDFDocuments/t/G/SPS/NTUR162.docx")</f>
        <v>https://docs.wto.org/imrd/directdoc.asp?DDFDocuments/t/G/SPS/NTUR162.docx</v>
      </c>
      <c r="S310" s="12" t="str">
        <f>HYPERLINK("https://docs.wto.org/imrd/directdoc.asp?DDFDocuments/u/G/SPS/NTUR162.docx", "https://docs.wto.org/imrd/directdoc.asp?DDFDocuments/u/G/SPS/NTUR162.docx")</f>
        <v>https://docs.wto.org/imrd/directdoc.asp?DDFDocuments/u/G/SPS/NTUR162.docx</v>
      </c>
      <c r="T310" s="12" t="str">
        <f>HYPERLINK("https://docs.wto.org/imrd/directdoc.asp?DDFDocuments/v/G/SPS/NTUR162.docx", "https://docs.wto.org/imrd/directdoc.asp?DDFDocuments/v/G/SPS/NTUR162.docx")</f>
        <v>https://docs.wto.org/imrd/directdoc.asp?DDFDocuments/v/G/SPS/NTUR162.docx</v>
      </c>
      <c r="U310" s="12" t="s">
        <v>41</v>
      </c>
      <c r="V310" s="12" t="s">
        <v>41</v>
      </c>
      <c r="W310" s="12" t="s">
        <v>41</v>
      </c>
      <c r="X310" s="12" t="s">
        <v>41</v>
      </c>
      <c r="Y310" s="12" t="s">
        <v>41</v>
      </c>
      <c r="Z310" s="12" t="s">
        <v>41</v>
      </c>
      <c r="AA310" s="12" t="s">
        <v>41</v>
      </c>
      <c r="AB310" s="13" t="s">
        <v>41</v>
      </c>
      <c r="AC310" s="12" t="s">
        <v>97</v>
      </c>
      <c r="AD310" s="12" t="s">
        <v>97</v>
      </c>
      <c r="AE310" s="12" t="s">
        <v>97</v>
      </c>
      <c r="AF310" s="12" t="s">
        <v>98</v>
      </c>
      <c r="AG310" s="12" t="s">
        <v>99</v>
      </c>
      <c r="AH310" s="13" t="s">
        <v>41</v>
      </c>
    </row>
    <row r="311" spans="1:34" ht="40.049999999999997" customHeight="1" x14ac:dyDescent="0.3">
      <c r="A311" s="7" t="s">
        <v>112</v>
      </c>
      <c r="B311" s="8">
        <v>46279</v>
      </c>
      <c r="C311" s="9" t="str">
        <f>HYPERLINK("https://epingalert.org/en/Search?viewData= G/SPS/N/UKR/214/Rev.2"," G/SPS/N/UKR/214/Rev.2")</f>
        <v xml:space="preserve"> G/SPS/N/UKR/214/Rev.2</v>
      </c>
      <c r="D311" s="10" t="s">
        <v>1468</v>
      </c>
      <c r="E311" s="10" t="s">
        <v>1469</v>
      </c>
      <c r="F311" s="10" t="s">
        <v>186</v>
      </c>
      <c r="G311" s="10" t="s">
        <v>41</v>
      </c>
      <c r="H311" s="10" t="s">
        <v>41</v>
      </c>
      <c r="I311" s="10" t="s">
        <v>51</v>
      </c>
      <c r="J311" s="10" t="s">
        <v>1470</v>
      </c>
      <c r="K311" s="10" t="s">
        <v>1471</v>
      </c>
      <c r="L311" s="7" t="s">
        <v>41</v>
      </c>
      <c r="M311" s="8" t="s">
        <v>41</v>
      </c>
      <c r="N311" s="11" t="s">
        <v>122</v>
      </c>
      <c r="O311" s="11" t="s">
        <v>1472</v>
      </c>
      <c r="P311" s="7" t="s">
        <v>167</v>
      </c>
      <c r="Q311" s="10" t="s">
        <v>1473</v>
      </c>
      <c r="R311" s="12" t="str">
        <f>HYPERLINK("https://docs.wto.org/imrd/directdoc.asp?DDFDocuments/t/G/SPS/NUKR214R2.docx", "https://docs.wto.org/imrd/directdoc.asp?DDFDocuments/t/G/SPS/NUKR214R2.docx")</f>
        <v>https://docs.wto.org/imrd/directdoc.asp?DDFDocuments/t/G/SPS/NUKR214R2.docx</v>
      </c>
      <c r="S311" s="12" t="str">
        <f>HYPERLINK("https://docs.wto.org/imrd/directdoc.asp?DDFDocuments/u/G/SPS/NUKR214R2.docx", "https://docs.wto.org/imrd/directdoc.asp?DDFDocuments/u/G/SPS/NUKR214R2.docx")</f>
        <v>https://docs.wto.org/imrd/directdoc.asp?DDFDocuments/u/G/SPS/NUKR214R2.docx</v>
      </c>
      <c r="T311" s="12" t="str">
        <f>HYPERLINK("https://docs.wto.org/imrd/directdoc.asp?DDFDocuments/v/G/SPS/NUKR214R2.docx", "https://docs.wto.org/imrd/directdoc.asp?DDFDocuments/v/G/SPS/NUKR214R2.docx")</f>
        <v>https://docs.wto.org/imrd/directdoc.asp?DDFDocuments/v/G/SPS/NUKR214R2.docx</v>
      </c>
      <c r="U311" s="12" t="s">
        <v>41</v>
      </c>
      <c r="V311" s="12" t="s">
        <v>41</v>
      </c>
      <c r="W311" s="12" t="s">
        <v>41</v>
      </c>
      <c r="X311" s="12" t="s">
        <v>41</v>
      </c>
      <c r="Y311" s="12" t="s">
        <v>41</v>
      </c>
      <c r="Z311" s="12" t="s">
        <v>41</v>
      </c>
      <c r="AA311" s="12" t="s">
        <v>41</v>
      </c>
      <c r="AB311" s="13" t="s">
        <v>41</v>
      </c>
      <c r="AC311" s="12" t="s">
        <v>97</v>
      </c>
      <c r="AD311" s="12" t="s">
        <v>97</v>
      </c>
      <c r="AE311" s="12" t="s">
        <v>97</v>
      </c>
      <c r="AF311" s="12" t="s">
        <v>98</v>
      </c>
      <c r="AG311" s="12" t="s">
        <v>99</v>
      </c>
      <c r="AH311" s="13" t="s">
        <v>41</v>
      </c>
    </row>
    <row r="312" spans="1:34" ht="40.049999999999997" customHeight="1" x14ac:dyDescent="0.3">
      <c r="A312" s="7" t="s">
        <v>34</v>
      </c>
      <c r="B312" s="8">
        <v>46279</v>
      </c>
      <c r="C312" s="9" t="str">
        <f>HYPERLINK("https://epingalert.org/en/Search?viewData= G/TBT/N/BDI/509/Add.1, G/TBT/N/KEN/1676/Add.1, G/TBT/N/RWA/1058/Add.1, G/TBT/N/TZA/1175/Add.1, G/TBT/N/UGA/2012/Add.1"," G/TBT/N/BDI/509/Add.1, G/TBT/N/KEN/1676/Add.1, G/TBT/N/RWA/1058/Add.1, G/TBT/N/TZA/1175/Add.1, G/TBT/N/UGA/2012/Add.1")</f>
        <v xml:space="preserve"> G/TBT/N/BDI/509/Add.1, G/TBT/N/KEN/1676/Add.1, G/TBT/N/RWA/1058/Add.1, G/TBT/N/TZA/1175/Add.1, G/TBT/N/UGA/2012/Add.1</v>
      </c>
      <c r="D312" s="10" t="s">
        <v>1474</v>
      </c>
      <c r="E312" s="10" t="s">
        <v>1475</v>
      </c>
      <c r="F312" s="10" t="s">
        <v>1476</v>
      </c>
      <c r="G312" s="10" t="s">
        <v>1164</v>
      </c>
      <c r="H312" s="10" t="s">
        <v>902</v>
      </c>
      <c r="I312" s="10" t="s">
        <v>1477</v>
      </c>
      <c r="J312" s="10" t="s">
        <v>41</v>
      </c>
      <c r="K312" s="10" t="s">
        <v>41</v>
      </c>
      <c r="L312" s="7"/>
      <c r="M312" s="8" t="s">
        <v>41</v>
      </c>
      <c r="N312" s="11"/>
      <c r="O312" s="11"/>
      <c r="P312" s="7" t="s">
        <v>43</v>
      </c>
      <c r="Q312" s="7"/>
      <c r="R312" s="12" t="str">
        <f>HYPERLINK("https://docs.wto.org/imrd/directdoc.asp?DDFDocuments/t/G/TBTN24/BDI509A1.docx", "https://docs.wto.org/imrd/directdoc.asp?DDFDocuments/t/G/TBTN24/BDI509A1.docx")</f>
        <v>https://docs.wto.org/imrd/directdoc.asp?DDFDocuments/t/G/TBTN24/BDI509A1.docx</v>
      </c>
      <c r="S312" s="12" t="str">
        <f>HYPERLINK("https://docs.wto.org/imrd/directdoc.asp?DDFDocuments/u/G/TBTN24/BDI509A1.docx", "https://docs.wto.org/imrd/directdoc.asp?DDFDocuments/u/G/TBTN24/BDI509A1.docx")</f>
        <v>https://docs.wto.org/imrd/directdoc.asp?DDFDocuments/u/G/TBTN24/BDI509A1.docx</v>
      </c>
      <c r="T312" s="12" t="str">
        <f>HYPERLINK("https://docs.wto.org/imrd/directdoc.asp?DDFDocuments/v/G/TBTN24/BDI509A1.docx", "https://docs.wto.org/imrd/directdoc.asp?DDFDocuments/v/G/TBTN24/BDI509A1.docx")</f>
        <v>https://docs.wto.org/imrd/directdoc.asp?DDFDocuments/v/G/TBTN24/BDI509A1.docx</v>
      </c>
      <c r="U312" s="12" t="s">
        <v>98</v>
      </c>
      <c r="V312" s="12" t="s">
        <v>97</v>
      </c>
      <c r="W312" s="12" t="s">
        <v>98</v>
      </c>
      <c r="X312" s="12" t="s">
        <v>97</v>
      </c>
      <c r="Y312" s="12" t="s">
        <v>97</v>
      </c>
      <c r="Z312" s="12" t="s">
        <v>97</v>
      </c>
      <c r="AA312" s="12" t="s">
        <v>97</v>
      </c>
      <c r="AB312" s="13" t="s">
        <v>41</v>
      </c>
      <c r="AC312" s="12" t="s">
        <v>41</v>
      </c>
      <c r="AD312" s="12" t="s">
        <v>41</v>
      </c>
      <c r="AE312" s="12" t="s">
        <v>41</v>
      </c>
      <c r="AF312" s="12" t="s">
        <v>41</v>
      </c>
      <c r="AG312" s="12" t="s">
        <v>41</v>
      </c>
      <c r="AH312" s="13" t="s">
        <v>41</v>
      </c>
    </row>
    <row r="313" spans="1:34" ht="40.049999999999997" customHeight="1" x14ac:dyDescent="0.3">
      <c r="A313" s="7" t="s">
        <v>45</v>
      </c>
      <c r="B313" s="8">
        <v>46279</v>
      </c>
      <c r="C313" s="9" t="str">
        <f>HYPERLINK("https://epingalert.org/en/Search?viewData= G/TBT/N/BDI/509/Add.1, G/TBT/N/KEN/1676/Add.1, G/TBT/N/RWA/1058/Add.1, G/TBT/N/TZA/1175/Add.1, G/TBT/N/UGA/2012/Add.1"," G/TBT/N/BDI/509/Add.1, G/TBT/N/KEN/1676/Add.1, G/TBT/N/RWA/1058/Add.1, G/TBT/N/TZA/1175/Add.1, G/TBT/N/UGA/2012/Add.1")</f>
        <v xml:space="preserve"> G/TBT/N/BDI/509/Add.1, G/TBT/N/KEN/1676/Add.1, G/TBT/N/RWA/1058/Add.1, G/TBT/N/TZA/1175/Add.1, G/TBT/N/UGA/2012/Add.1</v>
      </c>
      <c r="D313" s="10" t="s">
        <v>1474</v>
      </c>
      <c r="E313" s="10" t="s">
        <v>1475</v>
      </c>
      <c r="F313" s="10" t="s">
        <v>1476</v>
      </c>
      <c r="G313" s="10" t="s">
        <v>1164</v>
      </c>
      <c r="H313" s="10" t="s">
        <v>902</v>
      </c>
      <c r="I313" s="10" t="s">
        <v>1477</v>
      </c>
      <c r="J313" s="10" t="s">
        <v>41</v>
      </c>
      <c r="K313" s="10" t="s">
        <v>41</v>
      </c>
      <c r="L313" s="7"/>
      <c r="M313" s="8" t="s">
        <v>41</v>
      </c>
      <c r="N313" s="11"/>
      <c r="O313" s="11"/>
      <c r="P313" s="7" t="s">
        <v>43</v>
      </c>
      <c r="Q313" s="7"/>
      <c r="R313" s="12" t="str">
        <f>HYPERLINK("https://docs.wto.org/imrd/directdoc.asp?DDFDocuments/t/G/TBTN24/BDI509A1.docx", "https://docs.wto.org/imrd/directdoc.asp?DDFDocuments/t/G/TBTN24/BDI509A1.docx")</f>
        <v>https://docs.wto.org/imrd/directdoc.asp?DDFDocuments/t/G/TBTN24/BDI509A1.docx</v>
      </c>
      <c r="S313" s="12" t="str">
        <f>HYPERLINK("https://docs.wto.org/imrd/directdoc.asp?DDFDocuments/u/G/TBTN24/BDI509A1.docx", "https://docs.wto.org/imrd/directdoc.asp?DDFDocuments/u/G/TBTN24/BDI509A1.docx")</f>
        <v>https://docs.wto.org/imrd/directdoc.asp?DDFDocuments/u/G/TBTN24/BDI509A1.docx</v>
      </c>
      <c r="T313" s="12" t="str">
        <f>HYPERLINK("https://docs.wto.org/imrd/directdoc.asp?DDFDocuments/v/G/TBTN24/BDI509A1.docx", "https://docs.wto.org/imrd/directdoc.asp?DDFDocuments/v/G/TBTN24/BDI509A1.docx")</f>
        <v>https://docs.wto.org/imrd/directdoc.asp?DDFDocuments/v/G/TBTN24/BDI509A1.docx</v>
      </c>
      <c r="U313" s="12" t="s">
        <v>98</v>
      </c>
      <c r="V313" s="12" t="s">
        <v>97</v>
      </c>
      <c r="W313" s="12" t="s">
        <v>98</v>
      </c>
      <c r="X313" s="12" t="s">
        <v>97</v>
      </c>
      <c r="Y313" s="12" t="s">
        <v>97</v>
      </c>
      <c r="Z313" s="12" t="s">
        <v>97</v>
      </c>
      <c r="AA313" s="12" t="s">
        <v>97</v>
      </c>
      <c r="AB313" s="13" t="s">
        <v>41</v>
      </c>
      <c r="AC313" s="12" t="s">
        <v>41</v>
      </c>
      <c r="AD313" s="12" t="s">
        <v>41</v>
      </c>
      <c r="AE313" s="12" t="s">
        <v>41</v>
      </c>
      <c r="AF313" s="12" t="s">
        <v>41</v>
      </c>
      <c r="AG313" s="12" t="s">
        <v>41</v>
      </c>
      <c r="AH313" s="13" t="s">
        <v>41</v>
      </c>
    </row>
    <row r="314" spans="1:34" ht="40.049999999999997" customHeight="1" x14ac:dyDescent="0.3">
      <c r="A314" s="7" t="s">
        <v>46</v>
      </c>
      <c r="B314" s="8">
        <v>46279</v>
      </c>
      <c r="C314" s="9" t="str">
        <f>HYPERLINK("https://epingalert.org/en/Search?viewData= G/TBT/N/BDI/509/Add.1, G/TBT/N/KEN/1676/Add.1, G/TBT/N/RWA/1058/Add.1, G/TBT/N/TZA/1175/Add.1, G/TBT/N/UGA/2012/Add.1"," G/TBT/N/BDI/509/Add.1, G/TBT/N/KEN/1676/Add.1, G/TBT/N/RWA/1058/Add.1, G/TBT/N/TZA/1175/Add.1, G/TBT/N/UGA/2012/Add.1")</f>
        <v xml:space="preserve"> G/TBT/N/BDI/509/Add.1, G/TBT/N/KEN/1676/Add.1, G/TBT/N/RWA/1058/Add.1, G/TBT/N/TZA/1175/Add.1, G/TBT/N/UGA/2012/Add.1</v>
      </c>
      <c r="D314" s="10" t="s">
        <v>1474</v>
      </c>
      <c r="E314" s="10" t="s">
        <v>1475</v>
      </c>
      <c r="F314" s="10" t="s">
        <v>1476</v>
      </c>
      <c r="G314" s="10" t="s">
        <v>1164</v>
      </c>
      <c r="H314" s="10" t="s">
        <v>902</v>
      </c>
      <c r="I314" s="10" t="s">
        <v>1477</v>
      </c>
      <c r="J314" s="10" t="s">
        <v>41</v>
      </c>
      <c r="K314" s="10" t="s">
        <v>41</v>
      </c>
      <c r="L314" s="7"/>
      <c r="M314" s="8" t="s">
        <v>41</v>
      </c>
      <c r="N314" s="11"/>
      <c r="O314" s="11"/>
      <c r="P314" s="7" t="s">
        <v>43</v>
      </c>
      <c r="Q314" s="7"/>
      <c r="R314" s="12" t="str">
        <f>HYPERLINK("https://docs.wto.org/imrd/directdoc.asp?DDFDocuments/t/G/TBTN24/BDI509A1.docx", "https://docs.wto.org/imrd/directdoc.asp?DDFDocuments/t/G/TBTN24/BDI509A1.docx")</f>
        <v>https://docs.wto.org/imrd/directdoc.asp?DDFDocuments/t/G/TBTN24/BDI509A1.docx</v>
      </c>
      <c r="S314" s="12" t="str">
        <f>HYPERLINK("https://docs.wto.org/imrd/directdoc.asp?DDFDocuments/u/G/TBTN24/BDI509A1.docx", "https://docs.wto.org/imrd/directdoc.asp?DDFDocuments/u/G/TBTN24/BDI509A1.docx")</f>
        <v>https://docs.wto.org/imrd/directdoc.asp?DDFDocuments/u/G/TBTN24/BDI509A1.docx</v>
      </c>
      <c r="T314" s="12" t="str">
        <f>HYPERLINK("https://docs.wto.org/imrd/directdoc.asp?DDFDocuments/v/G/TBTN24/BDI509A1.docx", "https://docs.wto.org/imrd/directdoc.asp?DDFDocuments/v/G/TBTN24/BDI509A1.docx")</f>
        <v>https://docs.wto.org/imrd/directdoc.asp?DDFDocuments/v/G/TBTN24/BDI509A1.docx</v>
      </c>
      <c r="U314" s="12" t="s">
        <v>98</v>
      </c>
      <c r="V314" s="12" t="s">
        <v>97</v>
      </c>
      <c r="W314" s="12" t="s">
        <v>98</v>
      </c>
      <c r="X314" s="12" t="s">
        <v>97</v>
      </c>
      <c r="Y314" s="12" t="s">
        <v>97</v>
      </c>
      <c r="Z314" s="12" t="s">
        <v>97</v>
      </c>
      <c r="AA314" s="12" t="s">
        <v>97</v>
      </c>
      <c r="AB314" s="13" t="s">
        <v>41</v>
      </c>
      <c r="AC314" s="12" t="s">
        <v>41</v>
      </c>
      <c r="AD314" s="12" t="s">
        <v>41</v>
      </c>
      <c r="AE314" s="12" t="s">
        <v>41</v>
      </c>
      <c r="AF314" s="12" t="s">
        <v>41</v>
      </c>
      <c r="AG314" s="12" t="s">
        <v>41</v>
      </c>
      <c r="AH314" s="13" t="s">
        <v>41</v>
      </c>
    </row>
    <row r="315" spans="1:34" ht="40.049999999999997" customHeight="1" x14ac:dyDescent="0.3">
      <c r="A315" s="7" t="s">
        <v>47</v>
      </c>
      <c r="B315" s="8">
        <v>46279</v>
      </c>
      <c r="C315" s="9" t="str">
        <f>HYPERLINK("https://epingalert.org/en/Search?viewData= G/TBT/N/BDI/509/Add.1, G/TBT/N/KEN/1676/Add.1, G/TBT/N/RWA/1058/Add.1, G/TBT/N/TZA/1175/Add.1, G/TBT/N/UGA/2012/Add.1"," G/TBT/N/BDI/509/Add.1, G/TBT/N/KEN/1676/Add.1, G/TBT/N/RWA/1058/Add.1, G/TBT/N/TZA/1175/Add.1, G/TBT/N/UGA/2012/Add.1")</f>
        <v xml:space="preserve"> G/TBT/N/BDI/509/Add.1, G/TBT/N/KEN/1676/Add.1, G/TBT/N/RWA/1058/Add.1, G/TBT/N/TZA/1175/Add.1, G/TBT/N/UGA/2012/Add.1</v>
      </c>
      <c r="D315" s="10" t="s">
        <v>1474</v>
      </c>
      <c r="E315" s="10" t="s">
        <v>1475</v>
      </c>
      <c r="F315" s="10" t="s">
        <v>1476</v>
      </c>
      <c r="G315" s="10" t="s">
        <v>1164</v>
      </c>
      <c r="H315" s="10" t="s">
        <v>902</v>
      </c>
      <c r="I315" s="10" t="s">
        <v>1477</v>
      </c>
      <c r="J315" s="10" t="s">
        <v>41</v>
      </c>
      <c r="K315" s="10" t="s">
        <v>41</v>
      </c>
      <c r="L315" s="7"/>
      <c r="M315" s="8" t="s">
        <v>41</v>
      </c>
      <c r="N315" s="11"/>
      <c r="O315" s="11"/>
      <c r="P315" s="7" t="s">
        <v>43</v>
      </c>
      <c r="Q315" s="7"/>
      <c r="R315" s="12" t="str">
        <f>HYPERLINK("https://docs.wto.org/imrd/directdoc.asp?DDFDocuments/t/G/TBTN24/BDI509A1.docx", "https://docs.wto.org/imrd/directdoc.asp?DDFDocuments/t/G/TBTN24/BDI509A1.docx")</f>
        <v>https://docs.wto.org/imrd/directdoc.asp?DDFDocuments/t/G/TBTN24/BDI509A1.docx</v>
      </c>
      <c r="S315" s="12" t="str">
        <f>HYPERLINK("https://docs.wto.org/imrd/directdoc.asp?DDFDocuments/u/G/TBTN24/BDI509A1.docx", "https://docs.wto.org/imrd/directdoc.asp?DDFDocuments/u/G/TBTN24/BDI509A1.docx")</f>
        <v>https://docs.wto.org/imrd/directdoc.asp?DDFDocuments/u/G/TBTN24/BDI509A1.docx</v>
      </c>
      <c r="T315" s="12" t="str">
        <f>HYPERLINK("https://docs.wto.org/imrd/directdoc.asp?DDFDocuments/v/G/TBTN24/BDI509A1.docx", "https://docs.wto.org/imrd/directdoc.asp?DDFDocuments/v/G/TBTN24/BDI509A1.docx")</f>
        <v>https://docs.wto.org/imrd/directdoc.asp?DDFDocuments/v/G/TBTN24/BDI509A1.docx</v>
      </c>
      <c r="U315" s="12" t="s">
        <v>98</v>
      </c>
      <c r="V315" s="12" t="s">
        <v>97</v>
      </c>
      <c r="W315" s="12" t="s">
        <v>98</v>
      </c>
      <c r="X315" s="12" t="s">
        <v>97</v>
      </c>
      <c r="Y315" s="12" t="s">
        <v>97</v>
      </c>
      <c r="Z315" s="12" t="s">
        <v>97</v>
      </c>
      <c r="AA315" s="12" t="s">
        <v>97</v>
      </c>
      <c r="AB315" s="13" t="s">
        <v>41</v>
      </c>
      <c r="AC315" s="12" t="s">
        <v>41</v>
      </c>
      <c r="AD315" s="12" t="s">
        <v>41</v>
      </c>
      <c r="AE315" s="12" t="s">
        <v>41</v>
      </c>
      <c r="AF315" s="12" t="s">
        <v>41</v>
      </c>
      <c r="AG315" s="12" t="s">
        <v>41</v>
      </c>
      <c r="AH315" s="13" t="s">
        <v>41</v>
      </c>
    </row>
    <row r="316" spans="1:34" ht="40.049999999999997" customHeight="1" x14ac:dyDescent="0.3">
      <c r="A316" s="7" t="s">
        <v>48</v>
      </c>
      <c r="B316" s="8">
        <v>46279</v>
      </c>
      <c r="C316" s="9" t="str">
        <f>HYPERLINK("https://epingalert.org/en/Search?viewData= G/TBT/N/BDI/509/Add.1, G/TBT/N/KEN/1676/Add.1, G/TBT/N/RWA/1058/Add.1, G/TBT/N/TZA/1175/Add.1, G/TBT/N/UGA/2012/Add.1"," G/TBT/N/BDI/509/Add.1, G/TBT/N/KEN/1676/Add.1, G/TBT/N/RWA/1058/Add.1, G/TBT/N/TZA/1175/Add.1, G/TBT/N/UGA/2012/Add.1")</f>
        <v xml:space="preserve"> G/TBT/N/BDI/509/Add.1, G/TBT/N/KEN/1676/Add.1, G/TBT/N/RWA/1058/Add.1, G/TBT/N/TZA/1175/Add.1, G/TBT/N/UGA/2012/Add.1</v>
      </c>
      <c r="D316" s="10" t="s">
        <v>1474</v>
      </c>
      <c r="E316" s="10" t="s">
        <v>1475</v>
      </c>
      <c r="F316" s="10" t="s">
        <v>1476</v>
      </c>
      <c r="G316" s="10" t="s">
        <v>1164</v>
      </c>
      <c r="H316" s="10" t="s">
        <v>902</v>
      </c>
      <c r="I316" s="10" t="s">
        <v>1478</v>
      </c>
      <c r="J316" s="10" t="s">
        <v>41</v>
      </c>
      <c r="K316" s="10" t="s">
        <v>41</v>
      </c>
      <c r="L316" s="7"/>
      <c r="M316" s="8" t="s">
        <v>41</v>
      </c>
      <c r="N316" s="11"/>
      <c r="O316" s="11"/>
      <c r="P316" s="7" t="s">
        <v>43</v>
      </c>
      <c r="Q316" s="7"/>
      <c r="R316" s="12" t="str">
        <f>HYPERLINK("https://docs.wto.org/imrd/directdoc.asp?DDFDocuments/t/G/TBTN24/BDI509A1.docx", "https://docs.wto.org/imrd/directdoc.asp?DDFDocuments/t/G/TBTN24/BDI509A1.docx")</f>
        <v>https://docs.wto.org/imrd/directdoc.asp?DDFDocuments/t/G/TBTN24/BDI509A1.docx</v>
      </c>
      <c r="S316" s="12" t="str">
        <f>HYPERLINK("https://docs.wto.org/imrd/directdoc.asp?DDFDocuments/u/G/TBTN24/BDI509A1.docx", "https://docs.wto.org/imrd/directdoc.asp?DDFDocuments/u/G/TBTN24/BDI509A1.docx")</f>
        <v>https://docs.wto.org/imrd/directdoc.asp?DDFDocuments/u/G/TBTN24/BDI509A1.docx</v>
      </c>
      <c r="T316" s="12" t="str">
        <f>HYPERLINK("https://docs.wto.org/imrd/directdoc.asp?DDFDocuments/v/G/TBTN24/BDI509A1.docx", "https://docs.wto.org/imrd/directdoc.asp?DDFDocuments/v/G/TBTN24/BDI509A1.docx")</f>
        <v>https://docs.wto.org/imrd/directdoc.asp?DDFDocuments/v/G/TBTN24/BDI509A1.docx</v>
      </c>
      <c r="U316" s="12" t="s">
        <v>98</v>
      </c>
      <c r="V316" s="12" t="s">
        <v>97</v>
      </c>
      <c r="W316" s="12" t="s">
        <v>98</v>
      </c>
      <c r="X316" s="12" t="s">
        <v>97</v>
      </c>
      <c r="Y316" s="12" t="s">
        <v>97</v>
      </c>
      <c r="Z316" s="12" t="s">
        <v>97</v>
      </c>
      <c r="AA316" s="12" t="s">
        <v>97</v>
      </c>
      <c r="AB316" s="13" t="s">
        <v>41</v>
      </c>
      <c r="AC316" s="12" t="s">
        <v>41</v>
      </c>
      <c r="AD316" s="12" t="s">
        <v>41</v>
      </c>
      <c r="AE316" s="12" t="s">
        <v>41</v>
      </c>
      <c r="AF316" s="12" t="s">
        <v>41</v>
      </c>
      <c r="AG316" s="12" t="s">
        <v>41</v>
      </c>
      <c r="AH316" s="13" t="s">
        <v>41</v>
      </c>
    </row>
    <row r="317" spans="1:34" ht="40.049999999999997" customHeight="1" x14ac:dyDescent="0.3">
      <c r="A317" s="7" t="s">
        <v>34</v>
      </c>
      <c r="B317" s="8">
        <v>46279</v>
      </c>
      <c r="C317" s="9" t="str">
        <f>HYPERLINK("https://epingalert.org/en/Search?viewData= G/TBT/N/BDI/510/Add.1, G/TBT/N/KEN/1677/Add.1, G/TBT/N/RWA/1059/Add.1, G/TBT/N/TZA/1176/Add.1, G/TBT/N/UGA/2013/Add.1"," G/TBT/N/BDI/510/Add.1, G/TBT/N/KEN/1677/Add.1, G/TBT/N/RWA/1059/Add.1, G/TBT/N/TZA/1176/Add.1, G/TBT/N/UGA/2013/Add.1")</f>
        <v xml:space="preserve"> G/TBT/N/BDI/510/Add.1, G/TBT/N/KEN/1677/Add.1, G/TBT/N/RWA/1059/Add.1, G/TBT/N/TZA/1176/Add.1, G/TBT/N/UGA/2013/Add.1</v>
      </c>
      <c r="D317" s="10" t="s">
        <v>1479</v>
      </c>
      <c r="E317" s="10" t="s">
        <v>1480</v>
      </c>
      <c r="F317" s="10" t="s">
        <v>1481</v>
      </c>
      <c r="G317" s="10" t="s">
        <v>1482</v>
      </c>
      <c r="H317" s="10" t="s">
        <v>902</v>
      </c>
      <c r="I317" s="10" t="s">
        <v>1477</v>
      </c>
      <c r="J317" s="10" t="s">
        <v>41</v>
      </c>
      <c r="K317" s="10" t="s">
        <v>41</v>
      </c>
      <c r="L317" s="7"/>
      <c r="M317" s="8" t="s">
        <v>41</v>
      </c>
      <c r="N317" s="11"/>
      <c r="O317" s="11"/>
      <c r="P317" s="7" t="s">
        <v>43</v>
      </c>
      <c r="Q317" s="7"/>
      <c r="R317" s="12" t="str">
        <f>HYPERLINK("https://docs.wto.org/imrd/directdoc.asp?DDFDocuments/t/G/TBTN24/BDI510A1.docx", "https://docs.wto.org/imrd/directdoc.asp?DDFDocuments/t/G/TBTN24/BDI510A1.docx")</f>
        <v>https://docs.wto.org/imrd/directdoc.asp?DDFDocuments/t/G/TBTN24/BDI510A1.docx</v>
      </c>
      <c r="S317" s="12" t="str">
        <f>HYPERLINK("https://docs.wto.org/imrd/directdoc.asp?DDFDocuments/u/G/TBTN24/BDI510A1.docx", "https://docs.wto.org/imrd/directdoc.asp?DDFDocuments/u/G/TBTN24/BDI510A1.docx")</f>
        <v>https://docs.wto.org/imrd/directdoc.asp?DDFDocuments/u/G/TBTN24/BDI510A1.docx</v>
      </c>
      <c r="T317" s="12" t="str">
        <f>HYPERLINK("https://docs.wto.org/imrd/directdoc.asp?DDFDocuments/v/G/TBTN24/BDI510A1.docx", "https://docs.wto.org/imrd/directdoc.asp?DDFDocuments/v/G/TBTN24/BDI510A1.docx")</f>
        <v>https://docs.wto.org/imrd/directdoc.asp?DDFDocuments/v/G/TBTN24/BDI510A1.docx</v>
      </c>
      <c r="U317" s="12" t="s">
        <v>98</v>
      </c>
      <c r="V317" s="12" t="s">
        <v>97</v>
      </c>
      <c r="W317" s="12" t="s">
        <v>98</v>
      </c>
      <c r="X317" s="12" t="s">
        <v>97</v>
      </c>
      <c r="Y317" s="12" t="s">
        <v>97</v>
      </c>
      <c r="Z317" s="12" t="s">
        <v>97</v>
      </c>
      <c r="AA317" s="12" t="s">
        <v>97</v>
      </c>
      <c r="AB317" s="13" t="s">
        <v>41</v>
      </c>
      <c r="AC317" s="12" t="s">
        <v>41</v>
      </c>
      <c r="AD317" s="12" t="s">
        <v>41</v>
      </c>
      <c r="AE317" s="12" t="s">
        <v>41</v>
      </c>
      <c r="AF317" s="12" t="s">
        <v>41</v>
      </c>
      <c r="AG317" s="12" t="s">
        <v>41</v>
      </c>
      <c r="AH317" s="13" t="s">
        <v>41</v>
      </c>
    </row>
    <row r="318" spans="1:34" ht="40.049999999999997" customHeight="1" x14ac:dyDescent="0.3">
      <c r="A318" s="7" t="s">
        <v>45</v>
      </c>
      <c r="B318" s="8">
        <v>46279</v>
      </c>
      <c r="C318" s="9" t="str">
        <f>HYPERLINK("https://epingalert.org/en/Search?viewData= G/TBT/N/BDI/510/Add.1, G/TBT/N/KEN/1677/Add.1, G/TBT/N/RWA/1059/Add.1, G/TBT/N/TZA/1176/Add.1, G/TBT/N/UGA/2013/Add.1"," G/TBT/N/BDI/510/Add.1, G/TBT/N/KEN/1677/Add.1, G/TBT/N/RWA/1059/Add.1, G/TBT/N/TZA/1176/Add.1, G/TBT/N/UGA/2013/Add.1")</f>
        <v xml:space="preserve"> G/TBT/N/BDI/510/Add.1, G/TBT/N/KEN/1677/Add.1, G/TBT/N/RWA/1059/Add.1, G/TBT/N/TZA/1176/Add.1, G/TBT/N/UGA/2013/Add.1</v>
      </c>
      <c r="D318" s="10" t="s">
        <v>1479</v>
      </c>
      <c r="E318" s="10" t="s">
        <v>1480</v>
      </c>
      <c r="F318" s="10" t="s">
        <v>1481</v>
      </c>
      <c r="G318" s="10" t="s">
        <v>1482</v>
      </c>
      <c r="H318" s="10" t="s">
        <v>902</v>
      </c>
      <c r="I318" s="10" t="s">
        <v>1477</v>
      </c>
      <c r="J318" s="10" t="s">
        <v>41</v>
      </c>
      <c r="K318" s="10" t="s">
        <v>41</v>
      </c>
      <c r="L318" s="7"/>
      <c r="M318" s="8" t="s">
        <v>41</v>
      </c>
      <c r="N318" s="11"/>
      <c r="O318" s="11"/>
      <c r="P318" s="7" t="s">
        <v>43</v>
      </c>
      <c r="Q318" s="7"/>
      <c r="R318" s="12" t="str">
        <f>HYPERLINK("https://docs.wto.org/imrd/directdoc.asp?DDFDocuments/t/G/TBTN24/BDI510A1.docx", "https://docs.wto.org/imrd/directdoc.asp?DDFDocuments/t/G/TBTN24/BDI510A1.docx")</f>
        <v>https://docs.wto.org/imrd/directdoc.asp?DDFDocuments/t/G/TBTN24/BDI510A1.docx</v>
      </c>
      <c r="S318" s="12" t="str">
        <f>HYPERLINK("https://docs.wto.org/imrd/directdoc.asp?DDFDocuments/u/G/TBTN24/BDI510A1.docx", "https://docs.wto.org/imrd/directdoc.asp?DDFDocuments/u/G/TBTN24/BDI510A1.docx")</f>
        <v>https://docs.wto.org/imrd/directdoc.asp?DDFDocuments/u/G/TBTN24/BDI510A1.docx</v>
      </c>
      <c r="T318" s="12" t="str">
        <f>HYPERLINK("https://docs.wto.org/imrd/directdoc.asp?DDFDocuments/v/G/TBTN24/BDI510A1.docx", "https://docs.wto.org/imrd/directdoc.asp?DDFDocuments/v/G/TBTN24/BDI510A1.docx")</f>
        <v>https://docs.wto.org/imrd/directdoc.asp?DDFDocuments/v/G/TBTN24/BDI510A1.docx</v>
      </c>
      <c r="U318" s="12" t="s">
        <v>98</v>
      </c>
      <c r="V318" s="12" t="s">
        <v>97</v>
      </c>
      <c r="W318" s="12" t="s">
        <v>98</v>
      </c>
      <c r="X318" s="12" t="s">
        <v>97</v>
      </c>
      <c r="Y318" s="12" t="s">
        <v>97</v>
      </c>
      <c r="Z318" s="12" t="s">
        <v>97</v>
      </c>
      <c r="AA318" s="12" t="s">
        <v>97</v>
      </c>
      <c r="AB318" s="13" t="s">
        <v>41</v>
      </c>
      <c r="AC318" s="12" t="s">
        <v>41</v>
      </c>
      <c r="AD318" s="12" t="s">
        <v>41</v>
      </c>
      <c r="AE318" s="12" t="s">
        <v>41</v>
      </c>
      <c r="AF318" s="12" t="s">
        <v>41</v>
      </c>
      <c r="AG318" s="12" t="s">
        <v>41</v>
      </c>
      <c r="AH318" s="13" t="s">
        <v>41</v>
      </c>
    </row>
    <row r="319" spans="1:34" ht="40.049999999999997" customHeight="1" x14ac:dyDescent="0.3">
      <c r="A319" s="7" t="s">
        <v>46</v>
      </c>
      <c r="B319" s="8">
        <v>46279</v>
      </c>
      <c r="C319" s="9" t="str">
        <f>HYPERLINK("https://epingalert.org/en/Search?viewData= G/TBT/N/BDI/510/Add.1, G/TBT/N/KEN/1677/Add.1, G/TBT/N/RWA/1059/Add.1, G/TBT/N/TZA/1176/Add.1, G/TBT/N/UGA/2013/Add.1"," G/TBT/N/BDI/510/Add.1, G/TBT/N/KEN/1677/Add.1, G/TBT/N/RWA/1059/Add.1, G/TBT/N/TZA/1176/Add.1, G/TBT/N/UGA/2013/Add.1")</f>
        <v xml:space="preserve"> G/TBT/N/BDI/510/Add.1, G/TBT/N/KEN/1677/Add.1, G/TBT/N/RWA/1059/Add.1, G/TBT/N/TZA/1176/Add.1, G/TBT/N/UGA/2013/Add.1</v>
      </c>
      <c r="D319" s="10" t="s">
        <v>1479</v>
      </c>
      <c r="E319" s="10" t="s">
        <v>1480</v>
      </c>
      <c r="F319" s="10" t="s">
        <v>1481</v>
      </c>
      <c r="G319" s="10" t="s">
        <v>1482</v>
      </c>
      <c r="H319" s="10" t="s">
        <v>902</v>
      </c>
      <c r="I319" s="10" t="s">
        <v>1477</v>
      </c>
      <c r="J319" s="10" t="s">
        <v>41</v>
      </c>
      <c r="K319" s="10" t="s">
        <v>41</v>
      </c>
      <c r="L319" s="7"/>
      <c r="M319" s="8" t="s">
        <v>41</v>
      </c>
      <c r="N319" s="11"/>
      <c r="O319" s="11"/>
      <c r="P319" s="7" t="s">
        <v>43</v>
      </c>
      <c r="Q319" s="7"/>
      <c r="R319" s="12" t="str">
        <f>HYPERLINK("https://docs.wto.org/imrd/directdoc.asp?DDFDocuments/t/G/TBTN24/BDI510A1.docx", "https://docs.wto.org/imrd/directdoc.asp?DDFDocuments/t/G/TBTN24/BDI510A1.docx")</f>
        <v>https://docs.wto.org/imrd/directdoc.asp?DDFDocuments/t/G/TBTN24/BDI510A1.docx</v>
      </c>
      <c r="S319" s="12" t="str">
        <f>HYPERLINK("https://docs.wto.org/imrd/directdoc.asp?DDFDocuments/u/G/TBTN24/BDI510A1.docx", "https://docs.wto.org/imrd/directdoc.asp?DDFDocuments/u/G/TBTN24/BDI510A1.docx")</f>
        <v>https://docs.wto.org/imrd/directdoc.asp?DDFDocuments/u/G/TBTN24/BDI510A1.docx</v>
      </c>
      <c r="T319" s="12" t="str">
        <f>HYPERLINK("https://docs.wto.org/imrd/directdoc.asp?DDFDocuments/v/G/TBTN24/BDI510A1.docx", "https://docs.wto.org/imrd/directdoc.asp?DDFDocuments/v/G/TBTN24/BDI510A1.docx")</f>
        <v>https://docs.wto.org/imrd/directdoc.asp?DDFDocuments/v/G/TBTN24/BDI510A1.docx</v>
      </c>
      <c r="U319" s="12" t="s">
        <v>98</v>
      </c>
      <c r="V319" s="12" t="s">
        <v>97</v>
      </c>
      <c r="W319" s="12" t="s">
        <v>98</v>
      </c>
      <c r="X319" s="12" t="s">
        <v>97</v>
      </c>
      <c r="Y319" s="12" t="s">
        <v>97</v>
      </c>
      <c r="Z319" s="12" t="s">
        <v>97</v>
      </c>
      <c r="AA319" s="12" t="s">
        <v>97</v>
      </c>
      <c r="AB319" s="13" t="s">
        <v>41</v>
      </c>
      <c r="AC319" s="12" t="s">
        <v>41</v>
      </c>
      <c r="AD319" s="12" t="s">
        <v>41</v>
      </c>
      <c r="AE319" s="12" t="s">
        <v>41</v>
      </c>
      <c r="AF319" s="12" t="s">
        <v>41</v>
      </c>
      <c r="AG319" s="12" t="s">
        <v>41</v>
      </c>
      <c r="AH319" s="13" t="s">
        <v>41</v>
      </c>
    </row>
    <row r="320" spans="1:34" ht="40.049999999999997" customHeight="1" x14ac:dyDescent="0.3">
      <c r="A320" s="7" t="s">
        <v>47</v>
      </c>
      <c r="B320" s="8">
        <v>46279</v>
      </c>
      <c r="C320" s="9" t="str">
        <f>HYPERLINK("https://epingalert.org/en/Search?viewData= G/TBT/N/BDI/510/Add.1, G/TBT/N/KEN/1677/Add.1, G/TBT/N/RWA/1059/Add.1, G/TBT/N/TZA/1176/Add.1, G/TBT/N/UGA/2013/Add.1"," G/TBT/N/BDI/510/Add.1, G/TBT/N/KEN/1677/Add.1, G/TBT/N/RWA/1059/Add.1, G/TBT/N/TZA/1176/Add.1, G/TBT/N/UGA/2013/Add.1")</f>
        <v xml:space="preserve"> G/TBT/N/BDI/510/Add.1, G/TBT/N/KEN/1677/Add.1, G/TBT/N/RWA/1059/Add.1, G/TBT/N/TZA/1176/Add.1, G/TBT/N/UGA/2013/Add.1</v>
      </c>
      <c r="D320" s="10" t="s">
        <v>1479</v>
      </c>
      <c r="E320" s="10" t="s">
        <v>1480</v>
      </c>
      <c r="F320" s="10" t="s">
        <v>1481</v>
      </c>
      <c r="G320" s="10" t="s">
        <v>1482</v>
      </c>
      <c r="H320" s="10" t="s">
        <v>902</v>
      </c>
      <c r="I320" s="10" t="s">
        <v>1477</v>
      </c>
      <c r="J320" s="10" t="s">
        <v>41</v>
      </c>
      <c r="K320" s="10" t="s">
        <v>41</v>
      </c>
      <c r="L320" s="7"/>
      <c r="M320" s="8" t="s">
        <v>41</v>
      </c>
      <c r="N320" s="11"/>
      <c r="O320" s="11"/>
      <c r="P320" s="7" t="s">
        <v>43</v>
      </c>
      <c r="Q320" s="7"/>
      <c r="R320" s="12" t="str">
        <f>HYPERLINK("https://docs.wto.org/imrd/directdoc.asp?DDFDocuments/t/G/TBTN24/BDI510A1.docx", "https://docs.wto.org/imrd/directdoc.asp?DDFDocuments/t/G/TBTN24/BDI510A1.docx")</f>
        <v>https://docs.wto.org/imrd/directdoc.asp?DDFDocuments/t/G/TBTN24/BDI510A1.docx</v>
      </c>
      <c r="S320" s="12" t="str">
        <f>HYPERLINK("https://docs.wto.org/imrd/directdoc.asp?DDFDocuments/u/G/TBTN24/BDI510A1.docx", "https://docs.wto.org/imrd/directdoc.asp?DDFDocuments/u/G/TBTN24/BDI510A1.docx")</f>
        <v>https://docs.wto.org/imrd/directdoc.asp?DDFDocuments/u/G/TBTN24/BDI510A1.docx</v>
      </c>
      <c r="T320" s="12" t="str">
        <f>HYPERLINK("https://docs.wto.org/imrd/directdoc.asp?DDFDocuments/v/G/TBTN24/BDI510A1.docx", "https://docs.wto.org/imrd/directdoc.asp?DDFDocuments/v/G/TBTN24/BDI510A1.docx")</f>
        <v>https://docs.wto.org/imrd/directdoc.asp?DDFDocuments/v/G/TBTN24/BDI510A1.docx</v>
      </c>
      <c r="U320" s="12" t="s">
        <v>98</v>
      </c>
      <c r="V320" s="12" t="s">
        <v>97</v>
      </c>
      <c r="W320" s="12" t="s">
        <v>98</v>
      </c>
      <c r="X320" s="12" t="s">
        <v>97</v>
      </c>
      <c r="Y320" s="12" t="s">
        <v>97</v>
      </c>
      <c r="Z320" s="12" t="s">
        <v>97</v>
      </c>
      <c r="AA320" s="12" t="s">
        <v>97</v>
      </c>
      <c r="AB320" s="13" t="s">
        <v>41</v>
      </c>
      <c r="AC320" s="12" t="s">
        <v>41</v>
      </c>
      <c r="AD320" s="12" t="s">
        <v>41</v>
      </c>
      <c r="AE320" s="12" t="s">
        <v>41</v>
      </c>
      <c r="AF320" s="12" t="s">
        <v>41</v>
      </c>
      <c r="AG320" s="12" t="s">
        <v>41</v>
      </c>
      <c r="AH320" s="13" t="s">
        <v>41</v>
      </c>
    </row>
    <row r="321" spans="1:34" ht="40.049999999999997" customHeight="1" x14ac:dyDescent="0.3">
      <c r="A321" s="7" t="s">
        <v>48</v>
      </c>
      <c r="B321" s="8">
        <v>46279</v>
      </c>
      <c r="C321" s="9" t="str">
        <f>HYPERLINK("https://epingalert.org/en/Search?viewData= G/TBT/N/BDI/510/Add.1, G/TBT/N/KEN/1677/Add.1, G/TBT/N/RWA/1059/Add.1, G/TBT/N/TZA/1176/Add.1, G/TBT/N/UGA/2013/Add.1"," G/TBT/N/BDI/510/Add.1, G/TBT/N/KEN/1677/Add.1, G/TBT/N/RWA/1059/Add.1, G/TBT/N/TZA/1176/Add.1, G/TBT/N/UGA/2013/Add.1")</f>
        <v xml:space="preserve"> G/TBT/N/BDI/510/Add.1, G/TBT/N/KEN/1677/Add.1, G/TBT/N/RWA/1059/Add.1, G/TBT/N/TZA/1176/Add.1, G/TBT/N/UGA/2013/Add.1</v>
      </c>
      <c r="D321" s="10" t="s">
        <v>1479</v>
      </c>
      <c r="E321" s="10" t="s">
        <v>1480</v>
      </c>
      <c r="F321" s="10" t="s">
        <v>1481</v>
      </c>
      <c r="G321" s="10" t="s">
        <v>1482</v>
      </c>
      <c r="H321" s="10" t="s">
        <v>902</v>
      </c>
      <c r="I321" s="10" t="s">
        <v>1478</v>
      </c>
      <c r="J321" s="10" t="s">
        <v>41</v>
      </c>
      <c r="K321" s="10" t="s">
        <v>41</v>
      </c>
      <c r="L321" s="7"/>
      <c r="M321" s="8" t="s">
        <v>41</v>
      </c>
      <c r="N321" s="11"/>
      <c r="O321" s="11"/>
      <c r="P321" s="7" t="s">
        <v>43</v>
      </c>
      <c r="Q321" s="7"/>
      <c r="R321" s="12" t="str">
        <f>HYPERLINK("https://docs.wto.org/imrd/directdoc.asp?DDFDocuments/t/G/TBTN24/BDI510A1.docx", "https://docs.wto.org/imrd/directdoc.asp?DDFDocuments/t/G/TBTN24/BDI510A1.docx")</f>
        <v>https://docs.wto.org/imrd/directdoc.asp?DDFDocuments/t/G/TBTN24/BDI510A1.docx</v>
      </c>
      <c r="S321" s="12" t="str">
        <f>HYPERLINK("https://docs.wto.org/imrd/directdoc.asp?DDFDocuments/u/G/TBTN24/BDI510A1.docx", "https://docs.wto.org/imrd/directdoc.asp?DDFDocuments/u/G/TBTN24/BDI510A1.docx")</f>
        <v>https://docs.wto.org/imrd/directdoc.asp?DDFDocuments/u/G/TBTN24/BDI510A1.docx</v>
      </c>
      <c r="T321" s="12" t="str">
        <f>HYPERLINK("https://docs.wto.org/imrd/directdoc.asp?DDFDocuments/v/G/TBTN24/BDI510A1.docx", "https://docs.wto.org/imrd/directdoc.asp?DDFDocuments/v/G/TBTN24/BDI510A1.docx")</f>
        <v>https://docs.wto.org/imrd/directdoc.asp?DDFDocuments/v/G/TBTN24/BDI510A1.docx</v>
      </c>
      <c r="U321" s="12" t="s">
        <v>98</v>
      </c>
      <c r="V321" s="12" t="s">
        <v>97</v>
      </c>
      <c r="W321" s="12" t="s">
        <v>98</v>
      </c>
      <c r="X321" s="12" t="s">
        <v>97</v>
      </c>
      <c r="Y321" s="12" t="s">
        <v>97</v>
      </c>
      <c r="Z321" s="12" t="s">
        <v>97</v>
      </c>
      <c r="AA321" s="12" t="s">
        <v>97</v>
      </c>
      <c r="AB321" s="13" t="s">
        <v>41</v>
      </c>
      <c r="AC321" s="12" t="s">
        <v>41</v>
      </c>
      <c r="AD321" s="12" t="s">
        <v>41</v>
      </c>
      <c r="AE321" s="12" t="s">
        <v>41</v>
      </c>
      <c r="AF321" s="12" t="s">
        <v>41</v>
      </c>
      <c r="AG321" s="12" t="s">
        <v>41</v>
      </c>
      <c r="AH321" s="13" t="s">
        <v>41</v>
      </c>
    </row>
    <row r="322" spans="1:34" ht="40.049999999999997" customHeight="1" x14ac:dyDescent="0.3">
      <c r="A322" s="7" t="s">
        <v>34</v>
      </c>
      <c r="B322" s="8">
        <v>46279</v>
      </c>
      <c r="C322" s="9" t="str">
        <f>HYPERLINK("https://epingalert.org/en/Search?viewData= G/TBT/N/BDI/526/Add.1, G/TBT/N/KEN/1699/Add.1, G/TBT/N/RWA/1093/Add.1, G/TBT/N/TZA/1209/Add.1, G/TBT/N/UGA/2036/Add.1"," G/TBT/N/BDI/526/Add.1, G/TBT/N/KEN/1699/Add.1, G/TBT/N/RWA/1093/Add.1, G/TBT/N/TZA/1209/Add.1, G/TBT/N/UGA/2036/Add.1")</f>
        <v xml:space="preserve"> G/TBT/N/BDI/526/Add.1, G/TBT/N/KEN/1699/Add.1, G/TBT/N/RWA/1093/Add.1, G/TBT/N/TZA/1209/Add.1, G/TBT/N/UGA/2036/Add.1</v>
      </c>
      <c r="D322" s="10" t="s">
        <v>1483</v>
      </c>
      <c r="E322" s="10" t="s">
        <v>1484</v>
      </c>
      <c r="F322" s="10" t="s">
        <v>1485</v>
      </c>
      <c r="G322" s="10" t="s">
        <v>1058</v>
      </c>
      <c r="H322" s="10" t="s">
        <v>1486</v>
      </c>
      <c r="I322" s="10" t="s">
        <v>1487</v>
      </c>
      <c r="J322" s="10" t="s">
        <v>41</v>
      </c>
      <c r="K322" s="10" t="s">
        <v>41</v>
      </c>
      <c r="L322" s="7"/>
      <c r="M322" s="8" t="s">
        <v>41</v>
      </c>
      <c r="N322" s="11"/>
      <c r="O322" s="11"/>
      <c r="P322" s="7" t="s">
        <v>43</v>
      </c>
      <c r="Q322" s="7"/>
      <c r="R322" s="12" t="str">
        <f>HYPERLINK("https://docs.wto.org/imrd/directdoc.asp?DDFDocuments/t/G/TBTN24/BDI526A1.docx", "https://docs.wto.org/imrd/directdoc.asp?DDFDocuments/t/G/TBTN24/BDI526A1.docx")</f>
        <v>https://docs.wto.org/imrd/directdoc.asp?DDFDocuments/t/G/TBTN24/BDI526A1.docx</v>
      </c>
      <c r="S322" s="12" t="str">
        <f>HYPERLINK("https://docs.wto.org/imrd/directdoc.asp?DDFDocuments/u/G/TBTN24/BDI526A1.docx", "https://docs.wto.org/imrd/directdoc.asp?DDFDocuments/u/G/TBTN24/BDI526A1.docx")</f>
        <v>https://docs.wto.org/imrd/directdoc.asp?DDFDocuments/u/G/TBTN24/BDI526A1.docx</v>
      </c>
      <c r="T322" s="12" t="str">
        <f>HYPERLINK("https://docs.wto.org/imrd/directdoc.asp?DDFDocuments/v/G/TBTN24/BDI526A1.docx", "https://docs.wto.org/imrd/directdoc.asp?DDFDocuments/v/G/TBTN24/BDI526A1.docx")</f>
        <v>https://docs.wto.org/imrd/directdoc.asp?DDFDocuments/v/G/TBTN24/BDI526A1.docx</v>
      </c>
      <c r="U322" s="12" t="s">
        <v>97</v>
      </c>
      <c r="V322" s="12" t="s">
        <v>97</v>
      </c>
      <c r="W322" s="12" t="s">
        <v>98</v>
      </c>
      <c r="X322" s="12" t="s">
        <v>97</v>
      </c>
      <c r="Y322" s="12" t="s">
        <v>97</v>
      </c>
      <c r="Z322" s="12" t="s">
        <v>97</v>
      </c>
      <c r="AA322" s="12" t="s">
        <v>97</v>
      </c>
      <c r="AB322" s="13" t="s">
        <v>41</v>
      </c>
      <c r="AC322" s="12" t="s">
        <v>41</v>
      </c>
      <c r="AD322" s="12" t="s">
        <v>41</v>
      </c>
      <c r="AE322" s="12" t="s">
        <v>41</v>
      </c>
      <c r="AF322" s="12" t="s">
        <v>41</v>
      </c>
      <c r="AG322" s="12" t="s">
        <v>41</v>
      </c>
      <c r="AH322" s="13" t="s">
        <v>41</v>
      </c>
    </row>
    <row r="323" spans="1:34" ht="40.049999999999997" customHeight="1" x14ac:dyDescent="0.3">
      <c r="A323" s="7" t="s">
        <v>45</v>
      </c>
      <c r="B323" s="8">
        <v>46279</v>
      </c>
      <c r="C323" s="9" t="str">
        <f>HYPERLINK("https://epingalert.org/en/Search?viewData= G/TBT/N/BDI/526/Add.1, G/TBT/N/KEN/1699/Add.1, G/TBT/N/RWA/1093/Add.1, G/TBT/N/TZA/1209/Add.1, G/TBT/N/UGA/2036/Add.1"," G/TBT/N/BDI/526/Add.1, G/TBT/N/KEN/1699/Add.1, G/TBT/N/RWA/1093/Add.1, G/TBT/N/TZA/1209/Add.1, G/TBT/N/UGA/2036/Add.1")</f>
        <v xml:space="preserve"> G/TBT/N/BDI/526/Add.1, G/TBT/N/KEN/1699/Add.1, G/TBT/N/RWA/1093/Add.1, G/TBT/N/TZA/1209/Add.1, G/TBT/N/UGA/2036/Add.1</v>
      </c>
      <c r="D323" s="10" t="s">
        <v>1483</v>
      </c>
      <c r="E323" s="10" t="s">
        <v>1484</v>
      </c>
      <c r="F323" s="10" t="s">
        <v>1485</v>
      </c>
      <c r="G323" s="10" t="s">
        <v>1058</v>
      </c>
      <c r="H323" s="10" t="s">
        <v>1486</v>
      </c>
      <c r="I323" s="10" t="s">
        <v>1487</v>
      </c>
      <c r="J323" s="10" t="s">
        <v>41</v>
      </c>
      <c r="K323" s="10" t="s">
        <v>41</v>
      </c>
      <c r="L323" s="7"/>
      <c r="M323" s="8" t="s">
        <v>41</v>
      </c>
      <c r="N323" s="11"/>
      <c r="O323" s="11"/>
      <c r="P323" s="7" t="s">
        <v>43</v>
      </c>
      <c r="Q323" s="7"/>
      <c r="R323" s="12" t="str">
        <f>HYPERLINK("https://docs.wto.org/imrd/directdoc.asp?DDFDocuments/t/G/TBTN24/BDI526A1.docx", "https://docs.wto.org/imrd/directdoc.asp?DDFDocuments/t/G/TBTN24/BDI526A1.docx")</f>
        <v>https://docs.wto.org/imrd/directdoc.asp?DDFDocuments/t/G/TBTN24/BDI526A1.docx</v>
      </c>
      <c r="S323" s="12" t="str">
        <f>HYPERLINK("https://docs.wto.org/imrd/directdoc.asp?DDFDocuments/u/G/TBTN24/BDI526A1.docx", "https://docs.wto.org/imrd/directdoc.asp?DDFDocuments/u/G/TBTN24/BDI526A1.docx")</f>
        <v>https://docs.wto.org/imrd/directdoc.asp?DDFDocuments/u/G/TBTN24/BDI526A1.docx</v>
      </c>
      <c r="T323" s="12" t="str">
        <f>HYPERLINK("https://docs.wto.org/imrd/directdoc.asp?DDFDocuments/v/G/TBTN24/BDI526A1.docx", "https://docs.wto.org/imrd/directdoc.asp?DDFDocuments/v/G/TBTN24/BDI526A1.docx")</f>
        <v>https://docs.wto.org/imrd/directdoc.asp?DDFDocuments/v/G/TBTN24/BDI526A1.docx</v>
      </c>
      <c r="U323" s="12" t="s">
        <v>97</v>
      </c>
      <c r="V323" s="12" t="s">
        <v>97</v>
      </c>
      <c r="W323" s="12" t="s">
        <v>98</v>
      </c>
      <c r="X323" s="12" t="s">
        <v>97</v>
      </c>
      <c r="Y323" s="12" t="s">
        <v>97</v>
      </c>
      <c r="Z323" s="12" t="s">
        <v>97</v>
      </c>
      <c r="AA323" s="12" t="s">
        <v>97</v>
      </c>
      <c r="AB323" s="13" t="s">
        <v>41</v>
      </c>
      <c r="AC323" s="12" t="s">
        <v>41</v>
      </c>
      <c r="AD323" s="12" t="s">
        <v>41</v>
      </c>
      <c r="AE323" s="12" t="s">
        <v>41</v>
      </c>
      <c r="AF323" s="12" t="s">
        <v>41</v>
      </c>
      <c r="AG323" s="12" t="s">
        <v>41</v>
      </c>
      <c r="AH323" s="13" t="s">
        <v>41</v>
      </c>
    </row>
    <row r="324" spans="1:34" ht="40.049999999999997" customHeight="1" x14ac:dyDescent="0.3">
      <c r="A324" s="7" t="s">
        <v>46</v>
      </c>
      <c r="B324" s="8">
        <v>46279</v>
      </c>
      <c r="C324" s="9" t="str">
        <f>HYPERLINK("https://epingalert.org/en/Search?viewData= G/TBT/N/BDI/526/Add.1, G/TBT/N/KEN/1699/Add.1, G/TBT/N/RWA/1093/Add.1, G/TBT/N/TZA/1209/Add.1, G/TBT/N/UGA/2036/Add.1"," G/TBT/N/BDI/526/Add.1, G/TBT/N/KEN/1699/Add.1, G/TBT/N/RWA/1093/Add.1, G/TBT/N/TZA/1209/Add.1, G/TBT/N/UGA/2036/Add.1")</f>
        <v xml:space="preserve"> G/TBT/N/BDI/526/Add.1, G/TBT/N/KEN/1699/Add.1, G/TBT/N/RWA/1093/Add.1, G/TBT/N/TZA/1209/Add.1, G/TBT/N/UGA/2036/Add.1</v>
      </c>
      <c r="D324" s="10" t="s">
        <v>1483</v>
      </c>
      <c r="E324" s="10" t="s">
        <v>1484</v>
      </c>
      <c r="F324" s="10" t="s">
        <v>1485</v>
      </c>
      <c r="G324" s="10" t="s">
        <v>1058</v>
      </c>
      <c r="H324" s="10" t="s">
        <v>1486</v>
      </c>
      <c r="I324" s="10" t="s">
        <v>1487</v>
      </c>
      <c r="J324" s="10" t="s">
        <v>41</v>
      </c>
      <c r="K324" s="10" t="s">
        <v>41</v>
      </c>
      <c r="L324" s="7"/>
      <c r="M324" s="8" t="s">
        <v>41</v>
      </c>
      <c r="N324" s="11"/>
      <c r="O324" s="11"/>
      <c r="P324" s="7" t="s">
        <v>43</v>
      </c>
      <c r="Q324" s="7"/>
      <c r="R324" s="12" t="str">
        <f>HYPERLINK("https://docs.wto.org/imrd/directdoc.asp?DDFDocuments/t/G/TBTN24/BDI526A1.docx", "https://docs.wto.org/imrd/directdoc.asp?DDFDocuments/t/G/TBTN24/BDI526A1.docx")</f>
        <v>https://docs.wto.org/imrd/directdoc.asp?DDFDocuments/t/G/TBTN24/BDI526A1.docx</v>
      </c>
      <c r="S324" s="12" t="str">
        <f>HYPERLINK("https://docs.wto.org/imrd/directdoc.asp?DDFDocuments/u/G/TBTN24/BDI526A1.docx", "https://docs.wto.org/imrd/directdoc.asp?DDFDocuments/u/G/TBTN24/BDI526A1.docx")</f>
        <v>https://docs.wto.org/imrd/directdoc.asp?DDFDocuments/u/G/TBTN24/BDI526A1.docx</v>
      </c>
      <c r="T324" s="12" t="str">
        <f>HYPERLINK("https://docs.wto.org/imrd/directdoc.asp?DDFDocuments/v/G/TBTN24/BDI526A1.docx", "https://docs.wto.org/imrd/directdoc.asp?DDFDocuments/v/G/TBTN24/BDI526A1.docx")</f>
        <v>https://docs.wto.org/imrd/directdoc.asp?DDFDocuments/v/G/TBTN24/BDI526A1.docx</v>
      </c>
      <c r="U324" s="12" t="s">
        <v>97</v>
      </c>
      <c r="V324" s="12" t="s">
        <v>97</v>
      </c>
      <c r="W324" s="12" t="s">
        <v>98</v>
      </c>
      <c r="X324" s="12" t="s">
        <v>97</v>
      </c>
      <c r="Y324" s="12" t="s">
        <v>97</v>
      </c>
      <c r="Z324" s="12" t="s">
        <v>97</v>
      </c>
      <c r="AA324" s="12" t="s">
        <v>97</v>
      </c>
      <c r="AB324" s="13" t="s">
        <v>41</v>
      </c>
      <c r="AC324" s="12" t="s">
        <v>41</v>
      </c>
      <c r="AD324" s="12" t="s">
        <v>41</v>
      </c>
      <c r="AE324" s="12" t="s">
        <v>41</v>
      </c>
      <c r="AF324" s="12" t="s">
        <v>41</v>
      </c>
      <c r="AG324" s="12" t="s">
        <v>41</v>
      </c>
      <c r="AH324" s="13" t="s">
        <v>41</v>
      </c>
    </row>
    <row r="325" spans="1:34" ht="40.049999999999997" customHeight="1" x14ac:dyDescent="0.3">
      <c r="A325" s="7" t="s">
        <v>47</v>
      </c>
      <c r="B325" s="8">
        <v>46279</v>
      </c>
      <c r="C325" s="9" t="str">
        <f>HYPERLINK("https://epingalert.org/en/Search?viewData= G/TBT/N/BDI/526/Add.1, G/TBT/N/KEN/1699/Add.1, G/TBT/N/RWA/1093/Add.1, G/TBT/N/TZA/1209/Add.1, G/TBT/N/UGA/2036/Add.1"," G/TBT/N/BDI/526/Add.1, G/TBT/N/KEN/1699/Add.1, G/TBT/N/RWA/1093/Add.1, G/TBT/N/TZA/1209/Add.1, G/TBT/N/UGA/2036/Add.1")</f>
        <v xml:space="preserve"> G/TBT/N/BDI/526/Add.1, G/TBT/N/KEN/1699/Add.1, G/TBT/N/RWA/1093/Add.1, G/TBT/N/TZA/1209/Add.1, G/TBT/N/UGA/2036/Add.1</v>
      </c>
      <c r="D325" s="10" t="s">
        <v>1483</v>
      </c>
      <c r="E325" s="10" t="s">
        <v>1484</v>
      </c>
      <c r="F325" s="10" t="s">
        <v>1485</v>
      </c>
      <c r="G325" s="10" t="s">
        <v>1058</v>
      </c>
      <c r="H325" s="10" t="s">
        <v>1486</v>
      </c>
      <c r="I325" s="10" t="s">
        <v>1487</v>
      </c>
      <c r="J325" s="10" t="s">
        <v>41</v>
      </c>
      <c r="K325" s="10" t="s">
        <v>41</v>
      </c>
      <c r="L325" s="7"/>
      <c r="M325" s="8" t="s">
        <v>41</v>
      </c>
      <c r="N325" s="11"/>
      <c r="O325" s="11"/>
      <c r="P325" s="7" t="s">
        <v>43</v>
      </c>
      <c r="Q325" s="7"/>
      <c r="R325" s="12" t="str">
        <f>HYPERLINK("https://docs.wto.org/imrd/directdoc.asp?DDFDocuments/t/G/TBTN24/BDI526A1.docx", "https://docs.wto.org/imrd/directdoc.asp?DDFDocuments/t/G/TBTN24/BDI526A1.docx")</f>
        <v>https://docs.wto.org/imrd/directdoc.asp?DDFDocuments/t/G/TBTN24/BDI526A1.docx</v>
      </c>
      <c r="S325" s="12" t="str">
        <f>HYPERLINK("https://docs.wto.org/imrd/directdoc.asp?DDFDocuments/u/G/TBTN24/BDI526A1.docx", "https://docs.wto.org/imrd/directdoc.asp?DDFDocuments/u/G/TBTN24/BDI526A1.docx")</f>
        <v>https://docs.wto.org/imrd/directdoc.asp?DDFDocuments/u/G/TBTN24/BDI526A1.docx</v>
      </c>
      <c r="T325" s="12" t="str">
        <f>HYPERLINK("https://docs.wto.org/imrd/directdoc.asp?DDFDocuments/v/G/TBTN24/BDI526A1.docx", "https://docs.wto.org/imrd/directdoc.asp?DDFDocuments/v/G/TBTN24/BDI526A1.docx")</f>
        <v>https://docs.wto.org/imrd/directdoc.asp?DDFDocuments/v/G/TBTN24/BDI526A1.docx</v>
      </c>
      <c r="U325" s="12" t="s">
        <v>97</v>
      </c>
      <c r="V325" s="12" t="s">
        <v>97</v>
      </c>
      <c r="W325" s="12" t="s">
        <v>98</v>
      </c>
      <c r="X325" s="12" t="s">
        <v>97</v>
      </c>
      <c r="Y325" s="12" t="s">
        <v>97</v>
      </c>
      <c r="Z325" s="12" t="s">
        <v>97</v>
      </c>
      <c r="AA325" s="12" t="s">
        <v>97</v>
      </c>
      <c r="AB325" s="13" t="s">
        <v>41</v>
      </c>
      <c r="AC325" s="12" t="s">
        <v>41</v>
      </c>
      <c r="AD325" s="12" t="s">
        <v>41</v>
      </c>
      <c r="AE325" s="12" t="s">
        <v>41</v>
      </c>
      <c r="AF325" s="12" t="s">
        <v>41</v>
      </c>
      <c r="AG325" s="12" t="s">
        <v>41</v>
      </c>
      <c r="AH325" s="13" t="s">
        <v>41</v>
      </c>
    </row>
    <row r="326" spans="1:34" ht="40.049999999999997" customHeight="1" x14ac:dyDescent="0.3">
      <c r="A326" s="7" t="s">
        <v>48</v>
      </c>
      <c r="B326" s="8">
        <v>46279</v>
      </c>
      <c r="C326" s="9" t="str">
        <f>HYPERLINK("https://epingalert.org/en/Search?viewData= G/TBT/N/BDI/526/Add.1, G/TBT/N/KEN/1699/Add.1, G/TBT/N/RWA/1093/Add.1, G/TBT/N/TZA/1209/Add.1, G/TBT/N/UGA/2036/Add.1"," G/TBT/N/BDI/526/Add.1, G/TBT/N/KEN/1699/Add.1, G/TBT/N/RWA/1093/Add.1, G/TBT/N/TZA/1209/Add.1, G/TBT/N/UGA/2036/Add.1")</f>
        <v xml:space="preserve"> G/TBT/N/BDI/526/Add.1, G/TBT/N/KEN/1699/Add.1, G/TBT/N/RWA/1093/Add.1, G/TBT/N/TZA/1209/Add.1, G/TBT/N/UGA/2036/Add.1</v>
      </c>
      <c r="D326" s="10" t="s">
        <v>1483</v>
      </c>
      <c r="E326" s="10" t="s">
        <v>1484</v>
      </c>
      <c r="F326" s="10" t="s">
        <v>1485</v>
      </c>
      <c r="G326" s="10" t="s">
        <v>1058</v>
      </c>
      <c r="H326" s="10" t="s">
        <v>1486</v>
      </c>
      <c r="I326" s="10" t="s">
        <v>1488</v>
      </c>
      <c r="J326" s="10" t="s">
        <v>41</v>
      </c>
      <c r="K326" s="10" t="s">
        <v>41</v>
      </c>
      <c r="L326" s="7"/>
      <c r="M326" s="8" t="s">
        <v>41</v>
      </c>
      <c r="N326" s="11"/>
      <c r="O326" s="11"/>
      <c r="P326" s="7" t="s">
        <v>43</v>
      </c>
      <c r="Q326" s="7"/>
      <c r="R326" s="12" t="str">
        <f>HYPERLINK("https://docs.wto.org/imrd/directdoc.asp?DDFDocuments/t/G/TBTN24/BDI526A1.docx", "https://docs.wto.org/imrd/directdoc.asp?DDFDocuments/t/G/TBTN24/BDI526A1.docx")</f>
        <v>https://docs.wto.org/imrd/directdoc.asp?DDFDocuments/t/G/TBTN24/BDI526A1.docx</v>
      </c>
      <c r="S326" s="12" t="str">
        <f>HYPERLINK("https://docs.wto.org/imrd/directdoc.asp?DDFDocuments/u/G/TBTN24/BDI526A1.docx", "https://docs.wto.org/imrd/directdoc.asp?DDFDocuments/u/G/TBTN24/BDI526A1.docx")</f>
        <v>https://docs.wto.org/imrd/directdoc.asp?DDFDocuments/u/G/TBTN24/BDI526A1.docx</v>
      </c>
      <c r="T326" s="12" t="str">
        <f>HYPERLINK("https://docs.wto.org/imrd/directdoc.asp?DDFDocuments/v/G/TBTN24/BDI526A1.docx", "https://docs.wto.org/imrd/directdoc.asp?DDFDocuments/v/G/TBTN24/BDI526A1.docx")</f>
        <v>https://docs.wto.org/imrd/directdoc.asp?DDFDocuments/v/G/TBTN24/BDI526A1.docx</v>
      </c>
      <c r="U326" s="12" t="s">
        <v>97</v>
      </c>
      <c r="V326" s="12" t="s">
        <v>97</v>
      </c>
      <c r="W326" s="12" t="s">
        <v>98</v>
      </c>
      <c r="X326" s="12" t="s">
        <v>97</v>
      </c>
      <c r="Y326" s="12" t="s">
        <v>97</v>
      </c>
      <c r="Z326" s="12" t="s">
        <v>97</v>
      </c>
      <c r="AA326" s="12" t="s">
        <v>97</v>
      </c>
      <c r="AB326" s="13" t="s">
        <v>41</v>
      </c>
      <c r="AC326" s="12" t="s">
        <v>41</v>
      </c>
      <c r="AD326" s="12" t="s">
        <v>41</v>
      </c>
      <c r="AE326" s="12" t="s">
        <v>41</v>
      </c>
      <c r="AF326" s="12" t="s">
        <v>41</v>
      </c>
      <c r="AG326" s="12" t="s">
        <v>41</v>
      </c>
      <c r="AH326" s="13" t="s">
        <v>41</v>
      </c>
    </row>
    <row r="327" spans="1:34" ht="40.049999999999997" customHeight="1" x14ac:dyDescent="0.3">
      <c r="A327" s="7" t="s">
        <v>34</v>
      </c>
      <c r="B327" s="8">
        <v>46279</v>
      </c>
      <c r="C327" s="9" t="str">
        <f>HYPERLINK("https://epingalert.org/en/Search?viewData= G/TBT/N/BDI/527/Add.1, G/TBT/N/KEN/1700/Add.1, G/TBT/N/RWA/1094/Add.1, G/TBT/N/TZA/1210/Add.1, G/TBT/N/UGA/2037/Add.1"," G/TBT/N/BDI/527/Add.1, G/TBT/N/KEN/1700/Add.1, G/TBT/N/RWA/1094/Add.1, G/TBT/N/TZA/1210/Add.1, G/TBT/N/UGA/2037/Add.1")</f>
        <v xml:space="preserve"> G/TBT/N/BDI/527/Add.1, G/TBT/N/KEN/1700/Add.1, G/TBT/N/RWA/1094/Add.1, G/TBT/N/TZA/1210/Add.1, G/TBT/N/UGA/2037/Add.1</v>
      </c>
      <c r="D327" s="10" t="s">
        <v>1489</v>
      </c>
      <c r="E327" s="10" t="s">
        <v>1490</v>
      </c>
      <c r="F327" s="10" t="s">
        <v>1485</v>
      </c>
      <c r="G327" s="10" t="s">
        <v>1058</v>
      </c>
      <c r="H327" s="10" t="s">
        <v>1486</v>
      </c>
      <c r="I327" s="10" t="s">
        <v>903</v>
      </c>
      <c r="J327" s="10" t="s">
        <v>41</v>
      </c>
      <c r="K327" s="10" t="s">
        <v>182</v>
      </c>
      <c r="L327" s="7"/>
      <c r="M327" s="8" t="s">
        <v>41</v>
      </c>
      <c r="N327" s="11"/>
      <c r="O327" s="11"/>
      <c r="P327" s="7" t="s">
        <v>43</v>
      </c>
      <c r="Q327" s="7"/>
      <c r="R327" s="12" t="str">
        <f>HYPERLINK("https://docs.wto.org/imrd/directdoc.asp?DDFDocuments/t/G/TBTN24/BDI527A1.docx", "https://docs.wto.org/imrd/directdoc.asp?DDFDocuments/t/G/TBTN24/BDI527A1.docx")</f>
        <v>https://docs.wto.org/imrd/directdoc.asp?DDFDocuments/t/G/TBTN24/BDI527A1.docx</v>
      </c>
      <c r="S327" s="12" t="str">
        <f>HYPERLINK("https://docs.wto.org/imrd/directdoc.asp?DDFDocuments/u/G/TBTN24/BDI527A1.docx", "https://docs.wto.org/imrd/directdoc.asp?DDFDocuments/u/G/TBTN24/BDI527A1.docx")</f>
        <v>https://docs.wto.org/imrd/directdoc.asp?DDFDocuments/u/G/TBTN24/BDI527A1.docx</v>
      </c>
      <c r="T327" s="12" t="str">
        <f>HYPERLINK("https://docs.wto.org/imrd/directdoc.asp?DDFDocuments/v/G/TBTN24/BDI527A1.docx", "https://docs.wto.org/imrd/directdoc.asp?DDFDocuments/v/G/TBTN24/BDI527A1.docx")</f>
        <v>https://docs.wto.org/imrd/directdoc.asp?DDFDocuments/v/G/TBTN24/BDI527A1.docx</v>
      </c>
      <c r="U327" s="12" t="s">
        <v>98</v>
      </c>
      <c r="V327" s="12" t="s">
        <v>97</v>
      </c>
      <c r="W327" s="12" t="s">
        <v>98</v>
      </c>
      <c r="X327" s="12" t="s">
        <v>97</v>
      </c>
      <c r="Y327" s="12" t="s">
        <v>97</v>
      </c>
      <c r="Z327" s="12" t="s">
        <v>97</v>
      </c>
      <c r="AA327" s="12" t="s">
        <v>97</v>
      </c>
      <c r="AB327" s="13" t="s">
        <v>41</v>
      </c>
      <c r="AC327" s="12" t="s">
        <v>41</v>
      </c>
      <c r="AD327" s="12" t="s">
        <v>41</v>
      </c>
      <c r="AE327" s="12" t="s">
        <v>41</v>
      </c>
      <c r="AF327" s="12" t="s">
        <v>41</v>
      </c>
      <c r="AG327" s="12" t="s">
        <v>41</v>
      </c>
      <c r="AH327" s="13" t="s">
        <v>41</v>
      </c>
    </row>
    <row r="328" spans="1:34" ht="40.049999999999997" customHeight="1" x14ac:dyDescent="0.3">
      <c r="A328" s="7" t="s">
        <v>45</v>
      </c>
      <c r="B328" s="8">
        <v>46279</v>
      </c>
      <c r="C328" s="9" t="str">
        <f>HYPERLINK("https://epingalert.org/en/Search?viewData= G/TBT/N/BDI/527/Add.1, G/TBT/N/KEN/1700/Add.1, G/TBT/N/RWA/1094/Add.1, G/TBT/N/TZA/1210/Add.1, G/TBT/N/UGA/2037/Add.1"," G/TBT/N/BDI/527/Add.1, G/TBT/N/KEN/1700/Add.1, G/TBT/N/RWA/1094/Add.1, G/TBT/N/TZA/1210/Add.1, G/TBT/N/UGA/2037/Add.1")</f>
        <v xml:space="preserve"> G/TBT/N/BDI/527/Add.1, G/TBT/N/KEN/1700/Add.1, G/TBT/N/RWA/1094/Add.1, G/TBT/N/TZA/1210/Add.1, G/TBT/N/UGA/2037/Add.1</v>
      </c>
      <c r="D328" s="10" t="s">
        <v>1489</v>
      </c>
      <c r="E328" s="10" t="s">
        <v>1490</v>
      </c>
      <c r="F328" s="10" t="s">
        <v>1485</v>
      </c>
      <c r="G328" s="10" t="s">
        <v>1058</v>
      </c>
      <c r="H328" s="10" t="s">
        <v>1486</v>
      </c>
      <c r="I328" s="10" t="s">
        <v>903</v>
      </c>
      <c r="J328" s="10" t="s">
        <v>41</v>
      </c>
      <c r="K328" s="10" t="s">
        <v>182</v>
      </c>
      <c r="L328" s="7"/>
      <c r="M328" s="8" t="s">
        <v>41</v>
      </c>
      <c r="N328" s="11"/>
      <c r="O328" s="11"/>
      <c r="P328" s="7" t="s">
        <v>43</v>
      </c>
      <c r="Q328" s="7"/>
      <c r="R328" s="12" t="str">
        <f>HYPERLINK("https://docs.wto.org/imrd/directdoc.asp?DDFDocuments/t/G/TBTN24/BDI527A1.docx", "https://docs.wto.org/imrd/directdoc.asp?DDFDocuments/t/G/TBTN24/BDI527A1.docx")</f>
        <v>https://docs.wto.org/imrd/directdoc.asp?DDFDocuments/t/G/TBTN24/BDI527A1.docx</v>
      </c>
      <c r="S328" s="12" t="str">
        <f>HYPERLINK("https://docs.wto.org/imrd/directdoc.asp?DDFDocuments/u/G/TBTN24/BDI527A1.docx", "https://docs.wto.org/imrd/directdoc.asp?DDFDocuments/u/G/TBTN24/BDI527A1.docx")</f>
        <v>https://docs.wto.org/imrd/directdoc.asp?DDFDocuments/u/G/TBTN24/BDI527A1.docx</v>
      </c>
      <c r="T328" s="12" t="str">
        <f>HYPERLINK("https://docs.wto.org/imrd/directdoc.asp?DDFDocuments/v/G/TBTN24/BDI527A1.docx", "https://docs.wto.org/imrd/directdoc.asp?DDFDocuments/v/G/TBTN24/BDI527A1.docx")</f>
        <v>https://docs.wto.org/imrd/directdoc.asp?DDFDocuments/v/G/TBTN24/BDI527A1.docx</v>
      </c>
      <c r="U328" s="12" t="s">
        <v>98</v>
      </c>
      <c r="V328" s="12" t="s">
        <v>97</v>
      </c>
      <c r="W328" s="12" t="s">
        <v>98</v>
      </c>
      <c r="X328" s="12" t="s">
        <v>97</v>
      </c>
      <c r="Y328" s="12" t="s">
        <v>97</v>
      </c>
      <c r="Z328" s="12" t="s">
        <v>97</v>
      </c>
      <c r="AA328" s="12" t="s">
        <v>97</v>
      </c>
      <c r="AB328" s="13" t="s">
        <v>41</v>
      </c>
      <c r="AC328" s="12" t="s">
        <v>41</v>
      </c>
      <c r="AD328" s="12" t="s">
        <v>41</v>
      </c>
      <c r="AE328" s="12" t="s">
        <v>41</v>
      </c>
      <c r="AF328" s="12" t="s">
        <v>41</v>
      </c>
      <c r="AG328" s="12" t="s">
        <v>41</v>
      </c>
      <c r="AH328" s="13" t="s">
        <v>41</v>
      </c>
    </row>
    <row r="329" spans="1:34" ht="40.049999999999997" customHeight="1" x14ac:dyDescent="0.3">
      <c r="A329" s="7" t="s">
        <v>46</v>
      </c>
      <c r="B329" s="8">
        <v>46279</v>
      </c>
      <c r="C329" s="9" t="str">
        <f>HYPERLINK("https://epingalert.org/en/Search?viewData= G/TBT/N/BDI/527/Add.1, G/TBT/N/KEN/1700/Add.1, G/TBT/N/RWA/1094/Add.1, G/TBT/N/TZA/1210/Add.1, G/TBT/N/UGA/2037/Add.1"," G/TBT/N/BDI/527/Add.1, G/TBT/N/KEN/1700/Add.1, G/TBT/N/RWA/1094/Add.1, G/TBT/N/TZA/1210/Add.1, G/TBT/N/UGA/2037/Add.1")</f>
        <v xml:space="preserve"> G/TBT/N/BDI/527/Add.1, G/TBT/N/KEN/1700/Add.1, G/TBT/N/RWA/1094/Add.1, G/TBT/N/TZA/1210/Add.1, G/TBT/N/UGA/2037/Add.1</v>
      </c>
      <c r="D329" s="10" t="s">
        <v>1489</v>
      </c>
      <c r="E329" s="10" t="s">
        <v>1490</v>
      </c>
      <c r="F329" s="10" t="s">
        <v>1485</v>
      </c>
      <c r="G329" s="10" t="s">
        <v>1058</v>
      </c>
      <c r="H329" s="10" t="s">
        <v>1486</v>
      </c>
      <c r="I329" s="10" t="s">
        <v>903</v>
      </c>
      <c r="J329" s="10" t="s">
        <v>41</v>
      </c>
      <c r="K329" s="10" t="s">
        <v>182</v>
      </c>
      <c r="L329" s="7"/>
      <c r="M329" s="8" t="s">
        <v>41</v>
      </c>
      <c r="N329" s="11"/>
      <c r="O329" s="11"/>
      <c r="P329" s="7" t="s">
        <v>43</v>
      </c>
      <c r="Q329" s="7"/>
      <c r="R329" s="12" t="str">
        <f>HYPERLINK("https://docs.wto.org/imrd/directdoc.asp?DDFDocuments/t/G/TBTN24/BDI527A1.docx", "https://docs.wto.org/imrd/directdoc.asp?DDFDocuments/t/G/TBTN24/BDI527A1.docx")</f>
        <v>https://docs.wto.org/imrd/directdoc.asp?DDFDocuments/t/G/TBTN24/BDI527A1.docx</v>
      </c>
      <c r="S329" s="12" t="str">
        <f>HYPERLINK("https://docs.wto.org/imrd/directdoc.asp?DDFDocuments/u/G/TBTN24/BDI527A1.docx", "https://docs.wto.org/imrd/directdoc.asp?DDFDocuments/u/G/TBTN24/BDI527A1.docx")</f>
        <v>https://docs.wto.org/imrd/directdoc.asp?DDFDocuments/u/G/TBTN24/BDI527A1.docx</v>
      </c>
      <c r="T329" s="12" t="str">
        <f>HYPERLINK("https://docs.wto.org/imrd/directdoc.asp?DDFDocuments/v/G/TBTN24/BDI527A1.docx", "https://docs.wto.org/imrd/directdoc.asp?DDFDocuments/v/G/TBTN24/BDI527A1.docx")</f>
        <v>https://docs.wto.org/imrd/directdoc.asp?DDFDocuments/v/G/TBTN24/BDI527A1.docx</v>
      </c>
      <c r="U329" s="12" t="s">
        <v>98</v>
      </c>
      <c r="V329" s="12" t="s">
        <v>97</v>
      </c>
      <c r="W329" s="12" t="s">
        <v>98</v>
      </c>
      <c r="X329" s="12" t="s">
        <v>97</v>
      </c>
      <c r="Y329" s="12" t="s">
        <v>97</v>
      </c>
      <c r="Z329" s="12" t="s">
        <v>97</v>
      </c>
      <c r="AA329" s="12" t="s">
        <v>97</v>
      </c>
      <c r="AB329" s="13" t="s">
        <v>41</v>
      </c>
      <c r="AC329" s="12" t="s">
        <v>41</v>
      </c>
      <c r="AD329" s="12" t="s">
        <v>41</v>
      </c>
      <c r="AE329" s="12" t="s">
        <v>41</v>
      </c>
      <c r="AF329" s="12" t="s">
        <v>41</v>
      </c>
      <c r="AG329" s="12" t="s">
        <v>41</v>
      </c>
      <c r="AH329" s="13" t="s">
        <v>41</v>
      </c>
    </row>
    <row r="330" spans="1:34" ht="40.049999999999997" customHeight="1" x14ac:dyDescent="0.3">
      <c r="A330" s="7" t="s">
        <v>47</v>
      </c>
      <c r="B330" s="8">
        <v>46279</v>
      </c>
      <c r="C330" s="9" t="str">
        <f>HYPERLINK("https://epingalert.org/en/Search?viewData= G/TBT/N/BDI/527/Add.1, G/TBT/N/KEN/1700/Add.1, G/TBT/N/RWA/1094/Add.1, G/TBT/N/TZA/1210/Add.1, G/TBT/N/UGA/2037/Add.1"," G/TBT/N/BDI/527/Add.1, G/TBT/N/KEN/1700/Add.1, G/TBT/N/RWA/1094/Add.1, G/TBT/N/TZA/1210/Add.1, G/TBT/N/UGA/2037/Add.1")</f>
        <v xml:space="preserve"> G/TBT/N/BDI/527/Add.1, G/TBT/N/KEN/1700/Add.1, G/TBT/N/RWA/1094/Add.1, G/TBT/N/TZA/1210/Add.1, G/TBT/N/UGA/2037/Add.1</v>
      </c>
      <c r="D330" s="10" t="s">
        <v>1489</v>
      </c>
      <c r="E330" s="10" t="s">
        <v>1490</v>
      </c>
      <c r="F330" s="10" t="s">
        <v>1485</v>
      </c>
      <c r="G330" s="10" t="s">
        <v>1058</v>
      </c>
      <c r="H330" s="10" t="s">
        <v>1486</v>
      </c>
      <c r="I330" s="10" t="s">
        <v>903</v>
      </c>
      <c r="J330" s="10" t="s">
        <v>41</v>
      </c>
      <c r="K330" s="10" t="s">
        <v>182</v>
      </c>
      <c r="L330" s="7"/>
      <c r="M330" s="8" t="s">
        <v>41</v>
      </c>
      <c r="N330" s="11"/>
      <c r="O330" s="11"/>
      <c r="P330" s="7" t="s">
        <v>43</v>
      </c>
      <c r="Q330" s="7"/>
      <c r="R330" s="12" t="str">
        <f>HYPERLINK("https://docs.wto.org/imrd/directdoc.asp?DDFDocuments/t/G/TBTN24/BDI527A1.docx", "https://docs.wto.org/imrd/directdoc.asp?DDFDocuments/t/G/TBTN24/BDI527A1.docx")</f>
        <v>https://docs.wto.org/imrd/directdoc.asp?DDFDocuments/t/G/TBTN24/BDI527A1.docx</v>
      </c>
      <c r="S330" s="12" t="str">
        <f>HYPERLINK("https://docs.wto.org/imrd/directdoc.asp?DDFDocuments/u/G/TBTN24/BDI527A1.docx", "https://docs.wto.org/imrd/directdoc.asp?DDFDocuments/u/G/TBTN24/BDI527A1.docx")</f>
        <v>https://docs.wto.org/imrd/directdoc.asp?DDFDocuments/u/G/TBTN24/BDI527A1.docx</v>
      </c>
      <c r="T330" s="12" t="str">
        <f>HYPERLINK("https://docs.wto.org/imrd/directdoc.asp?DDFDocuments/v/G/TBTN24/BDI527A1.docx", "https://docs.wto.org/imrd/directdoc.asp?DDFDocuments/v/G/TBTN24/BDI527A1.docx")</f>
        <v>https://docs.wto.org/imrd/directdoc.asp?DDFDocuments/v/G/TBTN24/BDI527A1.docx</v>
      </c>
      <c r="U330" s="12" t="s">
        <v>98</v>
      </c>
      <c r="V330" s="12" t="s">
        <v>97</v>
      </c>
      <c r="W330" s="12" t="s">
        <v>98</v>
      </c>
      <c r="X330" s="12" t="s">
        <v>97</v>
      </c>
      <c r="Y330" s="12" t="s">
        <v>97</v>
      </c>
      <c r="Z330" s="12" t="s">
        <v>97</v>
      </c>
      <c r="AA330" s="12" t="s">
        <v>97</v>
      </c>
      <c r="AB330" s="13" t="s">
        <v>41</v>
      </c>
      <c r="AC330" s="12" t="s">
        <v>41</v>
      </c>
      <c r="AD330" s="12" t="s">
        <v>41</v>
      </c>
      <c r="AE330" s="12" t="s">
        <v>41</v>
      </c>
      <c r="AF330" s="12" t="s">
        <v>41</v>
      </c>
      <c r="AG330" s="12" t="s">
        <v>41</v>
      </c>
      <c r="AH330" s="13" t="s">
        <v>41</v>
      </c>
    </row>
    <row r="331" spans="1:34" ht="40.049999999999997" customHeight="1" x14ac:dyDescent="0.3">
      <c r="A331" s="7" t="s">
        <v>48</v>
      </c>
      <c r="B331" s="8">
        <v>46279</v>
      </c>
      <c r="C331" s="9" t="str">
        <f>HYPERLINK("https://epingalert.org/en/Search?viewData= G/TBT/N/BDI/527/Add.1, G/TBT/N/KEN/1700/Add.1, G/TBT/N/RWA/1094/Add.1, G/TBT/N/TZA/1210/Add.1, G/TBT/N/UGA/2037/Add.1"," G/TBT/N/BDI/527/Add.1, G/TBT/N/KEN/1700/Add.1, G/TBT/N/RWA/1094/Add.1, G/TBT/N/TZA/1210/Add.1, G/TBT/N/UGA/2037/Add.1")</f>
        <v xml:space="preserve"> G/TBT/N/BDI/527/Add.1, G/TBT/N/KEN/1700/Add.1, G/TBT/N/RWA/1094/Add.1, G/TBT/N/TZA/1210/Add.1, G/TBT/N/UGA/2037/Add.1</v>
      </c>
      <c r="D331" s="10" t="s">
        <v>1489</v>
      </c>
      <c r="E331" s="10" t="s">
        <v>1490</v>
      </c>
      <c r="F331" s="10" t="s">
        <v>1485</v>
      </c>
      <c r="G331" s="10" t="s">
        <v>1058</v>
      </c>
      <c r="H331" s="10" t="s">
        <v>1486</v>
      </c>
      <c r="I331" s="10" t="s">
        <v>500</v>
      </c>
      <c r="J331" s="10" t="s">
        <v>41</v>
      </c>
      <c r="K331" s="10" t="s">
        <v>182</v>
      </c>
      <c r="L331" s="7"/>
      <c r="M331" s="8" t="s">
        <v>41</v>
      </c>
      <c r="N331" s="11"/>
      <c r="O331" s="11"/>
      <c r="P331" s="7" t="s">
        <v>43</v>
      </c>
      <c r="Q331" s="7"/>
      <c r="R331" s="12" t="str">
        <f>HYPERLINK("https://docs.wto.org/imrd/directdoc.asp?DDFDocuments/t/G/TBTN24/BDI527A1.docx", "https://docs.wto.org/imrd/directdoc.asp?DDFDocuments/t/G/TBTN24/BDI527A1.docx")</f>
        <v>https://docs.wto.org/imrd/directdoc.asp?DDFDocuments/t/G/TBTN24/BDI527A1.docx</v>
      </c>
      <c r="S331" s="12" t="str">
        <f>HYPERLINK("https://docs.wto.org/imrd/directdoc.asp?DDFDocuments/u/G/TBTN24/BDI527A1.docx", "https://docs.wto.org/imrd/directdoc.asp?DDFDocuments/u/G/TBTN24/BDI527A1.docx")</f>
        <v>https://docs.wto.org/imrd/directdoc.asp?DDFDocuments/u/G/TBTN24/BDI527A1.docx</v>
      </c>
      <c r="T331" s="12" t="str">
        <f>HYPERLINK("https://docs.wto.org/imrd/directdoc.asp?DDFDocuments/v/G/TBTN24/BDI527A1.docx", "https://docs.wto.org/imrd/directdoc.asp?DDFDocuments/v/G/TBTN24/BDI527A1.docx")</f>
        <v>https://docs.wto.org/imrd/directdoc.asp?DDFDocuments/v/G/TBTN24/BDI527A1.docx</v>
      </c>
      <c r="U331" s="12" t="s">
        <v>98</v>
      </c>
      <c r="V331" s="12" t="s">
        <v>97</v>
      </c>
      <c r="W331" s="12" t="s">
        <v>98</v>
      </c>
      <c r="X331" s="12" t="s">
        <v>97</v>
      </c>
      <c r="Y331" s="12" t="s">
        <v>97</v>
      </c>
      <c r="Z331" s="12" t="s">
        <v>97</v>
      </c>
      <c r="AA331" s="12" t="s">
        <v>97</v>
      </c>
      <c r="AB331" s="13" t="s">
        <v>41</v>
      </c>
      <c r="AC331" s="12" t="s">
        <v>41</v>
      </c>
      <c r="AD331" s="12" t="s">
        <v>41</v>
      </c>
      <c r="AE331" s="12" t="s">
        <v>41</v>
      </c>
      <c r="AF331" s="12" t="s">
        <v>41</v>
      </c>
      <c r="AG331" s="12" t="s">
        <v>41</v>
      </c>
      <c r="AH331" s="13" t="s">
        <v>41</v>
      </c>
    </row>
    <row r="332" spans="1:34" ht="40.049999999999997" customHeight="1" x14ac:dyDescent="0.3">
      <c r="A332" s="7" t="s">
        <v>34</v>
      </c>
      <c r="B332" s="8">
        <v>46279</v>
      </c>
      <c r="C332" s="9" t="str">
        <f>HYPERLINK("https://epingalert.org/en/Search?viewData= G/TBT/N/BDI/577/Add.1, G/TBT/N/KEN/1777/Add.1, G/TBT/N/RWA/1175/Add.1, G/TBT/N/TZA/1290/Add.1, G/TBT/N/UGA/2133/Add.1"," G/TBT/N/BDI/577/Add.1, G/TBT/N/KEN/1777/Add.1, G/TBT/N/RWA/1175/Add.1, G/TBT/N/TZA/1290/Add.1, G/TBT/N/UGA/2133/Add.1")</f>
        <v xml:space="preserve"> G/TBT/N/BDI/577/Add.1, G/TBT/N/KEN/1777/Add.1, G/TBT/N/RWA/1175/Add.1, G/TBT/N/TZA/1290/Add.1, G/TBT/N/UGA/2133/Add.1</v>
      </c>
      <c r="D332" s="10" t="s">
        <v>1491</v>
      </c>
      <c r="E332" s="10" t="s">
        <v>1492</v>
      </c>
      <c r="F332" s="10" t="s">
        <v>1485</v>
      </c>
      <c r="G332" s="10" t="s">
        <v>1058</v>
      </c>
      <c r="H332" s="10" t="s">
        <v>1486</v>
      </c>
      <c r="I332" s="10" t="s">
        <v>896</v>
      </c>
      <c r="J332" s="10" t="s">
        <v>41</v>
      </c>
      <c r="K332" s="10" t="s">
        <v>41</v>
      </c>
      <c r="L332" s="7"/>
      <c r="M332" s="8" t="s">
        <v>41</v>
      </c>
      <c r="N332" s="11"/>
      <c r="O332" s="11"/>
      <c r="P332" s="7" t="s">
        <v>43</v>
      </c>
      <c r="Q332" s="7"/>
      <c r="R332" s="12" t="str">
        <f>HYPERLINK("https://docs.wto.org/imrd/directdoc.asp?DDFDocuments/t/G/TBTN25/BDI577A1.docx", "https://docs.wto.org/imrd/directdoc.asp?DDFDocuments/t/G/TBTN25/BDI577A1.docx")</f>
        <v>https://docs.wto.org/imrd/directdoc.asp?DDFDocuments/t/G/TBTN25/BDI577A1.docx</v>
      </c>
      <c r="S332" s="12" t="str">
        <f>HYPERLINK("https://docs.wto.org/imrd/directdoc.asp?DDFDocuments/u/G/TBTN25/BDI577A1.docx", "https://docs.wto.org/imrd/directdoc.asp?DDFDocuments/u/G/TBTN25/BDI577A1.docx")</f>
        <v>https://docs.wto.org/imrd/directdoc.asp?DDFDocuments/u/G/TBTN25/BDI577A1.docx</v>
      </c>
      <c r="T332" s="12" t="str">
        <f>HYPERLINK("https://docs.wto.org/imrd/directdoc.asp?DDFDocuments/v/G/TBTN25/BDI577A1.docx", "https://docs.wto.org/imrd/directdoc.asp?DDFDocuments/v/G/TBTN25/BDI577A1.docx")</f>
        <v>https://docs.wto.org/imrd/directdoc.asp?DDFDocuments/v/G/TBTN25/BDI577A1.docx</v>
      </c>
      <c r="U332" s="12" t="s">
        <v>98</v>
      </c>
      <c r="V332" s="12" t="s">
        <v>97</v>
      </c>
      <c r="W332" s="12" t="s">
        <v>98</v>
      </c>
      <c r="X332" s="12" t="s">
        <v>97</v>
      </c>
      <c r="Y332" s="12" t="s">
        <v>97</v>
      </c>
      <c r="Z332" s="12" t="s">
        <v>97</v>
      </c>
      <c r="AA332" s="12" t="s">
        <v>97</v>
      </c>
      <c r="AB332" s="13" t="s">
        <v>41</v>
      </c>
      <c r="AC332" s="12" t="s">
        <v>41</v>
      </c>
      <c r="AD332" s="12" t="s">
        <v>41</v>
      </c>
      <c r="AE332" s="12" t="s">
        <v>41</v>
      </c>
      <c r="AF332" s="12" t="s">
        <v>41</v>
      </c>
      <c r="AG332" s="12" t="s">
        <v>41</v>
      </c>
      <c r="AH332" s="13" t="s">
        <v>41</v>
      </c>
    </row>
    <row r="333" spans="1:34" ht="40.049999999999997" customHeight="1" x14ac:dyDescent="0.3">
      <c r="A333" s="7" t="s">
        <v>45</v>
      </c>
      <c r="B333" s="8">
        <v>46279</v>
      </c>
      <c r="C333" s="9" t="str">
        <f>HYPERLINK("https://epingalert.org/en/Search?viewData= G/TBT/N/BDI/577/Add.1, G/TBT/N/KEN/1777/Add.1, G/TBT/N/RWA/1175/Add.1, G/TBT/N/TZA/1290/Add.1, G/TBT/N/UGA/2133/Add.1"," G/TBT/N/BDI/577/Add.1, G/TBT/N/KEN/1777/Add.1, G/TBT/N/RWA/1175/Add.1, G/TBT/N/TZA/1290/Add.1, G/TBT/N/UGA/2133/Add.1")</f>
        <v xml:space="preserve"> G/TBT/N/BDI/577/Add.1, G/TBT/N/KEN/1777/Add.1, G/TBT/N/RWA/1175/Add.1, G/TBT/N/TZA/1290/Add.1, G/TBT/N/UGA/2133/Add.1</v>
      </c>
      <c r="D333" s="10" t="s">
        <v>1491</v>
      </c>
      <c r="E333" s="10" t="s">
        <v>1492</v>
      </c>
      <c r="F333" s="10" t="s">
        <v>1485</v>
      </c>
      <c r="G333" s="10" t="s">
        <v>1058</v>
      </c>
      <c r="H333" s="10" t="s">
        <v>1486</v>
      </c>
      <c r="I333" s="10" t="s">
        <v>896</v>
      </c>
      <c r="J333" s="10" t="s">
        <v>41</v>
      </c>
      <c r="K333" s="10" t="s">
        <v>41</v>
      </c>
      <c r="L333" s="7"/>
      <c r="M333" s="8" t="s">
        <v>41</v>
      </c>
      <c r="N333" s="11"/>
      <c r="O333" s="11"/>
      <c r="P333" s="7" t="s">
        <v>43</v>
      </c>
      <c r="Q333" s="7"/>
      <c r="R333" s="12" t="str">
        <f>HYPERLINK("https://docs.wto.org/imrd/directdoc.asp?DDFDocuments/t/G/TBTN25/BDI577A1.docx", "https://docs.wto.org/imrd/directdoc.asp?DDFDocuments/t/G/TBTN25/BDI577A1.docx")</f>
        <v>https://docs.wto.org/imrd/directdoc.asp?DDFDocuments/t/G/TBTN25/BDI577A1.docx</v>
      </c>
      <c r="S333" s="12" t="str">
        <f>HYPERLINK("https://docs.wto.org/imrd/directdoc.asp?DDFDocuments/u/G/TBTN25/BDI577A1.docx", "https://docs.wto.org/imrd/directdoc.asp?DDFDocuments/u/G/TBTN25/BDI577A1.docx")</f>
        <v>https://docs.wto.org/imrd/directdoc.asp?DDFDocuments/u/G/TBTN25/BDI577A1.docx</v>
      </c>
      <c r="T333" s="12" t="str">
        <f>HYPERLINK("https://docs.wto.org/imrd/directdoc.asp?DDFDocuments/v/G/TBTN25/BDI577A1.docx", "https://docs.wto.org/imrd/directdoc.asp?DDFDocuments/v/G/TBTN25/BDI577A1.docx")</f>
        <v>https://docs.wto.org/imrd/directdoc.asp?DDFDocuments/v/G/TBTN25/BDI577A1.docx</v>
      </c>
      <c r="U333" s="12" t="s">
        <v>98</v>
      </c>
      <c r="V333" s="12" t="s">
        <v>97</v>
      </c>
      <c r="W333" s="12" t="s">
        <v>98</v>
      </c>
      <c r="X333" s="12" t="s">
        <v>97</v>
      </c>
      <c r="Y333" s="12" t="s">
        <v>97</v>
      </c>
      <c r="Z333" s="12" t="s">
        <v>97</v>
      </c>
      <c r="AA333" s="12" t="s">
        <v>97</v>
      </c>
      <c r="AB333" s="13" t="s">
        <v>41</v>
      </c>
      <c r="AC333" s="12" t="s">
        <v>41</v>
      </c>
      <c r="AD333" s="12" t="s">
        <v>41</v>
      </c>
      <c r="AE333" s="12" t="s">
        <v>41</v>
      </c>
      <c r="AF333" s="12" t="s">
        <v>41</v>
      </c>
      <c r="AG333" s="12" t="s">
        <v>41</v>
      </c>
      <c r="AH333" s="13" t="s">
        <v>41</v>
      </c>
    </row>
    <row r="334" spans="1:34" ht="40.049999999999997" customHeight="1" x14ac:dyDescent="0.3">
      <c r="A334" s="7" t="s">
        <v>46</v>
      </c>
      <c r="B334" s="8">
        <v>46279</v>
      </c>
      <c r="C334" s="9" t="str">
        <f>HYPERLINK("https://epingalert.org/en/Search?viewData= G/TBT/N/BDI/577/Add.1, G/TBT/N/KEN/1777/Add.1, G/TBT/N/RWA/1175/Add.1, G/TBT/N/TZA/1290/Add.1, G/TBT/N/UGA/2133/Add.1"," G/TBT/N/BDI/577/Add.1, G/TBT/N/KEN/1777/Add.1, G/TBT/N/RWA/1175/Add.1, G/TBT/N/TZA/1290/Add.1, G/TBT/N/UGA/2133/Add.1")</f>
        <v xml:space="preserve"> G/TBT/N/BDI/577/Add.1, G/TBT/N/KEN/1777/Add.1, G/TBT/N/RWA/1175/Add.1, G/TBT/N/TZA/1290/Add.1, G/TBT/N/UGA/2133/Add.1</v>
      </c>
      <c r="D334" s="10" t="s">
        <v>1491</v>
      </c>
      <c r="E334" s="10" t="s">
        <v>1492</v>
      </c>
      <c r="F334" s="10" t="s">
        <v>1485</v>
      </c>
      <c r="G334" s="10" t="s">
        <v>1058</v>
      </c>
      <c r="H334" s="10" t="s">
        <v>1486</v>
      </c>
      <c r="I334" s="10" t="s">
        <v>896</v>
      </c>
      <c r="J334" s="10" t="s">
        <v>41</v>
      </c>
      <c r="K334" s="10" t="s">
        <v>41</v>
      </c>
      <c r="L334" s="7"/>
      <c r="M334" s="8" t="s">
        <v>41</v>
      </c>
      <c r="N334" s="11"/>
      <c r="O334" s="11"/>
      <c r="P334" s="7" t="s">
        <v>43</v>
      </c>
      <c r="Q334" s="7"/>
      <c r="R334" s="12" t="str">
        <f>HYPERLINK("https://docs.wto.org/imrd/directdoc.asp?DDFDocuments/t/G/TBTN25/BDI577A1.docx", "https://docs.wto.org/imrd/directdoc.asp?DDFDocuments/t/G/TBTN25/BDI577A1.docx")</f>
        <v>https://docs.wto.org/imrd/directdoc.asp?DDFDocuments/t/G/TBTN25/BDI577A1.docx</v>
      </c>
      <c r="S334" s="12" t="str">
        <f>HYPERLINK("https://docs.wto.org/imrd/directdoc.asp?DDFDocuments/u/G/TBTN25/BDI577A1.docx", "https://docs.wto.org/imrd/directdoc.asp?DDFDocuments/u/G/TBTN25/BDI577A1.docx")</f>
        <v>https://docs.wto.org/imrd/directdoc.asp?DDFDocuments/u/G/TBTN25/BDI577A1.docx</v>
      </c>
      <c r="T334" s="12" t="str">
        <f>HYPERLINK("https://docs.wto.org/imrd/directdoc.asp?DDFDocuments/v/G/TBTN25/BDI577A1.docx", "https://docs.wto.org/imrd/directdoc.asp?DDFDocuments/v/G/TBTN25/BDI577A1.docx")</f>
        <v>https://docs.wto.org/imrd/directdoc.asp?DDFDocuments/v/G/TBTN25/BDI577A1.docx</v>
      </c>
      <c r="U334" s="12" t="s">
        <v>98</v>
      </c>
      <c r="V334" s="12" t="s">
        <v>97</v>
      </c>
      <c r="W334" s="12" t="s">
        <v>98</v>
      </c>
      <c r="X334" s="12" t="s">
        <v>97</v>
      </c>
      <c r="Y334" s="12" t="s">
        <v>97</v>
      </c>
      <c r="Z334" s="12" t="s">
        <v>97</v>
      </c>
      <c r="AA334" s="12" t="s">
        <v>97</v>
      </c>
      <c r="AB334" s="13" t="s">
        <v>41</v>
      </c>
      <c r="AC334" s="12" t="s">
        <v>41</v>
      </c>
      <c r="AD334" s="12" t="s">
        <v>41</v>
      </c>
      <c r="AE334" s="12" t="s">
        <v>41</v>
      </c>
      <c r="AF334" s="12" t="s">
        <v>41</v>
      </c>
      <c r="AG334" s="12" t="s">
        <v>41</v>
      </c>
      <c r="AH334" s="13" t="s">
        <v>41</v>
      </c>
    </row>
    <row r="335" spans="1:34" ht="40.049999999999997" customHeight="1" x14ac:dyDescent="0.3">
      <c r="A335" s="7" t="s">
        <v>47</v>
      </c>
      <c r="B335" s="8">
        <v>46279</v>
      </c>
      <c r="C335" s="9" t="str">
        <f>HYPERLINK("https://epingalert.org/en/Search?viewData= G/TBT/N/BDI/577/Add.1, G/TBT/N/KEN/1777/Add.1, G/TBT/N/RWA/1175/Add.1, G/TBT/N/TZA/1290/Add.1, G/TBT/N/UGA/2133/Add.1"," G/TBT/N/BDI/577/Add.1, G/TBT/N/KEN/1777/Add.1, G/TBT/N/RWA/1175/Add.1, G/TBT/N/TZA/1290/Add.1, G/TBT/N/UGA/2133/Add.1")</f>
        <v xml:space="preserve"> G/TBT/N/BDI/577/Add.1, G/TBT/N/KEN/1777/Add.1, G/TBT/N/RWA/1175/Add.1, G/TBT/N/TZA/1290/Add.1, G/TBT/N/UGA/2133/Add.1</v>
      </c>
      <c r="D335" s="10" t="s">
        <v>1491</v>
      </c>
      <c r="E335" s="10" t="s">
        <v>1492</v>
      </c>
      <c r="F335" s="10" t="s">
        <v>1485</v>
      </c>
      <c r="G335" s="10" t="s">
        <v>1058</v>
      </c>
      <c r="H335" s="10" t="s">
        <v>1486</v>
      </c>
      <c r="I335" s="10" t="s">
        <v>896</v>
      </c>
      <c r="J335" s="10" t="s">
        <v>41</v>
      </c>
      <c r="K335" s="10" t="s">
        <v>41</v>
      </c>
      <c r="L335" s="7"/>
      <c r="M335" s="8" t="s">
        <v>41</v>
      </c>
      <c r="N335" s="11"/>
      <c r="O335" s="11"/>
      <c r="P335" s="7" t="s">
        <v>43</v>
      </c>
      <c r="Q335" s="7"/>
      <c r="R335" s="12" t="str">
        <f>HYPERLINK("https://docs.wto.org/imrd/directdoc.asp?DDFDocuments/t/G/TBTN25/BDI577A1.docx", "https://docs.wto.org/imrd/directdoc.asp?DDFDocuments/t/G/TBTN25/BDI577A1.docx")</f>
        <v>https://docs.wto.org/imrd/directdoc.asp?DDFDocuments/t/G/TBTN25/BDI577A1.docx</v>
      </c>
      <c r="S335" s="12" t="str">
        <f>HYPERLINK("https://docs.wto.org/imrd/directdoc.asp?DDFDocuments/u/G/TBTN25/BDI577A1.docx", "https://docs.wto.org/imrd/directdoc.asp?DDFDocuments/u/G/TBTN25/BDI577A1.docx")</f>
        <v>https://docs.wto.org/imrd/directdoc.asp?DDFDocuments/u/G/TBTN25/BDI577A1.docx</v>
      </c>
      <c r="T335" s="12" t="str">
        <f>HYPERLINK("https://docs.wto.org/imrd/directdoc.asp?DDFDocuments/v/G/TBTN25/BDI577A1.docx", "https://docs.wto.org/imrd/directdoc.asp?DDFDocuments/v/G/TBTN25/BDI577A1.docx")</f>
        <v>https://docs.wto.org/imrd/directdoc.asp?DDFDocuments/v/G/TBTN25/BDI577A1.docx</v>
      </c>
      <c r="U335" s="12" t="s">
        <v>98</v>
      </c>
      <c r="V335" s="12" t="s">
        <v>97</v>
      </c>
      <c r="W335" s="12" t="s">
        <v>98</v>
      </c>
      <c r="X335" s="12" t="s">
        <v>97</v>
      </c>
      <c r="Y335" s="12" t="s">
        <v>97</v>
      </c>
      <c r="Z335" s="12" t="s">
        <v>97</v>
      </c>
      <c r="AA335" s="12" t="s">
        <v>97</v>
      </c>
      <c r="AB335" s="13" t="s">
        <v>41</v>
      </c>
      <c r="AC335" s="12" t="s">
        <v>41</v>
      </c>
      <c r="AD335" s="12" t="s">
        <v>41</v>
      </c>
      <c r="AE335" s="12" t="s">
        <v>41</v>
      </c>
      <c r="AF335" s="12" t="s">
        <v>41</v>
      </c>
      <c r="AG335" s="12" t="s">
        <v>41</v>
      </c>
      <c r="AH335" s="13" t="s">
        <v>41</v>
      </c>
    </row>
    <row r="336" spans="1:34" ht="40.049999999999997" customHeight="1" x14ac:dyDescent="0.3">
      <c r="A336" s="7" t="s">
        <v>48</v>
      </c>
      <c r="B336" s="8">
        <v>46279</v>
      </c>
      <c r="C336" s="9" t="str">
        <f>HYPERLINK("https://epingalert.org/en/Search?viewData= G/TBT/N/BDI/577/Add.1, G/TBT/N/KEN/1777/Add.1, G/TBT/N/RWA/1175/Add.1, G/TBT/N/TZA/1290/Add.1, G/TBT/N/UGA/2133/Add.1"," G/TBT/N/BDI/577/Add.1, G/TBT/N/KEN/1777/Add.1, G/TBT/N/RWA/1175/Add.1, G/TBT/N/TZA/1290/Add.1, G/TBT/N/UGA/2133/Add.1")</f>
        <v xml:space="preserve"> G/TBT/N/BDI/577/Add.1, G/TBT/N/KEN/1777/Add.1, G/TBT/N/RWA/1175/Add.1, G/TBT/N/TZA/1290/Add.1, G/TBT/N/UGA/2133/Add.1</v>
      </c>
      <c r="D336" s="10" t="s">
        <v>1491</v>
      </c>
      <c r="E336" s="10" t="s">
        <v>1492</v>
      </c>
      <c r="F336" s="10" t="s">
        <v>1485</v>
      </c>
      <c r="G336" s="10" t="s">
        <v>1058</v>
      </c>
      <c r="H336" s="10" t="s">
        <v>1486</v>
      </c>
      <c r="I336" s="10" t="s">
        <v>897</v>
      </c>
      <c r="J336" s="10" t="s">
        <v>41</v>
      </c>
      <c r="K336" s="10" t="s">
        <v>41</v>
      </c>
      <c r="L336" s="7"/>
      <c r="M336" s="8" t="s">
        <v>41</v>
      </c>
      <c r="N336" s="11"/>
      <c r="O336" s="11"/>
      <c r="P336" s="7" t="s">
        <v>43</v>
      </c>
      <c r="Q336" s="7"/>
      <c r="R336" s="12" t="str">
        <f>HYPERLINK("https://docs.wto.org/imrd/directdoc.asp?DDFDocuments/t/G/TBTN25/BDI577A1.docx", "https://docs.wto.org/imrd/directdoc.asp?DDFDocuments/t/G/TBTN25/BDI577A1.docx")</f>
        <v>https://docs.wto.org/imrd/directdoc.asp?DDFDocuments/t/G/TBTN25/BDI577A1.docx</v>
      </c>
      <c r="S336" s="12" t="str">
        <f>HYPERLINK("https://docs.wto.org/imrd/directdoc.asp?DDFDocuments/u/G/TBTN25/BDI577A1.docx", "https://docs.wto.org/imrd/directdoc.asp?DDFDocuments/u/G/TBTN25/BDI577A1.docx")</f>
        <v>https://docs.wto.org/imrd/directdoc.asp?DDFDocuments/u/G/TBTN25/BDI577A1.docx</v>
      </c>
      <c r="T336" s="12" t="str">
        <f>HYPERLINK("https://docs.wto.org/imrd/directdoc.asp?DDFDocuments/v/G/TBTN25/BDI577A1.docx", "https://docs.wto.org/imrd/directdoc.asp?DDFDocuments/v/G/TBTN25/BDI577A1.docx")</f>
        <v>https://docs.wto.org/imrd/directdoc.asp?DDFDocuments/v/G/TBTN25/BDI577A1.docx</v>
      </c>
      <c r="U336" s="12" t="s">
        <v>98</v>
      </c>
      <c r="V336" s="12" t="s">
        <v>97</v>
      </c>
      <c r="W336" s="12" t="s">
        <v>98</v>
      </c>
      <c r="X336" s="12" t="s">
        <v>97</v>
      </c>
      <c r="Y336" s="12" t="s">
        <v>97</v>
      </c>
      <c r="Z336" s="12" t="s">
        <v>97</v>
      </c>
      <c r="AA336" s="12" t="s">
        <v>97</v>
      </c>
      <c r="AB336" s="13" t="s">
        <v>41</v>
      </c>
      <c r="AC336" s="12" t="s">
        <v>41</v>
      </c>
      <c r="AD336" s="12" t="s">
        <v>41</v>
      </c>
      <c r="AE336" s="12" t="s">
        <v>41</v>
      </c>
      <c r="AF336" s="12" t="s">
        <v>41</v>
      </c>
      <c r="AG336" s="12" t="s">
        <v>41</v>
      </c>
      <c r="AH336" s="13" t="s">
        <v>41</v>
      </c>
    </row>
    <row r="337" spans="1:34" ht="40.049999999999997" customHeight="1" x14ac:dyDescent="0.3">
      <c r="A337" s="7" t="s">
        <v>34</v>
      </c>
      <c r="B337" s="8">
        <v>46279</v>
      </c>
      <c r="C337" s="9" t="str">
        <f>HYPERLINK("https://epingalert.org/en/Search?viewData= G/TBT/N/BDI/578/Add.1, G/TBT/N/KEN/1778/Add.1, G/TBT/N/RWA/1176/Add.1, G/TBT/N/TZA/1291/Add.1, G/TBT/N/UGA/2134/Add.1"," G/TBT/N/BDI/578/Add.1, G/TBT/N/KEN/1778/Add.1, G/TBT/N/RWA/1176/Add.1, G/TBT/N/TZA/1291/Add.1, G/TBT/N/UGA/2134/Add.1")</f>
        <v xml:space="preserve"> G/TBT/N/BDI/578/Add.1, G/TBT/N/KEN/1778/Add.1, G/TBT/N/RWA/1176/Add.1, G/TBT/N/TZA/1291/Add.1, G/TBT/N/UGA/2134/Add.1</v>
      </c>
      <c r="D337" s="10" t="s">
        <v>1493</v>
      </c>
      <c r="E337" s="10" t="s">
        <v>1494</v>
      </c>
      <c r="F337" s="10" t="s">
        <v>1495</v>
      </c>
      <c r="G337" s="10" t="s">
        <v>1058</v>
      </c>
      <c r="H337" s="10" t="s">
        <v>1486</v>
      </c>
      <c r="I337" s="10" t="s">
        <v>896</v>
      </c>
      <c r="J337" s="10" t="s">
        <v>41</v>
      </c>
      <c r="K337" s="10" t="s">
        <v>41</v>
      </c>
      <c r="L337" s="7"/>
      <c r="M337" s="8" t="s">
        <v>41</v>
      </c>
      <c r="N337" s="11"/>
      <c r="O337" s="11"/>
      <c r="P337" s="7" t="s">
        <v>43</v>
      </c>
      <c r="Q337" s="7"/>
      <c r="R337" s="12" t="str">
        <f>HYPERLINK("https://docs.wto.org/imrd/directdoc.asp?DDFDocuments/t/G/TBTN25/BDI578A1.docx", "https://docs.wto.org/imrd/directdoc.asp?DDFDocuments/t/G/TBTN25/BDI578A1.docx")</f>
        <v>https://docs.wto.org/imrd/directdoc.asp?DDFDocuments/t/G/TBTN25/BDI578A1.docx</v>
      </c>
      <c r="S337" s="12" t="str">
        <f>HYPERLINK("https://docs.wto.org/imrd/directdoc.asp?DDFDocuments/u/G/TBTN25/BDI578A1.docx", "https://docs.wto.org/imrd/directdoc.asp?DDFDocuments/u/G/TBTN25/BDI578A1.docx")</f>
        <v>https://docs.wto.org/imrd/directdoc.asp?DDFDocuments/u/G/TBTN25/BDI578A1.docx</v>
      </c>
      <c r="T337" s="12" t="str">
        <f>HYPERLINK("https://docs.wto.org/imrd/directdoc.asp?DDFDocuments/v/G/TBTN25/BDI578A1.docx", "https://docs.wto.org/imrd/directdoc.asp?DDFDocuments/v/G/TBTN25/BDI578A1.docx")</f>
        <v>https://docs.wto.org/imrd/directdoc.asp?DDFDocuments/v/G/TBTN25/BDI578A1.docx</v>
      </c>
      <c r="U337" s="12" t="s">
        <v>98</v>
      </c>
      <c r="V337" s="12" t="s">
        <v>97</v>
      </c>
      <c r="W337" s="12" t="s">
        <v>98</v>
      </c>
      <c r="X337" s="12" t="s">
        <v>97</v>
      </c>
      <c r="Y337" s="12" t="s">
        <v>97</v>
      </c>
      <c r="Z337" s="12" t="s">
        <v>97</v>
      </c>
      <c r="AA337" s="12" t="s">
        <v>97</v>
      </c>
      <c r="AB337" s="13" t="s">
        <v>41</v>
      </c>
      <c r="AC337" s="12" t="s">
        <v>41</v>
      </c>
      <c r="AD337" s="12" t="s">
        <v>41</v>
      </c>
      <c r="AE337" s="12" t="s">
        <v>41</v>
      </c>
      <c r="AF337" s="12" t="s">
        <v>41</v>
      </c>
      <c r="AG337" s="12" t="s">
        <v>41</v>
      </c>
      <c r="AH337" s="13" t="s">
        <v>41</v>
      </c>
    </row>
    <row r="338" spans="1:34" ht="40.049999999999997" customHeight="1" x14ac:dyDescent="0.3">
      <c r="A338" s="7" t="s">
        <v>45</v>
      </c>
      <c r="B338" s="8">
        <v>46279</v>
      </c>
      <c r="C338" s="9" t="str">
        <f>HYPERLINK("https://epingalert.org/en/Search?viewData= G/TBT/N/BDI/578/Add.1, G/TBT/N/KEN/1778/Add.1, G/TBT/N/RWA/1176/Add.1, G/TBT/N/TZA/1291/Add.1, G/TBT/N/UGA/2134/Add.1"," G/TBT/N/BDI/578/Add.1, G/TBT/N/KEN/1778/Add.1, G/TBT/N/RWA/1176/Add.1, G/TBT/N/TZA/1291/Add.1, G/TBT/N/UGA/2134/Add.1")</f>
        <v xml:space="preserve"> G/TBT/N/BDI/578/Add.1, G/TBT/N/KEN/1778/Add.1, G/TBT/N/RWA/1176/Add.1, G/TBT/N/TZA/1291/Add.1, G/TBT/N/UGA/2134/Add.1</v>
      </c>
      <c r="D338" s="10" t="s">
        <v>1493</v>
      </c>
      <c r="E338" s="10" t="s">
        <v>1494</v>
      </c>
      <c r="F338" s="10" t="s">
        <v>1495</v>
      </c>
      <c r="G338" s="10" t="s">
        <v>1058</v>
      </c>
      <c r="H338" s="10" t="s">
        <v>1486</v>
      </c>
      <c r="I338" s="10" t="s">
        <v>896</v>
      </c>
      <c r="J338" s="10" t="s">
        <v>41</v>
      </c>
      <c r="K338" s="10" t="s">
        <v>41</v>
      </c>
      <c r="L338" s="7"/>
      <c r="M338" s="8" t="s">
        <v>41</v>
      </c>
      <c r="N338" s="11"/>
      <c r="O338" s="11"/>
      <c r="P338" s="7" t="s">
        <v>43</v>
      </c>
      <c r="Q338" s="7"/>
      <c r="R338" s="12" t="str">
        <f>HYPERLINK("https://docs.wto.org/imrd/directdoc.asp?DDFDocuments/t/G/TBTN25/BDI578A1.docx", "https://docs.wto.org/imrd/directdoc.asp?DDFDocuments/t/G/TBTN25/BDI578A1.docx")</f>
        <v>https://docs.wto.org/imrd/directdoc.asp?DDFDocuments/t/G/TBTN25/BDI578A1.docx</v>
      </c>
      <c r="S338" s="12" t="str">
        <f>HYPERLINK("https://docs.wto.org/imrd/directdoc.asp?DDFDocuments/u/G/TBTN25/BDI578A1.docx", "https://docs.wto.org/imrd/directdoc.asp?DDFDocuments/u/G/TBTN25/BDI578A1.docx")</f>
        <v>https://docs.wto.org/imrd/directdoc.asp?DDFDocuments/u/G/TBTN25/BDI578A1.docx</v>
      </c>
      <c r="T338" s="12" t="str">
        <f>HYPERLINK("https://docs.wto.org/imrd/directdoc.asp?DDFDocuments/v/G/TBTN25/BDI578A1.docx", "https://docs.wto.org/imrd/directdoc.asp?DDFDocuments/v/G/TBTN25/BDI578A1.docx")</f>
        <v>https://docs.wto.org/imrd/directdoc.asp?DDFDocuments/v/G/TBTN25/BDI578A1.docx</v>
      </c>
      <c r="U338" s="12" t="s">
        <v>98</v>
      </c>
      <c r="V338" s="12" t="s">
        <v>97</v>
      </c>
      <c r="W338" s="12" t="s">
        <v>98</v>
      </c>
      <c r="X338" s="12" t="s">
        <v>97</v>
      </c>
      <c r="Y338" s="12" t="s">
        <v>97</v>
      </c>
      <c r="Z338" s="12" t="s">
        <v>97</v>
      </c>
      <c r="AA338" s="12" t="s">
        <v>97</v>
      </c>
      <c r="AB338" s="13" t="s">
        <v>41</v>
      </c>
      <c r="AC338" s="12" t="s">
        <v>41</v>
      </c>
      <c r="AD338" s="12" t="s">
        <v>41</v>
      </c>
      <c r="AE338" s="12" t="s">
        <v>41</v>
      </c>
      <c r="AF338" s="12" t="s">
        <v>41</v>
      </c>
      <c r="AG338" s="12" t="s">
        <v>41</v>
      </c>
      <c r="AH338" s="13" t="s">
        <v>41</v>
      </c>
    </row>
    <row r="339" spans="1:34" ht="40.049999999999997" customHeight="1" x14ac:dyDescent="0.3">
      <c r="A339" s="7" t="s">
        <v>46</v>
      </c>
      <c r="B339" s="8">
        <v>46279</v>
      </c>
      <c r="C339" s="9" t="str">
        <f>HYPERLINK("https://epingalert.org/en/Search?viewData= G/TBT/N/BDI/578/Add.1, G/TBT/N/KEN/1778/Add.1, G/TBT/N/RWA/1176/Add.1, G/TBT/N/TZA/1291/Add.1, G/TBT/N/UGA/2134/Add.1"," G/TBT/N/BDI/578/Add.1, G/TBT/N/KEN/1778/Add.1, G/TBT/N/RWA/1176/Add.1, G/TBT/N/TZA/1291/Add.1, G/TBT/N/UGA/2134/Add.1")</f>
        <v xml:space="preserve"> G/TBT/N/BDI/578/Add.1, G/TBT/N/KEN/1778/Add.1, G/TBT/N/RWA/1176/Add.1, G/TBT/N/TZA/1291/Add.1, G/TBT/N/UGA/2134/Add.1</v>
      </c>
      <c r="D339" s="10" t="s">
        <v>1493</v>
      </c>
      <c r="E339" s="10" t="s">
        <v>1494</v>
      </c>
      <c r="F339" s="10" t="s">
        <v>1495</v>
      </c>
      <c r="G339" s="10" t="s">
        <v>1058</v>
      </c>
      <c r="H339" s="10" t="s">
        <v>1486</v>
      </c>
      <c r="I339" s="10" t="s">
        <v>896</v>
      </c>
      <c r="J339" s="10" t="s">
        <v>41</v>
      </c>
      <c r="K339" s="10" t="s">
        <v>41</v>
      </c>
      <c r="L339" s="7"/>
      <c r="M339" s="8" t="s">
        <v>41</v>
      </c>
      <c r="N339" s="11"/>
      <c r="O339" s="11"/>
      <c r="P339" s="7" t="s">
        <v>43</v>
      </c>
      <c r="Q339" s="7"/>
      <c r="R339" s="12" t="str">
        <f>HYPERLINK("https://docs.wto.org/imrd/directdoc.asp?DDFDocuments/t/G/TBTN25/BDI578A1.docx", "https://docs.wto.org/imrd/directdoc.asp?DDFDocuments/t/G/TBTN25/BDI578A1.docx")</f>
        <v>https://docs.wto.org/imrd/directdoc.asp?DDFDocuments/t/G/TBTN25/BDI578A1.docx</v>
      </c>
      <c r="S339" s="12" t="str">
        <f>HYPERLINK("https://docs.wto.org/imrd/directdoc.asp?DDFDocuments/u/G/TBTN25/BDI578A1.docx", "https://docs.wto.org/imrd/directdoc.asp?DDFDocuments/u/G/TBTN25/BDI578A1.docx")</f>
        <v>https://docs.wto.org/imrd/directdoc.asp?DDFDocuments/u/G/TBTN25/BDI578A1.docx</v>
      </c>
      <c r="T339" s="12" t="str">
        <f>HYPERLINK("https://docs.wto.org/imrd/directdoc.asp?DDFDocuments/v/G/TBTN25/BDI578A1.docx", "https://docs.wto.org/imrd/directdoc.asp?DDFDocuments/v/G/TBTN25/BDI578A1.docx")</f>
        <v>https://docs.wto.org/imrd/directdoc.asp?DDFDocuments/v/G/TBTN25/BDI578A1.docx</v>
      </c>
      <c r="U339" s="12" t="s">
        <v>98</v>
      </c>
      <c r="V339" s="12" t="s">
        <v>97</v>
      </c>
      <c r="W339" s="12" t="s">
        <v>98</v>
      </c>
      <c r="X339" s="12" t="s">
        <v>97</v>
      </c>
      <c r="Y339" s="12" t="s">
        <v>97</v>
      </c>
      <c r="Z339" s="12" t="s">
        <v>97</v>
      </c>
      <c r="AA339" s="12" t="s">
        <v>97</v>
      </c>
      <c r="AB339" s="13" t="s">
        <v>41</v>
      </c>
      <c r="AC339" s="12" t="s">
        <v>41</v>
      </c>
      <c r="AD339" s="12" t="s">
        <v>41</v>
      </c>
      <c r="AE339" s="12" t="s">
        <v>41</v>
      </c>
      <c r="AF339" s="12" t="s">
        <v>41</v>
      </c>
      <c r="AG339" s="12" t="s">
        <v>41</v>
      </c>
      <c r="AH339" s="13" t="s">
        <v>41</v>
      </c>
    </row>
    <row r="340" spans="1:34" ht="40.049999999999997" customHeight="1" x14ac:dyDescent="0.3">
      <c r="A340" s="7" t="s">
        <v>47</v>
      </c>
      <c r="B340" s="8">
        <v>46279</v>
      </c>
      <c r="C340" s="9" t="str">
        <f>HYPERLINK("https://epingalert.org/en/Search?viewData= G/TBT/N/BDI/578/Add.1, G/TBT/N/KEN/1778/Add.1, G/TBT/N/RWA/1176/Add.1, G/TBT/N/TZA/1291/Add.1, G/TBT/N/UGA/2134/Add.1"," G/TBT/N/BDI/578/Add.1, G/TBT/N/KEN/1778/Add.1, G/TBT/N/RWA/1176/Add.1, G/TBT/N/TZA/1291/Add.1, G/TBT/N/UGA/2134/Add.1")</f>
        <v xml:space="preserve"> G/TBT/N/BDI/578/Add.1, G/TBT/N/KEN/1778/Add.1, G/TBT/N/RWA/1176/Add.1, G/TBT/N/TZA/1291/Add.1, G/TBT/N/UGA/2134/Add.1</v>
      </c>
      <c r="D340" s="10" t="s">
        <v>1493</v>
      </c>
      <c r="E340" s="10" t="s">
        <v>1494</v>
      </c>
      <c r="F340" s="10" t="s">
        <v>1495</v>
      </c>
      <c r="G340" s="10" t="s">
        <v>1058</v>
      </c>
      <c r="H340" s="10" t="s">
        <v>1486</v>
      </c>
      <c r="I340" s="10" t="s">
        <v>896</v>
      </c>
      <c r="J340" s="10" t="s">
        <v>41</v>
      </c>
      <c r="K340" s="10" t="s">
        <v>41</v>
      </c>
      <c r="L340" s="7"/>
      <c r="M340" s="8" t="s">
        <v>41</v>
      </c>
      <c r="N340" s="11"/>
      <c r="O340" s="11"/>
      <c r="P340" s="7" t="s">
        <v>43</v>
      </c>
      <c r="Q340" s="7"/>
      <c r="R340" s="12" t="str">
        <f>HYPERLINK("https://docs.wto.org/imrd/directdoc.asp?DDFDocuments/t/G/TBTN25/BDI578A1.docx", "https://docs.wto.org/imrd/directdoc.asp?DDFDocuments/t/G/TBTN25/BDI578A1.docx")</f>
        <v>https://docs.wto.org/imrd/directdoc.asp?DDFDocuments/t/G/TBTN25/BDI578A1.docx</v>
      </c>
      <c r="S340" s="12" t="str">
        <f>HYPERLINK("https://docs.wto.org/imrd/directdoc.asp?DDFDocuments/u/G/TBTN25/BDI578A1.docx", "https://docs.wto.org/imrd/directdoc.asp?DDFDocuments/u/G/TBTN25/BDI578A1.docx")</f>
        <v>https://docs.wto.org/imrd/directdoc.asp?DDFDocuments/u/G/TBTN25/BDI578A1.docx</v>
      </c>
      <c r="T340" s="12" t="str">
        <f>HYPERLINK("https://docs.wto.org/imrd/directdoc.asp?DDFDocuments/v/G/TBTN25/BDI578A1.docx", "https://docs.wto.org/imrd/directdoc.asp?DDFDocuments/v/G/TBTN25/BDI578A1.docx")</f>
        <v>https://docs.wto.org/imrd/directdoc.asp?DDFDocuments/v/G/TBTN25/BDI578A1.docx</v>
      </c>
      <c r="U340" s="12" t="s">
        <v>98</v>
      </c>
      <c r="V340" s="12" t="s">
        <v>97</v>
      </c>
      <c r="W340" s="12" t="s">
        <v>98</v>
      </c>
      <c r="X340" s="12" t="s">
        <v>97</v>
      </c>
      <c r="Y340" s="12" t="s">
        <v>97</v>
      </c>
      <c r="Z340" s="12" t="s">
        <v>97</v>
      </c>
      <c r="AA340" s="12" t="s">
        <v>97</v>
      </c>
      <c r="AB340" s="13" t="s">
        <v>41</v>
      </c>
      <c r="AC340" s="12" t="s">
        <v>41</v>
      </c>
      <c r="AD340" s="12" t="s">
        <v>41</v>
      </c>
      <c r="AE340" s="12" t="s">
        <v>41</v>
      </c>
      <c r="AF340" s="12" t="s">
        <v>41</v>
      </c>
      <c r="AG340" s="12" t="s">
        <v>41</v>
      </c>
      <c r="AH340" s="13" t="s">
        <v>41</v>
      </c>
    </row>
    <row r="341" spans="1:34" ht="40.049999999999997" customHeight="1" x14ac:dyDescent="0.3">
      <c r="A341" s="7" t="s">
        <v>48</v>
      </c>
      <c r="B341" s="8">
        <v>46279</v>
      </c>
      <c r="C341" s="9" t="str">
        <f>HYPERLINK("https://epingalert.org/en/Search?viewData= G/TBT/N/BDI/578/Add.1, G/TBT/N/KEN/1778/Add.1, G/TBT/N/RWA/1176/Add.1, G/TBT/N/TZA/1291/Add.1, G/TBT/N/UGA/2134/Add.1"," G/TBT/N/BDI/578/Add.1, G/TBT/N/KEN/1778/Add.1, G/TBT/N/RWA/1176/Add.1, G/TBT/N/TZA/1291/Add.1, G/TBT/N/UGA/2134/Add.1")</f>
        <v xml:space="preserve"> G/TBT/N/BDI/578/Add.1, G/TBT/N/KEN/1778/Add.1, G/TBT/N/RWA/1176/Add.1, G/TBT/N/TZA/1291/Add.1, G/TBT/N/UGA/2134/Add.1</v>
      </c>
      <c r="D341" s="10" t="s">
        <v>1493</v>
      </c>
      <c r="E341" s="10" t="s">
        <v>1494</v>
      </c>
      <c r="F341" s="10" t="s">
        <v>1495</v>
      </c>
      <c r="G341" s="10" t="s">
        <v>1058</v>
      </c>
      <c r="H341" s="10" t="s">
        <v>1486</v>
      </c>
      <c r="I341" s="10" t="s">
        <v>897</v>
      </c>
      <c r="J341" s="10" t="s">
        <v>41</v>
      </c>
      <c r="K341" s="10" t="s">
        <v>41</v>
      </c>
      <c r="L341" s="7"/>
      <c r="M341" s="8" t="s">
        <v>41</v>
      </c>
      <c r="N341" s="11"/>
      <c r="O341" s="11"/>
      <c r="P341" s="7" t="s">
        <v>43</v>
      </c>
      <c r="Q341" s="7"/>
      <c r="R341" s="12" t="str">
        <f>HYPERLINK("https://docs.wto.org/imrd/directdoc.asp?DDFDocuments/t/G/TBTN25/BDI578A1.docx", "https://docs.wto.org/imrd/directdoc.asp?DDFDocuments/t/G/TBTN25/BDI578A1.docx")</f>
        <v>https://docs.wto.org/imrd/directdoc.asp?DDFDocuments/t/G/TBTN25/BDI578A1.docx</v>
      </c>
      <c r="S341" s="12" t="str">
        <f>HYPERLINK("https://docs.wto.org/imrd/directdoc.asp?DDFDocuments/u/G/TBTN25/BDI578A1.docx", "https://docs.wto.org/imrd/directdoc.asp?DDFDocuments/u/G/TBTN25/BDI578A1.docx")</f>
        <v>https://docs.wto.org/imrd/directdoc.asp?DDFDocuments/u/G/TBTN25/BDI578A1.docx</v>
      </c>
      <c r="T341" s="12" t="str">
        <f>HYPERLINK("https://docs.wto.org/imrd/directdoc.asp?DDFDocuments/v/G/TBTN25/BDI578A1.docx", "https://docs.wto.org/imrd/directdoc.asp?DDFDocuments/v/G/TBTN25/BDI578A1.docx")</f>
        <v>https://docs.wto.org/imrd/directdoc.asp?DDFDocuments/v/G/TBTN25/BDI578A1.docx</v>
      </c>
      <c r="U341" s="12" t="s">
        <v>98</v>
      </c>
      <c r="V341" s="12" t="s">
        <v>97</v>
      </c>
      <c r="W341" s="12" t="s">
        <v>98</v>
      </c>
      <c r="X341" s="12" t="s">
        <v>97</v>
      </c>
      <c r="Y341" s="12" t="s">
        <v>97</v>
      </c>
      <c r="Z341" s="12" t="s">
        <v>97</v>
      </c>
      <c r="AA341" s="12" t="s">
        <v>97</v>
      </c>
      <c r="AB341" s="13" t="s">
        <v>41</v>
      </c>
      <c r="AC341" s="12" t="s">
        <v>41</v>
      </c>
      <c r="AD341" s="12" t="s">
        <v>41</v>
      </c>
      <c r="AE341" s="12" t="s">
        <v>41</v>
      </c>
      <c r="AF341" s="12" t="s">
        <v>41</v>
      </c>
      <c r="AG341" s="12" t="s">
        <v>41</v>
      </c>
      <c r="AH341" s="13" t="s">
        <v>41</v>
      </c>
    </row>
    <row r="342" spans="1:34" ht="40.049999999999997" customHeight="1" x14ac:dyDescent="0.3">
      <c r="A342" s="7" t="s">
        <v>34</v>
      </c>
      <c r="B342" s="8">
        <v>46279</v>
      </c>
      <c r="C342" s="9" t="str">
        <f>HYPERLINK("https://epingalert.org/en/Search?viewData= G/TBT/N/BDI/579/Add.1, G/TBT/N/KEN/1779/Add.1, G/TBT/N/RWA/1177/Add.1, G/TBT/N/TZA/1292/Add.1, G/TBT/N/UGA/2135/Add.1"," G/TBT/N/BDI/579/Add.1, G/TBT/N/KEN/1779/Add.1, G/TBT/N/RWA/1177/Add.1, G/TBT/N/TZA/1292/Add.1, G/TBT/N/UGA/2135/Add.1")</f>
        <v xml:space="preserve"> G/TBT/N/BDI/579/Add.1, G/TBT/N/KEN/1779/Add.1, G/TBT/N/RWA/1177/Add.1, G/TBT/N/TZA/1292/Add.1, G/TBT/N/UGA/2135/Add.1</v>
      </c>
      <c r="D342" s="10" t="s">
        <v>1496</v>
      </c>
      <c r="E342" s="10" t="s">
        <v>1497</v>
      </c>
      <c r="F342" s="10" t="s">
        <v>1495</v>
      </c>
      <c r="G342" s="10" t="s">
        <v>1058</v>
      </c>
      <c r="H342" s="10" t="s">
        <v>1486</v>
      </c>
      <c r="I342" s="10" t="s">
        <v>896</v>
      </c>
      <c r="J342" s="10" t="s">
        <v>41</v>
      </c>
      <c r="K342" s="10" t="s">
        <v>41</v>
      </c>
      <c r="L342" s="7"/>
      <c r="M342" s="8" t="s">
        <v>41</v>
      </c>
      <c r="N342" s="11"/>
      <c r="O342" s="11"/>
      <c r="P342" s="7" t="s">
        <v>43</v>
      </c>
      <c r="Q342" s="7"/>
      <c r="R342" s="12" t="str">
        <f>HYPERLINK("https://docs.wto.org/imrd/directdoc.asp?DDFDocuments/t/G/TBTN25/BDI579A1.docx", "https://docs.wto.org/imrd/directdoc.asp?DDFDocuments/t/G/TBTN25/BDI579A1.docx")</f>
        <v>https://docs.wto.org/imrd/directdoc.asp?DDFDocuments/t/G/TBTN25/BDI579A1.docx</v>
      </c>
      <c r="S342" s="12" t="str">
        <f>HYPERLINK("https://docs.wto.org/imrd/directdoc.asp?DDFDocuments/u/G/TBTN25/BDI579A1.docx", "https://docs.wto.org/imrd/directdoc.asp?DDFDocuments/u/G/TBTN25/BDI579A1.docx")</f>
        <v>https://docs.wto.org/imrd/directdoc.asp?DDFDocuments/u/G/TBTN25/BDI579A1.docx</v>
      </c>
      <c r="T342" s="12" t="str">
        <f>HYPERLINK("https://docs.wto.org/imrd/directdoc.asp?DDFDocuments/v/G/TBTN25/BDI579A1.docx", "https://docs.wto.org/imrd/directdoc.asp?DDFDocuments/v/G/TBTN25/BDI579A1.docx")</f>
        <v>https://docs.wto.org/imrd/directdoc.asp?DDFDocuments/v/G/TBTN25/BDI579A1.docx</v>
      </c>
      <c r="U342" s="12" t="s">
        <v>98</v>
      </c>
      <c r="V342" s="12" t="s">
        <v>97</v>
      </c>
      <c r="W342" s="12" t="s">
        <v>98</v>
      </c>
      <c r="X342" s="12" t="s">
        <v>97</v>
      </c>
      <c r="Y342" s="12" t="s">
        <v>97</v>
      </c>
      <c r="Z342" s="12" t="s">
        <v>97</v>
      </c>
      <c r="AA342" s="12" t="s">
        <v>97</v>
      </c>
      <c r="AB342" s="13" t="s">
        <v>41</v>
      </c>
      <c r="AC342" s="12" t="s">
        <v>41</v>
      </c>
      <c r="AD342" s="12" t="s">
        <v>41</v>
      </c>
      <c r="AE342" s="12" t="s">
        <v>41</v>
      </c>
      <c r="AF342" s="12" t="s">
        <v>41</v>
      </c>
      <c r="AG342" s="12" t="s">
        <v>41</v>
      </c>
      <c r="AH342" s="13" t="s">
        <v>41</v>
      </c>
    </row>
    <row r="343" spans="1:34" ht="40.049999999999997" customHeight="1" x14ac:dyDescent="0.3">
      <c r="A343" s="7" t="s">
        <v>45</v>
      </c>
      <c r="B343" s="8">
        <v>46279</v>
      </c>
      <c r="C343" s="9" t="str">
        <f>HYPERLINK("https://epingalert.org/en/Search?viewData= G/TBT/N/BDI/579/Add.1, G/TBT/N/KEN/1779/Add.1, G/TBT/N/RWA/1177/Add.1, G/TBT/N/TZA/1292/Add.1, G/TBT/N/UGA/2135/Add.1"," G/TBT/N/BDI/579/Add.1, G/TBT/N/KEN/1779/Add.1, G/TBT/N/RWA/1177/Add.1, G/TBT/N/TZA/1292/Add.1, G/TBT/N/UGA/2135/Add.1")</f>
        <v xml:space="preserve"> G/TBT/N/BDI/579/Add.1, G/TBT/N/KEN/1779/Add.1, G/TBT/N/RWA/1177/Add.1, G/TBT/N/TZA/1292/Add.1, G/TBT/N/UGA/2135/Add.1</v>
      </c>
      <c r="D343" s="10" t="s">
        <v>1496</v>
      </c>
      <c r="E343" s="10" t="s">
        <v>1497</v>
      </c>
      <c r="F343" s="10" t="s">
        <v>1495</v>
      </c>
      <c r="G343" s="10" t="s">
        <v>1058</v>
      </c>
      <c r="H343" s="10" t="s">
        <v>1486</v>
      </c>
      <c r="I343" s="10" t="s">
        <v>896</v>
      </c>
      <c r="J343" s="10" t="s">
        <v>41</v>
      </c>
      <c r="K343" s="10" t="s">
        <v>41</v>
      </c>
      <c r="L343" s="7"/>
      <c r="M343" s="8" t="s">
        <v>41</v>
      </c>
      <c r="N343" s="11"/>
      <c r="O343" s="11"/>
      <c r="P343" s="7" t="s">
        <v>43</v>
      </c>
      <c r="Q343" s="7"/>
      <c r="R343" s="12" t="str">
        <f>HYPERLINK("https://docs.wto.org/imrd/directdoc.asp?DDFDocuments/t/G/TBTN25/BDI579A1.docx", "https://docs.wto.org/imrd/directdoc.asp?DDFDocuments/t/G/TBTN25/BDI579A1.docx")</f>
        <v>https://docs.wto.org/imrd/directdoc.asp?DDFDocuments/t/G/TBTN25/BDI579A1.docx</v>
      </c>
      <c r="S343" s="12" t="str">
        <f>HYPERLINK("https://docs.wto.org/imrd/directdoc.asp?DDFDocuments/u/G/TBTN25/BDI579A1.docx", "https://docs.wto.org/imrd/directdoc.asp?DDFDocuments/u/G/TBTN25/BDI579A1.docx")</f>
        <v>https://docs.wto.org/imrd/directdoc.asp?DDFDocuments/u/G/TBTN25/BDI579A1.docx</v>
      </c>
      <c r="T343" s="12" t="str">
        <f>HYPERLINK("https://docs.wto.org/imrd/directdoc.asp?DDFDocuments/v/G/TBTN25/BDI579A1.docx", "https://docs.wto.org/imrd/directdoc.asp?DDFDocuments/v/G/TBTN25/BDI579A1.docx")</f>
        <v>https://docs.wto.org/imrd/directdoc.asp?DDFDocuments/v/G/TBTN25/BDI579A1.docx</v>
      </c>
      <c r="U343" s="12" t="s">
        <v>98</v>
      </c>
      <c r="V343" s="12" t="s">
        <v>97</v>
      </c>
      <c r="W343" s="12" t="s">
        <v>98</v>
      </c>
      <c r="X343" s="12" t="s">
        <v>97</v>
      </c>
      <c r="Y343" s="12" t="s">
        <v>97</v>
      </c>
      <c r="Z343" s="12" t="s">
        <v>97</v>
      </c>
      <c r="AA343" s="12" t="s">
        <v>97</v>
      </c>
      <c r="AB343" s="13" t="s">
        <v>41</v>
      </c>
      <c r="AC343" s="12" t="s">
        <v>41</v>
      </c>
      <c r="AD343" s="12" t="s">
        <v>41</v>
      </c>
      <c r="AE343" s="12" t="s">
        <v>41</v>
      </c>
      <c r="AF343" s="12" t="s">
        <v>41</v>
      </c>
      <c r="AG343" s="12" t="s">
        <v>41</v>
      </c>
      <c r="AH343" s="13" t="s">
        <v>41</v>
      </c>
    </row>
    <row r="344" spans="1:34" ht="40.049999999999997" customHeight="1" x14ac:dyDescent="0.3">
      <c r="A344" s="7" t="s">
        <v>46</v>
      </c>
      <c r="B344" s="8">
        <v>46279</v>
      </c>
      <c r="C344" s="9" t="str">
        <f>HYPERLINK("https://epingalert.org/en/Search?viewData= G/TBT/N/BDI/579/Add.1, G/TBT/N/KEN/1779/Add.1, G/TBT/N/RWA/1177/Add.1, G/TBT/N/TZA/1292/Add.1, G/TBT/N/UGA/2135/Add.1"," G/TBT/N/BDI/579/Add.1, G/TBT/N/KEN/1779/Add.1, G/TBT/N/RWA/1177/Add.1, G/TBT/N/TZA/1292/Add.1, G/TBT/N/UGA/2135/Add.1")</f>
        <v xml:space="preserve"> G/TBT/N/BDI/579/Add.1, G/TBT/N/KEN/1779/Add.1, G/TBT/N/RWA/1177/Add.1, G/TBT/N/TZA/1292/Add.1, G/TBT/N/UGA/2135/Add.1</v>
      </c>
      <c r="D344" s="10" t="s">
        <v>1496</v>
      </c>
      <c r="E344" s="10" t="s">
        <v>1497</v>
      </c>
      <c r="F344" s="10" t="s">
        <v>1495</v>
      </c>
      <c r="G344" s="10" t="s">
        <v>1058</v>
      </c>
      <c r="H344" s="10" t="s">
        <v>1486</v>
      </c>
      <c r="I344" s="10" t="s">
        <v>896</v>
      </c>
      <c r="J344" s="10" t="s">
        <v>41</v>
      </c>
      <c r="K344" s="10" t="s">
        <v>41</v>
      </c>
      <c r="L344" s="7"/>
      <c r="M344" s="8" t="s">
        <v>41</v>
      </c>
      <c r="N344" s="11"/>
      <c r="O344" s="11"/>
      <c r="P344" s="7" t="s">
        <v>43</v>
      </c>
      <c r="Q344" s="7"/>
      <c r="R344" s="12" t="str">
        <f>HYPERLINK("https://docs.wto.org/imrd/directdoc.asp?DDFDocuments/t/G/TBTN25/BDI579A1.docx", "https://docs.wto.org/imrd/directdoc.asp?DDFDocuments/t/G/TBTN25/BDI579A1.docx")</f>
        <v>https://docs.wto.org/imrd/directdoc.asp?DDFDocuments/t/G/TBTN25/BDI579A1.docx</v>
      </c>
      <c r="S344" s="12" t="str">
        <f>HYPERLINK("https://docs.wto.org/imrd/directdoc.asp?DDFDocuments/u/G/TBTN25/BDI579A1.docx", "https://docs.wto.org/imrd/directdoc.asp?DDFDocuments/u/G/TBTN25/BDI579A1.docx")</f>
        <v>https://docs.wto.org/imrd/directdoc.asp?DDFDocuments/u/G/TBTN25/BDI579A1.docx</v>
      </c>
      <c r="T344" s="12" t="str">
        <f>HYPERLINK("https://docs.wto.org/imrd/directdoc.asp?DDFDocuments/v/G/TBTN25/BDI579A1.docx", "https://docs.wto.org/imrd/directdoc.asp?DDFDocuments/v/G/TBTN25/BDI579A1.docx")</f>
        <v>https://docs.wto.org/imrd/directdoc.asp?DDFDocuments/v/G/TBTN25/BDI579A1.docx</v>
      </c>
      <c r="U344" s="12" t="s">
        <v>98</v>
      </c>
      <c r="V344" s="12" t="s">
        <v>97</v>
      </c>
      <c r="W344" s="12" t="s">
        <v>98</v>
      </c>
      <c r="X344" s="12" t="s">
        <v>97</v>
      </c>
      <c r="Y344" s="12" t="s">
        <v>97</v>
      </c>
      <c r="Z344" s="12" t="s">
        <v>97</v>
      </c>
      <c r="AA344" s="12" t="s">
        <v>97</v>
      </c>
      <c r="AB344" s="13" t="s">
        <v>41</v>
      </c>
      <c r="AC344" s="12" t="s">
        <v>41</v>
      </c>
      <c r="AD344" s="12" t="s">
        <v>41</v>
      </c>
      <c r="AE344" s="12" t="s">
        <v>41</v>
      </c>
      <c r="AF344" s="12" t="s">
        <v>41</v>
      </c>
      <c r="AG344" s="12" t="s">
        <v>41</v>
      </c>
      <c r="AH344" s="13" t="s">
        <v>41</v>
      </c>
    </row>
    <row r="345" spans="1:34" ht="40.049999999999997" customHeight="1" x14ac:dyDescent="0.3">
      <c r="A345" s="7" t="s">
        <v>47</v>
      </c>
      <c r="B345" s="8">
        <v>46279</v>
      </c>
      <c r="C345" s="9" t="str">
        <f>HYPERLINK("https://epingalert.org/en/Search?viewData= G/TBT/N/BDI/579/Add.1, G/TBT/N/KEN/1779/Add.1, G/TBT/N/RWA/1177/Add.1, G/TBT/N/TZA/1292/Add.1, G/TBT/N/UGA/2135/Add.1"," G/TBT/N/BDI/579/Add.1, G/TBT/N/KEN/1779/Add.1, G/TBT/N/RWA/1177/Add.1, G/TBT/N/TZA/1292/Add.1, G/TBT/N/UGA/2135/Add.1")</f>
        <v xml:space="preserve"> G/TBT/N/BDI/579/Add.1, G/TBT/N/KEN/1779/Add.1, G/TBT/N/RWA/1177/Add.1, G/TBT/N/TZA/1292/Add.1, G/TBT/N/UGA/2135/Add.1</v>
      </c>
      <c r="D345" s="10" t="s">
        <v>1496</v>
      </c>
      <c r="E345" s="10" t="s">
        <v>1497</v>
      </c>
      <c r="F345" s="10" t="s">
        <v>1495</v>
      </c>
      <c r="G345" s="10" t="s">
        <v>1058</v>
      </c>
      <c r="H345" s="10" t="s">
        <v>1486</v>
      </c>
      <c r="I345" s="10" t="s">
        <v>896</v>
      </c>
      <c r="J345" s="10" t="s">
        <v>41</v>
      </c>
      <c r="K345" s="10" t="s">
        <v>41</v>
      </c>
      <c r="L345" s="7"/>
      <c r="M345" s="8" t="s">
        <v>41</v>
      </c>
      <c r="N345" s="11"/>
      <c r="O345" s="11"/>
      <c r="P345" s="7" t="s">
        <v>43</v>
      </c>
      <c r="Q345" s="7"/>
      <c r="R345" s="12" t="str">
        <f>HYPERLINK("https://docs.wto.org/imrd/directdoc.asp?DDFDocuments/t/G/TBTN25/BDI579A1.docx", "https://docs.wto.org/imrd/directdoc.asp?DDFDocuments/t/G/TBTN25/BDI579A1.docx")</f>
        <v>https://docs.wto.org/imrd/directdoc.asp?DDFDocuments/t/G/TBTN25/BDI579A1.docx</v>
      </c>
      <c r="S345" s="12" t="str">
        <f>HYPERLINK("https://docs.wto.org/imrd/directdoc.asp?DDFDocuments/u/G/TBTN25/BDI579A1.docx", "https://docs.wto.org/imrd/directdoc.asp?DDFDocuments/u/G/TBTN25/BDI579A1.docx")</f>
        <v>https://docs.wto.org/imrd/directdoc.asp?DDFDocuments/u/G/TBTN25/BDI579A1.docx</v>
      </c>
      <c r="T345" s="12" t="str">
        <f>HYPERLINK("https://docs.wto.org/imrd/directdoc.asp?DDFDocuments/v/G/TBTN25/BDI579A1.docx", "https://docs.wto.org/imrd/directdoc.asp?DDFDocuments/v/G/TBTN25/BDI579A1.docx")</f>
        <v>https://docs.wto.org/imrd/directdoc.asp?DDFDocuments/v/G/TBTN25/BDI579A1.docx</v>
      </c>
      <c r="U345" s="12" t="s">
        <v>98</v>
      </c>
      <c r="V345" s="12" t="s">
        <v>97</v>
      </c>
      <c r="W345" s="12" t="s">
        <v>98</v>
      </c>
      <c r="X345" s="12" t="s">
        <v>97</v>
      </c>
      <c r="Y345" s="12" t="s">
        <v>97</v>
      </c>
      <c r="Z345" s="12" t="s">
        <v>97</v>
      </c>
      <c r="AA345" s="12" t="s">
        <v>97</v>
      </c>
      <c r="AB345" s="13" t="s">
        <v>41</v>
      </c>
      <c r="AC345" s="12" t="s">
        <v>41</v>
      </c>
      <c r="AD345" s="12" t="s">
        <v>41</v>
      </c>
      <c r="AE345" s="12" t="s">
        <v>41</v>
      </c>
      <c r="AF345" s="12" t="s">
        <v>41</v>
      </c>
      <c r="AG345" s="12" t="s">
        <v>41</v>
      </c>
      <c r="AH345" s="13" t="s">
        <v>41</v>
      </c>
    </row>
    <row r="346" spans="1:34" ht="40.049999999999997" customHeight="1" x14ac:dyDescent="0.3">
      <c r="A346" s="7" t="s">
        <v>48</v>
      </c>
      <c r="B346" s="8">
        <v>46279</v>
      </c>
      <c r="C346" s="9" t="str">
        <f>HYPERLINK("https://epingalert.org/en/Search?viewData= G/TBT/N/BDI/579/Add.1, G/TBT/N/KEN/1779/Add.1, G/TBT/N/RWA/1177/Add.1, G/TBT/N/TZA/1292/Add.1, G/TBT/N/UGA/2135/Add.1"," G/TBT/N/BDI/579/Add.1, G/TBT/N/KEN/1779/Add.1, G/TBT/N/RWA/1177/Add.1, G/TBT/N/TZA/1292/Add.1, G/TBT/N/UGA/2135/Add.1")</f>
        <v xml:space="preserve"> G/TBT/N/BDI/579/Add.1, G/TBT/N/KEN/1779/Add.1, G/TBT/N/RWA/1177/Add.1, G/TBT/N/TZA/1292/Add.1, G/TBT/N/UGA/2135/Add.1</v>
      </c>
      <c r="D346" s="10" t="s">
        <v>1496</v>
      </c>
      <c r="E346" s="10" t="s">
        <v>1497</v>
      </c>
      <c r="F346" s="10" t="s">
        <v>1495</v>
      </c>
      <c r="G346" s="10" t="s">
        <v>1058</v>
      </c>
      <c r="H346" s="10" t="s">
        <v>1486</v>
      </c>
      <c r="I346" s="10" t="s">
        <v>897</v>
      </c>
      <c r="J346" s="10" t="s">
        <v>41</v>
      </c>
      <c r="K346" s="10" t="s">
        <v>41</v>
      </c>
      <c r="L346" s="7"/>
      <c r="M346" s="8" t="s">
        <v>41</v>
      </c>
      <c r="N346" s="11"/>
      <c r="O346" s="11"/>
      <c r="P346" s="7" t="s">
        <v>43</v>
      </c>
      <c r="Q346" s="7"/>
      <c r="R346" s="12" t="str">
        <f>HYPERLINK("https://docs.wto.org/imrd/directdoc.asp?DDFDocuments/t/G/TBTN25/BDI579A1.docx", "https://docs.wto.org/imrd/directdoc.asp?DDFDocuments/t/G/TBTN25/BDI579A1.docx")</f>
        <v>https://docs.wto.org/imrd/directdoc.asp?DDFDocuments/t/G/TBTN25/BDI579A1.docx</v>
      </c>
      <c r="S346" s="12" t="str">
        <f>HYPERLINK("https://docs.wto.org/imrd/directdoc.asp?DDFDocuments/u/G/TBTN25/BDI579A1.docx", "https://docs.wto.org/imrd/directdoc.asp?DDFDocuments/u/G/TBTN25/BDI579A1.docx")</f>
        <v>https://docs.wto.org/imrd/directdoc.asp?DDFDocuments/u/G/TBTN25/BDI579A1.docx</v>
      </c>
      <c r="T346" s="12" t="str">
        <f>HYPERLINK("https://docs.wto.org/imrd/directdoc.asp?DDFDocuments/v/G/TBTN25/BDI579A1.docx", "https://docs.wto.org/imrd/directdoc.asp?DDFDocuments/v/G/TBTN25/BDI579A1.docx")</f>
        <v>https://docs.wto.org/imrd/directdoc.asp?DDFDocuments/v/G/TBTN25/BDI579A1.docx</v>
      </c>
      <c r="U346" s="12" t="s">
        <v>98</v>
      </c>
      <c r="V346" s="12" t="s">
        <v>97</v>
      </c>
      <c r="W346" s="12" t="s">
        <v>98</v>
      </c>
      <c r="X346" s="12" t="s">
        <v>97</v>
      </c>
      <c r="Y346" s="12" t="s">
        <v>97</v>
      </c>
      <c r="Z346" s="12" t="s">
        <v>97</v>
      </c>
      <c r="AA346" s="12" t="s">
        <v>97</v>
      </c>
      <c r="AB346" s="13" t="s">
        <v>41</v>
      </c>
      <c r="AC346" s="12" t="s">
        <v>41</v>
      </c>
      <c r="AD346" s="12" t="s">
        <v>41</v>
      </c>
      <c r="AE346" s="12" t="s">
        <v>41</v>
      </c>
      <c r="AF346" s="12" t="s">
        <v>41</v>
      </c>
      <c r="AG346" s="12" t="s">
        <v>41</v>
      </c>
      <c r="AH346" s="13" t="s">
        <v>41</v>
      </c>
    </row>
    <row r="347" spans="1:34" ht="40.049999999999997" customHeight="1" x14ac:dyDescent="0.3">
      <c r="A347" s="7" t="s">
        <v>34</v>
      </c>
      <c r="B347" s="8">
        <v>46279</v>
      </c>
      <c r="C347" s="9" t="str">
        <f>HYPERLINK("https://epingalert.org/en/Search?viewData= G/TBT/N/BDI/585/Add.1, G/TBT/N/KEN/1784/Add.1, G/TBT/N/RWA/1182/Add.1, G/TBT/N/TZA/1304/Add.1, G/TBT/N/UGA/2138/Add.1"," G/TBT/N/BDI/585/Add.1, G/TBT/N/KEN/1784/Add.1, G/TBT/N/RWA/1182/Add.1, G/TBT/N/TZA/1304/Add.1, G/TBT/N/UGA/2138/Add.1")</f>
        <v xml:space="preserve"> G/TBT/N/BDI/585/Add.1, G/TBT/N/KEN/1784/Add.1, G/TBT/N/RWA/1182/Add.1, G/TBT/N/TZA/1304/Add.1, G/TBT/N/UGA/2138/Add.1</v>
      </c>
      <c r="D347" s="10" t="s">
        <v>1498</v>
      </c>
      <c r="E347" s="10" t="s">
        <v>1499</v>
      </c>
      <c r="F347" s="10" t="s">
        <v>1500</v>
      </c>
      <c r="G347" s="10" t="s">
        <v>901</v>
      </c>
      <c r="H347" s="10" t="s">
        <v>902</v>
      </c>
      <c r="I347" s="10" t="s">
        <v>896</v>
      </c>
      <c r="J347" s="10" t="s">
        <v>41</v>
      </c>
      <c r="K347" s="10" t="s">
        <v>41</v>
      </c>
      <c r="L347" s="7"/>
      <c r="M347" s="8" t="s">
        <v>41</v>
      </c>
      <c r="N347" s="11"/>
      <c r="O347" s="11"/>
      <c r="P347" s="7" t="s">
        <v>43</v>
      </c>
      <c r="Q347" s="7"/>
      <c r="R347" s="12" t="str">
        <f>HYPERLINK("https://docs.wto.org/imrd/directdoc.asp?DDFDocuments/t/G/TBTN25/BDI585A1.docx", "https://docs.wto.org/imrd/directdoc.asp?DDFDocuments/t/G/TBTN25/BDI585A1.docx")</f>
        <v>https://docs.wto.org/imrd/directdoc.asp?DDFDocuments/t/G/TBTN25/BDI585A1.docx</v>
      </c>
      <c r="S347" s="12" t="str">
        <f>HYPERLINK("https://docs.wto.org/imrd/directdoc.asp?DDFDocuments/u/G/TBTN25/BDI585A1.docx", "https://docs.wto.org/imrd/directdoc.asp?DDFDocuments/u/G/TBTN25/BDI585A1.docx")</f>
        <v>https://docs.wto.org/imrd/directdoc.asp?DDFDocuments/u/G/TBTN25/BDI585A1.docx</v>
      </c>
      <c r="T347" s="12" t="str">
        <f>HYPERLINK("https://docs.wto.org/imrd/directdoc.asp?DDFDocuments/v/G/TBTN25/BDI585A1.docx", "https://docs.wto.org/imrd/directdoc.asp?DDFDocuments/v/G/TBTN25/BDI585A1.docx")</f>
        <v>https://docs.wto.org/imrd/directdoc.asp?DDFDocuments/v/G/TBTN25/BDI585A1.docx</v>
      </c>
      <c r="U347" s="12" t="s">
        <v>98</v>
      </c>
      <c r="V347" s="12" t="s">
        <v>97</v>
      </c>
      <c r="W347" s="12" t="s">
        <v>97</v>
      </c>
      <c r="X347" s="12" t="s">
        <v>97</v>
      </c>
      <c r="Y347" s="12" t="s">
        <v>97</v>
      </c>
      <c r="Z347" s="12" t="s">
        <v>97</v>
      </c>
      <c r="AA347" s="12" t="s">
        <v>97</v>
      </c>
      <c r="AB347" s="13" t="s">
        <v>41</v>
      </c>
      <c r="AC347" s="12" t="s">
        <v>41</v>
      </c>
      <c r="AD347" s="12" t="s">
        <v>41</v>
      </c>
      <c r="AE347" s="12" t="s">
        <v>41</v>
      </c>
      <c r="AF347" s="12" t="s">
        <v>41</v>
      </c>
      <c r="AG347" s="12" t="s">
        <v>41</v>
      </c>
      <c r="AH347" s="13" t="s">
        <v>41</v>
      </c>
    </row>
    <row r="348" spans="1:34" ht="40.049999999999997" customHeight="1" x14ac:dyDescent="0.3">
      <c r="A348" s="7" t="s">
        <v>45</v>
      </c>
      <c r="B348" s="8">
        <v>46279</v>
      </c>
      <c r="C348" s="9" t="str">
        <f>HYPERLINK("https://epingalert.org/en/Search?viewData= G/TBT/N/BDI/585/Add.1, G/TBT/N/KEN/1784/Add.1, G/TBT/N/RWA/1182/Add.1, G/TBT/N/TZA/1304/Add.1, G/TBT/N/UGA/2138/Add.1"," G/TBT/N/BDI/585/Add.1, G/TBT/N/KEN/1784/Add.1, G/TBT/N/RWA/1182/Add.1, G/TBT/N/TZA/1304/Add.1, G/TBT/N/UGA/2138/Add.1")</f>
        <v xml:space="preserve"> G/TBT/N/BDI/585/Add.1, G/TBT/N/KEN/1784/Add.1, G/TBT/N/RWA/1182/Add.1, G/TBT/N/TZA/1304/Add.1, G/TBT/N/UGA/2138/Add.1</v>
      </c>
      <c r="D348" s="10" t="s">
        <v>1498</v>
      </c>
      <c r="E348" s="10" t="s">
        <v>1499</v>
      </c>
      <c r="F348" s="10" t="s">
        <v>1500</v>
      </c>
      <c r="G348" s="10" t="s">
        <v>901</v>
      </c>
      <c r="H348" s="10" t="s">
        <v>902</v>
      </c>
      <c r="I348" s="10" t="s">
        <v>896</v>
      </c>
      <c r="J348" s="10" t="s">
        <v>41</v>
      </c>
      <c r="K348" s="10" t="s">
        <v>41</v>
      </c>
      <c r="L348" s="7"/>
      <c r="M348" s="8" t="s">
        <v>41</v>
      </c>
      <c r="N348" s="11"/>
      <c r="O348" s="11"/>
      <c r="P348" s="7" t="s">
        <v>43</v>
      </c>
      <c r="Q348" s="7"/>
      <c r="R348" s="12" t="str">
        <f>HYPERLINK("https://docs.wto.org/imrd/directdoc.asp?DDFDocuments/t/G/TBTN25/BDI585A1.docx", "https://docs.wto.org/imrd/directdoc.asp?DDFDocuments/t/G/TBTN25/BDI585A1.docx")</f>
        <v>https://docs.wto.org/imrd/directdoc.asp?DDFDocuments/t/G/TBTN25/BDI585A1.docx</v>
      </c>
      <c r="S348" s="12" t="str">
        <f>HYPERLINK("https://docs.wto.org/imrd/directdoc.asp?DDFDocuments/u/G/TBTN25/BDI585A1.docx", "https://docs.wto.org/imrd/directdoc.asp?DDFDocuments/u/G/TBTN25/BDI585A1.docx")</f>
        <v>https://docs.wto.org/imrd/directdoc.asp?DDFDocuments/u/G/TBTN25/BDI585A1.docx</v>
      </c>
      <c r="T348" s="12" t="str">
        <f>HYPERLINK("https://docs.wto.org/imrd/directdoc.asp?DDFDocuments/v/G/TBTN25/BDI585A1.docx", "https://docs.wto.org/imrd/directdoc.asp?DDFDocuments/v/G/TBTN25/BDI585A1.docx")</f>
        <v>https://docs.wto.org/imrd/directdoc.asp?DDFDocuments/v/G/TBTN25/BDI585A1.docx</v>
      </c>
      <c r="U348" s="12" t="s">
        <v>98</v>
      </c>
      <c r="V348" s="12" t="s">
        <v>97</v>
      </c>
      <c r="W348" s="12" t="s">
        <v>97</v>
      </c>
      <c r="X348" s="12" t="s">
        <v>97</v>
      </c>
      <c r="Y348" s="12" t="s">
        <v>97</v>
      </c>
      <c r="Z348" s="12" t="s">
        <v>97</v>
      </c>
      <c r="AA348" s="12" t="s">
        <v>97</v>
      </c>
      <c r="AB348" s="13" t="s">
        <v>41</v>
      </c>
      <c r="AC348" s="12" t="s">
        <v>41</v>
      </c>
      <c r="AD348" s="12" t="s">
        <v>41</v>
      </c>
      <c r="AE348" s="12" t="s">
        <v>41</v>
      </c>
      <c r="AF348" s="12" t="s">
        <v>41</v>
      </c>
      <c r="AG348" s="12" t="s">
        <v>41</v>
      </c>
      <c r="AH348" s="13" t="s">
        <v>41</v>
      </c>
    </row>
    <row r="349" spans="1:34" ht="40.049999999999997" customHeight="1" x14ac:dyDescent="0.3">
      <c r="A349" s="7" t="s">
        <v>46</v>
      </c>
      <c r="B349" s="8">
        <v>46279</v>
      </c>
      <c r="C349" s="9" t="str">
        <f>HYPERLINK("https://epingalert.org/en/Search?viewData= G/TBT/N/BDI/585/Add.1, G/TBT/N/KEN/1784/Add.1, G/TBT/N/RWA/1182/Add.1, G/TBT/N/TZA/1304/Add.1, G/TBT/N/UGA/2138/Add.1"," G/TBT/N/BDI/585/Add.1, G/TBT/N/KEN/1784/Add.1, G/TBT/N/RWA/1182/Add.1, G/TBT/N/TZA/1304/Add.1, G/TBT/N/UGA/2138/Add.1")</f>
        <v xml:space="preserve"> G/TBT/N/BDI/585/Add.1, G/TBT/N/KEN/1784/Add.1, G/TBT/N/RWA/1182/Add.1, G/TBT/N/TZA/1304/Add.1, G/TBT/N/UGA/2138/Add.1</v>
      </c>
      <c r="D349" s="10" t="s">
        <v>1498</v>
      </c>
      <c r="E349" s="10" t="s">
        <v>1499</v>
      </c>
      <c r="F349" s="10" t="s">
        <v>1500</v>
      </c>
      <c r="G349" s="10" t="s">
        <v>901</v>
      </c>
      <c r="H349" s="10" t="s">
        <v>902</v>
      </c>
      <c r="I349" s="10" t="s">
        <v>896</v>
      </c>
      <c r="J349" s="10" t="s">
        <v>41</v>
      </c>
      <c r="K349" s="10" t="s">
        <v>41</v>
      </c>
      <c r="L349" s="7"/>
      <c r="M349" s="8" t="s">
        <v>41</v>
      </c>
      <c r="N349" s="11"/>
      <c r="O349" s="11"/>
      <c r="P349" s="7" t="s">
        <v>43</v>
      </c>
      <c r="Q349" s="7"/>
      <c r="R349" s="12" t="str">
        <f>HYPERLINK("https://docs.wto.org/imrd/directdoc.asp?DDFDocuments/t/G/TBTN25/BDI585A1.docx", "https://docs.wto.org/imrd/directdoc.asp?DDFDocuments/t/G/TBTN25/BDI585A1.docx")</f>
        <v>https://docs.wto.org/imrd/directdoc.asp?DDFDocuments/t/G/TBTN25/BDI585A1.docx</v>
      </c>
      <c r="S349" s="12" t="str">
        <f>HYPERLINK("https://docs.wto.org/imrd/directdoc.asp?DDFDocuments/u/G/TBTN25/BDI585A1.docx", "https://docs.wto.org/imrd/directdoc.asp?DDFDocuments/u/G/TBTN25/BDI585A1.docx")</f>
        <v>https://docs.wto.org/imrd/directdoc.asp?DDFDocuments/u/G/TBTN25/BDI585A1.docx</v>
      </c>
      <c r="T349" s="12" t="str">
        <f>HYPERLINK("https://docs.wto.org/imrd/directdoc.asp?DDFDocuments/v/G/TBTN25/BDI585A1.docx", "https://docs.wto.org/imrd/directdoc.asp?DDFDocuments/v/G/TBTN25/BDI585A1.docx")</f>
        <v>https://docs.wto.org/imrd/directdoc.asp?DDFDocuments/v/G/TBTN25/BDI585A1.docx</v>
      </c>
      <c r="U349" s="12" t="s">
        <v>98</v>
      </c>
      <c r="V349" s="12" t="s">
        <v>97</v>
      </c>
      <c r="W349" s="12" t="s">
        <v>97</v>
      </c>
      <c r="X349" s="12" t="s">
        <v>97</v>
      </c>
      <c r="Y349" s="12" t="s">
        <v>97</v>
      </c>
      <c r="Z349" s="12" t="s">
        <v>97</v>
      </c>
      <c r="AA349" s="12" t="s">
        <v>97</v>
      </c>
      <c r="AB349" s="13" t="s">
        <v>41</v>
      </c>
      <c r="AC349" s="12" t="s">
        <v>41</v>
      </c>
      <c r="AD349" s="12" t="s">
        <v>41</v>
      </c>
      <c r="AE349" s="12" t="s">
        <v>41</v>
      </c>
      <c r="AF349" s="12" t="s">
        <v>41</v>
      </c>
      <c r="AG349" s="12" t="s">
        <v>41</v>
      </c>
      <c r="AH349" s="13" t="s">
        <v>41</v>
      </c>
    </row>
    <row r="350" spans="1:34" ht="40.049999999999997" customHeight="1" x14ac:dyDescent="0.3">
      <c r="A350" s="7" t="s">
        <v>47</v>
      </c>
      <c r="B350" s="8">
        <v>46279</v>
      </c>
      <c r="C350" s="9" t="str">
        <f>HYPERLINK("https://epingalert.org/en/Search?viewData= G/TBT/N/BDI/585/Add.1, G/TBT/N/KEN/1784/Add.1, G/TBT/N/RWA/1182/Add.1, G/TBT/N/TZA/1304/Add.1, G/TBT/N/UGA/2138/Add.1"," G/TBT/N/BDI/585/Add.1, G/TBT/N/KEN/1784/Add.1, G/TBT/N/RWA/1182/Add.1, G/TBT/N/TZA/1304/Add.1, G/TBT/N/UGA/2138/Add.1")</f>
        <v xml:space="preserve"> G/TBT/N/BDI/585/Add.1, G/TBT/N/KEN/1784/Add.1, G/TBT/N/RWA/1182/Add.1, G/TBT/N/TZA/1304/Add.1, G/TBT/N/UGA/2138/Add.1</v>
      </c>
      <c r="D350" s="10" t="s">
        <v>1498</v>
      </c>
      <c r="E350" s="10" t="s">
        <v>1499</v>
      </c>
      <c r="F350" s="10" t="s">
        <v>1500</v>
      </c>
      <c r="G350" s="10" t="s">
        <v>901</v>
      </c>
      <c r="H350" s="10" t="s">
        <v>902</v>
      </c>
      <c r="I350" s="10" t="s">
        <v>896</v>
      </c>
      <c r="J350" s="10" t="s">
        <v>41</v>
      </c>
      <c r="K350" s="10" t="s">
        <v>41</v>
      </c>
      <c r="L350" s="7"/>
      <c r="M350" s="8" t="s">
        <v>41</v>
      </c>
      <c r="N350" s="11"/>
      <c r="O350" s="11"/>
      <c r="P350" s="7" t="s">
        <v>43</v>
      </c>
      <c r="Q350" s="7"/>
      <c r="R350" s="12" t="str">
        <f>HYPERLINK("https://docs.wto.org/imrd/directdoc.asp?DDFDocuments/t/G/TBTN25/BDI585A1.docx", "https://docs.wto.org/imrd/directdoc.asp?DDFDocuments/t/G/TBTN25/BDI585A1.docx")</f>
        <v>https://docs.wto.org/imrd/directdoc.asp?DDFDocuments/t/G/TBTN25/BDI585A1.docx</v>
      </c>
      <c r="S350" s="12" t="str">
        <f>HYPERLINK("https://docs.wto.org/imrd/directdoc.asp?DDFDocuments/u/G/TBTN25/BDI585A1.docx", "https://docs.wto.org/imrd/directdoc.asp?DDFDocuments/u/G/TBTN25/BDI585A1.docx")</f>
        <v>https://docs.wto.org/imrd/directdoc.asp?DDFDocuments/u/G/TBTN25/BDI585A1.docx</v>
      </c>
      <c r="T350" s="12" t="str">
        <f>HYPERLINK("https://docs.wto.org/imrd/directdoc.asp?DDFDocuments/v/G/TBTN25/BDI585A1.docx", "https://docs.wto.org/imrd/directdoc.asp?DDFDocuments/v/G/TBTN25/BDI585A1.docx")</f>
        <v>https://docs.wto.org/imrd/directdoc.asp?DDFDocuments/v/G/TBTN25/BDI585A1.docx</v>
      </c>
      <c r="U350" s="12" t="s">
        <v>98</v>
      </c>
      <c r="V350" s="12" t="s">
        <v>97</v>
      </c>
      <c r="W350" s="12" t="s">
        <v>97</v>
      </c>
      <c r="X350" s="12" t="s">
        <v>97</v>
      </c>
      <c r="Y350" s="12" t="s">
        <v>97</v>
      </c>
      <c r="Z350" s="12" t="s">
        <v>97</v>
      </c>
      <c r="AA350" s="12" t="s">
        <v>97</v>
      </c>
      <c r="AB350" s="13" t="s">
        <v>41</v>
      </c>
      <c r="AC350" s="12" t="s">
        <v>41</v>
      </c>
      <c r="AD350" s="12" t="s">
        <v>41</v>
      </c>
      <c r="AE350" s="12" t="s">
        <v>41</v>
      </c>
      <c r="AF350" s="12" t="s">
        <v>41</v>
      </c>
      <c r="AG350" s="12" t="s">
        <v>41</v>
      </c>
      <c r="AH350" s="13" t="s">
        <v>41</v>
      </c>
    </row>
    <row r="351" spans="1:34" ht="40.049999999999997" customHeight="1" x14ac:dyDescent="0.3">
      <c r="A351" s="7" t="s">
        <v>48</v>
      </c>
      <c r="B351" s="8">
        <v>46279</v>
      </c>
      <c r="C351" s="9" t="str">
        <f>HYPERLINK("https://epingalert.org/en/Search?viewData= G/TBT/N/BDI/585/Add.1, G/TBT/N/KEN/1784/Add.1, G/TBT/N/RWA/1182/Add.1, G/TBT/N/TZA/1304/Add.1, G/TBT/N/UGA/2138/Add.1"," G/TBT/N/BDI/585/Add.1, G/TBT/N/KEN/1784/Add.1, G/TBT/N/RWA/1182/Add.1, G/TBT/N/TZA/1304/Add.1, G/TBT/N/UGA/2138/Add.1")</f>
        <v xml:space="preserve"> G/TBT/N/BDI/585/Add.1, G/TBT/N/KEN/1784/Add.1, G/TBT/N/RWA/1182/Add.1, G/TBT/N/TZA/1304/Add.1, G/TBT/N/UGA/2138/Add.1</v>
      </c>
      <c r="D351" s="10" t="s">
        <v>1498</v>
      </c>
      <c r="E351" s="10" t="s">
        <v>1499</v>
      </c>
      <c r="F351" s="10" t="s">
        <v>1500</v>
      </c>
      <c r="G351" s="10" t="s">
        <v>901</v>
      </c>
      <c r="H351" s="10" t="s">
        <v>902</v>
      </c>
      <c r="I351" s="10" t="s">
        <v>897</v>
      </c>
      <c r="J351" s="10" t="s">
        <v>41</v>
      </c>
      <c r="K351" s="10" t="s">
        <v>41</v>
      </c>
      <c r="L351" s="7"/>
      <c r="M351" s="8" t="s">
        <v>41</v>
      </c>
      <c r="N351" s="11"/>
      <c r="O351" s="11"/>
      <c r="P351" s="7" t="s">
        <v>43</v>
      </c>
      <c r="Q351" s="7"/>
      <c r="R351" s="12" t="str">
        <f>HYPERLINK("https://docs.wto.org/imrd/directdoc.asp?DDFDocuments/t/G/TBTN25/BDI585A1.docx", "https://docs.wto.org/imrd/directdoc.asp?DDFDocuments/t/G/TBTN25/BDI585A1.docx")</f>
        <v>https://docs.wto.org/imrd/directdoc.asp?DDFDocuments/t/G/TBTN25/BDI585A1.docx</v>
      </c>
      <c r="S351" s="12" t="str">
        <f>HYPERLINK("https://docs.wto.org/imrd/directdoc.asp?DDFDocuments/u/G/TBTN25/BDI585A1.docx", "https://docs.wto.org/imrd/directdoc.asp?DDFDocuments/u/G/TBTN25/BDI585A1.docx")</f>
        <v>https://docs.wto.org/imrd/directdoc.asp?DDFDocuments/u/G/TBTN25/BDI585A1.docx</v>
      </c>
      <c r="T351" s="12" t="str">
        <f>HYPERLINK("https://docs.wto.org/imrd/directdoc.asp?DDFDocuments/v/G/TBTN25/BDI585A1.docx", "https://docs.wto.org/imrd/directdoc.asp?DDFDocuments/v/G/TBTN25/BDI585A1.docx")</f>
        <v>https://docs.wto.org/imrd/directdoc.asp?DDFDocuments/v/G/TBTN25/BDI585A1.docx</v>
      </c>
      <c r="U351" s="12" t="s">
        <v>98</v>
      </c>
      <c r="V351" s="12" t="s">
        <v>97</v>
      </c>
      <c r="W351" s="12" t="s">
        <v>97</v>
      </c>
      <c r="X351" s="12" t="s">
        <v>97</v>
      </c>
      <c r="Y351" s="12" t="s">
        <v>97</v>
      </c>
      <c r="Z351" s="12" t="s">
        <v>97</v>
      </c>
      <c r="AA351" s="12" t="s">
        <v>97</v>
      </c>
      <c r="AB351" s="13" t="s">
        <v>41</v>
      </c>
      <c r="AC351" s="12" t="s">
        <v>41</v>
      </c>
      <c r="AD351" s="12" t="s">
        <v>41</v>
      </c>
      <c r="AE351" s="12" t="s">
        <v>41</v>
      </c>
      <c r="AF351" s="12" t="s">
        <v>41</v>
      </c>
      <c r="AG351" s="12" t="s">
        <v>41</v>
      </c>
      <c r="AH351" s="13" t="s">
        <v>41</v>
      </c>
    </row>
    <row r="352" spans="1:34" ht="40.049999999999997" customHeight="1" x14ac:dyDescent="0.3">
      <c r="A352" s="7" t="s">
        <v>34</v>
      </c>
      <c r="B352" s="8">
        <v>46279</v>
      </c>
      <c r="C352" s="9" t="str">
        <f>HYPERLINK("https://epingalert.org/en/Search?viewData= G/TBT/N/BDI/586/Add.1, G/TBT/N/KEN/1785/Add.1, G/TBT/N/RWA/1183/Add.1, G/TBT/N/TZA/1305/Add.1, G/TBT/N/UGA/2139/Add.1"," G/TBT/N/BDI/586/Add.1, G/TBT/N/KEN/1785/Add.1, G/TBT/N/RWA/1183/Add.1, G/TBT/N/TZA/1305/Add.1, G/TBT/N/UGA/2139/Add.1")</f>
        <v xml:space="preserve"> G/TBT/N/BDI/586/Add.1, G/TBT/N/KEN/1785/Add.1, G/TBT/N/RWA/1183/Add.1, G/TBT/N/TZA/1305/Add.1, G/TBT/N/UGA/2139/Add.1</v>
      </c>
      <c r="D352" s="10" t="s">
        <v>1501</v>
      </c>
      <c r="E352" s="10" t="s">
        <v>1502</v>
      </c>
      <c r="F352" s="10" t="s">
        <v>1503</v>
      </c>
      <c r="G352" s="10" t="s">
        <v>1504</v>
      </c>
      <c r="H352" s="10" t="s">
        <v>902</v>
      </c>
      <c r="I352" s="10" t="s">
        <v>903</v>
      </c>
      <c r="J352" s="10" t="s">
        <v>41</v>
      </c>
      <c r="K352" s="10" t="s">
        <v>41</v>
      </c>
      <c r="L352" s="7"/>
      <c r="M352" s="8" t="s">
        <v>41</v>
      </c>
      <c r="N352" s="11"/>
      <c r="O352" s="11"/>
      <c r="P352" s="7" t="s">
        <v>43</v>
      </c>
      <c r="Q352" s="7"/>
      <c r="R352" s="12" t="str">
        <f>HYPERLINK("https://docs.wto.org/imrd/directdoc.asp?DDFDocuments/t/G/TBTN25/BDI586A1.docx", "https://docs.wto.org/imrd/directdoc.asp?DDFDocuments/t/G/TBTN25/BDI586A1.docx")</f>
        <v>https://docs.wto.org/imrd/directdoc.asp?DDFDocuments/t/G/TBTN25/BDI586A1.docx</v>
      </c>
      <c r="S352" s="12" t="str">
        <f>HYPERLINK("https://docs.wto.org/imrd/directdoc.asp?DDFDocuments/u/G/TBTN25/BDI586A1.docx", "https://docs.wto.org/imrd/directdoc.asp?DDFDocuments/u/G/TBTN25/BDI586A1.docx")</f>
        <v>https://docs.wto.org/imrd/directdoc.asp?DDFDocuments/u/G/TBTN25/BDI586A1.docx</v>
      </c>
      <c r="T352" s="12" t="str">
        <f>HYPERLINK("https://docs.wto.org/imrd/directdoc.asp?DDFDocuments/v/G/TBTN25/BDI586A1.docx", "https://docs.wto.org/imrd/directdoc.asp?DDFDocuments/v/G/TBTN25/BDI586A1.docx")</f>
        <v>https://docs.wto.org/imrd/directdoc.asp?DDFDocuments/v/G/TBTN25/BDI586A1.docx</v>
      </c>
      <c r="U352" s="12" t="s">
        <v>98</v>
      </c>
      <c r="V352" s="12" t="s">
        <v>97</v>
      </c>
      <c r="W352" s="12" t="s">
        <v>97</v>
      </c>
      <c r="X352" s="12" t="s">
        <v>97</v>
      </c>
      <c r="Y352" s="12" t="s">
        <v>97</v>
      </c>
      <c r="Z352" s="12" t="s">
        <v>97</v>
      </c>
      <c r="AA352" s="12" t="s">
        <v>97</v>
      </c>
      <c r="AB352" s="13" t="s">
        <v>41</v>
      </c>
      <c r="AC352" s="12" t="s">
        <v>41</v>
      </c>
      <c r="AD352" s="12" t="s">
        <v>41</v>
      </c>
      <c r="AE352" s="12" t="s">
        <v>41</v>
      </c>
      <c r="AF352" s="12" t="s">
        <v>41</v>
      </c>
      <c r="AG352" s="12" t="s">
        <v>41</v>
      </c>
      <c r="AH352" s="13" t="s">
        <v>41</v>
      </c>
    </row>
    <row r="353" spans="1:34" ht="40.049999999999997" customHeight="1" x14ac:dyDescent="0.3">
      <c r="A353" s="7" t="s">
        <v>45</v>
      </c>
      <c r="B353" s="8">
        <v>46279</v>
      </c>
      <c r="C353" s="9" t="str">
        <f>HYPERLINK("https://epingalert.org/en/Search?viewData= G/TBT/N/BDI/586/Add.1, G/TBT/N/KEN/1785/Add.1, G/TBT/N/RWA/1183/Add.1, G/TBT/N/TZA/1305/Add.1, G/TBT/N/UGA/2139/Add.1"," G/TBT/N/BDI/586/Add.1, G/TBT/N/KEN/1785/Add.1, G/TBT/N/RWA/1183/Add.1, G/TBT/N/TZA/1305/Add.1, G/TBT/N/UGA/2139/Add.1")</f>
        <v xml:space="preserve"> G/TBT/N/BDI/586/Add.1, G/TBT/N/KEN/1785/Add.1, G/TBT/N/RWA/1183/Add.1, G/TBT/N/TZA/1305/Add.1, G/TBT/N/UGA/2139/Add.1</v>
      </c>
      <c r="D353" s="10" t="s">
        <v>1501</v>
      </c>
      <c r="E353" s="10" t="s">
        <v>1502</v>
      </c>
      <c r="F353" s="10" t="s">
        <v>1503</v>
      </c>
      <c r="G353" s="10" t="s">
        <v>1504</v>
      </c>
      <c r="H353" s="10" t="s">
        <v>902</v>
      </c>
      <c r="I353" s="10" t="s">
        <v>903</v>
      </c>
      <c r="J353" s="10" t="s">
        <v>41</v>
      </c>
      <c r="K353" s="10" t="s">
        <v>41</v>
      </c>
      <c r="L353" s="7"/>
      <c r="M353" s="8" t="s">
        <v>41</v>
      </c>
      <c r="N353" s="11"/>
      <c r="O353" s="11"/>
      <c r="P353" s="7" t="s">
        <v>43</v>
      </c>
      <c r="Q353" s="7"/>
      <c r="R353" s="12" t="str">
        <f>HYPERLINK("https://docs.wto.org/imrd/directdoc.asp?DDFDocuments/t/G/TBTN25/BDI586A1.docx", "https://docs.wto.org/imrd/directdoc.asp?DDFDocuments/t/G/TBTN25/BDI586A1.docx")</f>
        <v>https://docs.wto.org/imrd/directdoc.asp?DDFDocuments/t/G/TBTN25/BDI586A1.docx</v>
      </c>
      <c r="S353" s="12" t="str">
        <f>HYPERLINK("https://docs.wto.org/imrd/directdoc.asp?DDFDocuments/u/G/TBTN25/BDI586A1.docx", "https://docs.wto.org/imrd/directdoc.asp?DDFDocuments/u/G/TBTN25/BDI586A1.docx")</f>
        <v>https://docs.wto.org/imrd/directdoc.asp?DDFDocuments/u/G/TBTN25/BDI586A1.docx</v>
      </c>
      <c r="T353" s="12" t="str">
        <f>HYPERLINK("https://docs.wto.org/imrd/directdoc.asp?DDFDocuments/v/G/TBTN25/BDI586A1.docx", "https://docs.wto.org/imrd/directdoc.asp?DDFDocuments/v/G/TBTN25/BDI586A1.docx")</f>
        <v>https://docs.wto.org/imrd/directdoc.asp?DDFDocuments/v/G/TBTN25/BDI586A1.docx</v>
      </c>
      <c r="U353" s="12" t="s">
        <v>98</v>
      </c>
      <c r="V353" s="12" t="s">
        <v>97</v>
      </c>
      <c r="W353" s="12" t="s">
        <v>97</v>
      </c>
      <c r="X353" s="12" t="s">
        <v>97</v>
      </c>
      <c r="Y353" s="12" t="s">
        <v>97</v>
      </c>
      <c r="Z353" s="12" t="s">
        <v>97</v>
      </c>
      <c r="AA353" s="12" t="s">
        <v>97</v>
      </c>
      <c r="AB353" s="13" t="s">
        <v>41</v>
      </c>
      <c r="AC353" s="12" t="s">
        <v>41</v>
      </c>
      <c r="AD353" s="12" t="s">
        <v>41</v>
      </c>
      <c r="AE353" s="12" t="s">
        <v>41</v>
      </c>
      <c r="AF353" s="12" t="s">
        <v>41</v>
      </c>
      <c r="AG353" s="12" t="s">
        <v>41</v>
      </c>
      <c r="AH353" s="13" t="s">
        <v>41</v>
      </c>
    </row>
    <row r="354" spans="1:34" ht="40.049999999999997" customHeight="1" x14ac:dyDescent="0.3">
      <c r="A354" s="7" t="s">
        <v>46</v>
      </c>
      <c r="B354" s="8">
        <v>46279</v>
      </c>
      <c r="C354" s="9" t="str">
        <f>HYPERLINK("https://epingalert.org/en/Search?viewData= G/TBT/N/BDI/586/Add.1, G/TBT/N/KEN/1785/Add.1, G/TBT/N/RWA/1183/Add.1, G/TBT/N/TZA/1305/Add.1, G/TBT/N/UGA/2139/Add.1"," G/TBT/N/BDI/586/Add.1, G/TBT/N/KEN/1785/Add.1, G/TBT/N/RWA/1183/Add.1, G/TBT/N/TZA/1305/Add.1, G/TBT/N/UGA/2139/Add.1")</f>
        <v xml:space="preserve"> G/TBT/N/BDI/586/Add.1, G/TBT/N/KEN/1785/Add.1, G/TBT/N/RWA/1183/Add.1, G/TBT/N/TZA/1305/Add.1, G/TBT/N/UGA/2139/Add.1</v>
      </c>
      <c r="D354" s="10" t="s">
        <v>1501</v>
      </c>
      <c r="E354" s="10" t="s">
        <v>1502</v>
      </c>
      <c r="F354" s="10" t="s">
        <v>1503</v>
      </c>
      <c r="G354" s="10" t="s">
        <v>1504</v>
      </c>
      <c r="H354" s="10" t="s">
        <v>902</v>
      </c>
      <c r="I354" s="10" t="s">
        <v>903</v>
      </c>
      <c r="J354" s="10" t="s">
        <v>41</v>
      </c>
      <c r="K354" s="10" t="s">
        <v>41</v>
      </c>
      <c r="L354" s="7"/>
      <c r="M354" s="8" t="s">
        <v>41</v>
      </c>
      <c r="N354" s="11"/>
      <c r="O354" s="11"/>
      <c r="P354" s="7" t="s">
        <v>43</v>
      </c>
      <c r="Q354" s="7"/>
      <c r="R354" s="12" t="str">
        <f>HYPERLINK("https://docs.wto.org/imrd/directdoc.asp?DDFDocuments/t/G/TBTN25/BDI586A1.docx", "https://docs.wto.org/imrd/directdoc.asp?DDFDocuments/t/G/TBTN25/BDI586A1.docx")</f>
        <v>https://docs.wto.org/imrd/directdoc.asp?DDFDocuments/t/G/TBTN25/BDI586A1.docx</v>
      </c>
      <c r="S354" s="12" t="str">
        <f>HYPERLINK("https://docs.wto.org/imrd/directdoc.asp?DDFDocuments/u/G/TBTN25/BDI586A1.docx", "https://docs.wto.org/imrd/directdoc.asp?DDFDocuments/u/G/TBTN25/BDI586A1.docx")</f>
        <v>https://docs.wto.org/imrd/directdoc.asp?DDFDocuments/u/G/TBTN25/BDI586A1.docx</v>
      </c>
      <c r="T354" s="12" t="str">
        <f>HYPERLINK("https://docs.wto.org/imrd/directdoc.asp?DDFDocuments/v/G/TBTN25/BDI586A1.docx", "https://docs.wto.org/imrd/directdoc.asp?DDFDocuments/v/G/TBTN25/BDI586A1.docx")</f>
        <v>https://docs.wto.org/imrd/directdoc.asp?DDFDocuments/v/G/TBTN25/BDI586A1.docx</v>
      </c>
      <c r="U354" s="12" t="s">
        <v>98</v>
      </c>
      <c r="V354" s="12" t="s">
        <v>97</v>
      </c>
      <c r="W354" s="12" t="s">
        <v>97</v>
      </c>
      <c r="X354" s="12" t="s">
        <v>97</v>
      </c>
      <c r="Y354" s="12" t="s">
        <v>97</v>
      </c>
      <c r="Z354" s="12" t="s">
        <v>97</v>
      </c>
      <c r="AA354" s="12" t="s">
        <v>97</v>
      </c>
      <c r="AB354" s="13" t="s">
        <v>41</v>
      </c>
      <c r="AC354" s="12" t="s">
        <v>41</v>
      </c>
      <c r="AD354" s="12" t="s">
        <v>41</v>
      </c>
      <c r="AE354" s="12" t="s">
        <v>41</v>
      </c>
      <c r="AF354" s="12" t="s">
        <v>41</v>
      </c>
      <c r="AG354" s="12" t="s">
        <v>41</v>
      </c>
      <c r="AH354" s="13" t="s">
        <v>41</v>
      </c>
    </row>
    <row r="355" spans="1:34" ht="40.049999999999997" customHeight="1" x14ac:dyDescent="0.3">
      <c r="A355" s="7" t="s">
        <v>47</v>
      </c>
      <c r="B355" s="8">
        <v>46279</v>
      </c>
      <c r="C355" s="9" t="str">
        <f>HYPERLINK("https://epingalert.org/en/Search?viewData= G/TBT/N/BDI/586/Add.1, G/TBT/N/KEN/1785/Add.1, G/TBT/N/RWA/1183/Add.1, G/TBT/N/TZA/1305/Add.1, G/TBT/N/UGA/2139/Add.1"," G/TBT/N/BDI/586/Add.1, G/TBT/N/KEN/1785/Add.1, G/TBT/N/RWA/1183/Add.1, G/TBT/N/TZA/1305/Add.1, G/TBT/N/UGA/2139/Add.1")</f>
        <v xml:space="preserve"> G/TBT/N/BDI/586/Add.1, G/TBT/N/KEN/1785/Add.1, G/TBT/N/RWA/1183/Add.1, G/TBT/N/TZA/1305/Add.1, G/TBT/N/UGA/2139/Add.1</v>
      </c>
      <c r="D355" s="10" t="s">
        <v>1501</v>
      </c>
      <c r="E355" s="10" t="s">
        <v>1502</v>
      </c>
      <c r="F355" s="10" t="s">
        <v>1503</v>
      </c>
      <c r="G355" s="10" t="s">
        <v>1504</v>
      </c>
      <c r="H355" s="10" t="s">
        <v>902</v>
      </c>
      <c r="I355" s="10" t="s">
        <v>903</v>
      </c>
      <c r="J355" s="10" t="s">
        <v>41</v>
      </c>
      <c r="K355" s="10" t="s">
        <v>41</v>
      </c>
      <c r="L355" s="7"/>
      <c r="M355" s="8" t="s">
        <v>41</v>
      </c>
      <c r="N355" s="11"/>
      <c r="O355" s="11"/>
      <c r="P355" s="7" t="s">
        <v>43</v>
      </c>
      <c r="Q355" s="7"/>
      <c r="R355" s="12" t="str">
        <f>HYPERLINK("https://docs.wto.org/imrd/directdoc.asp?DDFDocuments/t/G/TBTN25/BDI586A1.docx", "https://docs.wto.org/imrd/directdoc.asp?DDFDocuments/t/G/TBTN25/BDI586A1.docx")</f>
        <v>https://docs.wto.org/imrd/directdoc.asp?DDFDocuments/t/G/TBTN25/BDI586A1.docx</v>
      </c>
      <c r="S355" s="12" t="str">
        <f>HYPERLINK("https://docs.wto.org/imrd/directdoc.asp?DDFDocuments/u/G/TBTN25/BDI586A1.docx", "https://docs.wto.org/imrd/directdoc.asp?DDFDocuments/u/G/TBTN25/BDI586A1.docx")</f>
        <v>https://docs.wto.org/imrd/directdoc.asp?DDFDocuments/u/G/TBTN25/BDI586A1.docx</v>
      </c>
      <c r="T355" s="12" t="str">
        <f>HYPERLINK("https://docs.wto.org/imrd/directdoc.asp?DDFDocuments/v/G/TBTN25/BDI586A1.docx", "https://docs.wto.org/imrd/directdoc.asp?DDFDocuments/v/G/TBTN25/BDI586A1.docx")</f>
        <v>https://docs.wto.org/imrd/directdoc.asp?DDFDocuments/v/G/TBTN25/BDI586A1.docx</v>
      </c>
      <c r="U355" s="12" t="s">
        <v>98</v>
      </c>
      <c r="V355" s="12" t="s">
        <v>97</v>
      </c>
      <c r="W355" s="12" t="s">
        <v>97</v>
      </c>
      <c r="X355" s="12" t="s">
        <v>97</v>
      </c>
      <c r="Y355" s="12" t="s">
        <v>97</v>
      </c>
      <c r="Z355" s="12" t="s">
        <v>97</v>
      </c>
      <c r="AA355" s="12" t="s">
        <v>97</v>
      </c>
      <c r="AB355" s="13" t="s">
        <v>41</v>
      </c>
      <c r="AC355" s="12" t="s">
        <v>41</v>
      </c>
      <c r="AD355" s="12" t="s">
        <v>41</v>
      </c>
      <c r="AE355" s="12" t="s">
        <v>41</v>
      </c>
      <c r="AF355" s="12" t="s">
        <v>41</v>
      </c>
      <c r="AG355" s="12" t="s">
        <v>41</v>
      </c>
      <c r="AH355" s="13" t="s">
        <v>41</v>
      </c>
    </row>
    <row r="356" spans="1:34" ht="40.049999999999997" customHeight="1" x14ac:dyDescent="0.3">
      <c r="A356" s="7" t="s">
        <v>48</v>
      </c>
      <c r="B356" s="8">
        <v>46279</v>
      </c>
      <c r="C356" s="9" t="str">
        <f>HYPERLINK("https://epingalert.org/en/Search?viewData= G/TBT/N/BDI/586/Add.1, G/TBT/N/KEN/1785/Add.1, G/TBT/N/RWA/1183/Add.1, G/TBT/N/TZA/1305/Add.1, G/TBT/N/UGA/2139/Add.1"," G/TBT/N/BDI/586/Add.1, G/TBT/N/KEN/1785/Add.1, G/TBT/N/RWA/1183/Add.1, G/TBT/N/TZA/1305/Add.1, G/TBT/N/UGA/2139/Add.1")</f>
        <v xml:space="preserve"> G/TBT/N/BDI/586/Add.1, G/TBT/N/KEN/1785/Add.1, G/TBT/N/RWA/1183/Add.1, G/TBT/N/TZA/1305/Add.1, G/TBT/N/UGA/2139/Add.1</v>
      </c>
      <c r="D356" s="10" t="s">
        <v>1501</v>
      </c>
      <c r="E356" s="10" t="s">
        <v>1502</v>
      </c>
      <c r="F356" s="10" t="s">
        <v>1503</v>
      </c>
      <c r="G356" s="10" t="s">
        <v>1504</v>
      </c>
      <c r="H356" s="10" t="s">
        <v>902</v>
      </c>
      <c r="I356" s="10" t="s">
        <v>500</v>
      </c>
      <c r="J356" s="10" t="s">
        <v>41</v>
      </c>
      <c r="K356" s="10" t="s">
        <v>41</v>
      </c>
      <c r="L356" s="7"/>
      <c r="M356" s="8" t="s">
        <v>41</v>
      </c>
      <c r="N356" s="11"/>
      <c r="O356" s="11"/>
      <c r="P356" s="7" t="s">
        <v>43</v>
      </c>
      <c r="Q356" s="7"/>
      <c r="R356" s="12" t="str">
        <f>HYPERLINK("https://docs.wto.org/imrd/directdoc.asp?DDFDocuments/t/G/TBTN25/BDI586A1.docx", "https://docs.wto.org/imrd/directdoc.asp?DDFDocuments/t/G/TBTN25/BDI586A1.docx")</f>
        <v>https://docs.wto.org/imrd/directdoc.asp?DDFDocuments/t/G/TBTN25/BDI586A1.docx</v>
      </c>
      <c r="S356" s="12" t="str">
        <f>HYPERLINK("https://docs.wto.org/imrd/directdoc.asp?DDFDocuments/u/G/TBTN25/BDI586A1.docx", "https://docs.wto.org/imrd/directdoc.asp?DDFDocuments/u/G/TBTN25/BDI586A1.docx")</f>
        <v>https://docs.wto.org/imrd/directdoc.asp?DDFDocuments/u/G/TBTN25/BDI586A1.docx</v>
      </c>
      <c r="T356" s="12" t="str">
        <f>HYPERLINK("https://docs.wto.org/imrd/directdoc.asp?DDFDocuments/v/G/TBTN25/BDI586A1.docx", "https://docs.wto.org/imrd/directdoc.asp?DDFDocuments/v/G/TBTN25/BDI586A1.docx")</f>
        <v>https://docs.wto.org/imrd/directdoc.asp?DDFDocuments/v/G/TBTN25/BDI586A1.docx</v>
      </c>
      <c r="U356" s="12" t="s">
        <v>98</v>
      </c>
      <c r="V356" s="12" t="s">
        <v>97</v>
      </c>
      <c r="W356" s="12" t="s">
        <v>97</v>
      </c>
      <c r="X356" s="12" t="s">
        <v>97</v>
      </c>
      <c r="Y356" s="12" t="s">
        <v>97</v>
      </c>
      <c r="Z356" s="12" t="s">
        <v>97</v>
      </c>
      <c r="AA356" s="12" t="s">
        <v>97</v>
      </c>
      <c r="AB356" s="13" t="s">
        <v>41</v>
      </c>
      <c r="AC356" s="12" t="s">
        <v>41</v>
      </c>
      <c r="AD356" s="12" t="s">
        <v>41</v>
      </c>
      <c r="AE356" s="12" t="s">
        <v>41</v>
      </c>
      <c r="AF356" s="12" t="s">
        <v>41</v>
      </c>
      <c r="AG356" s="12" t="s">
        <v>41</v>
      </c>
      <c r="AH356" s="13" t="s">
        <v>41</v>
      </c>
    </row>
    <row r="357" spans="1:34" ht="40.049999999999997" customHeight="1" x14ac:dyDescent="0.3">
      <c r="A357" s="7" t="s">
        <v>34</v>
      </c>
      <c r="B357" s="8">
        <v>46279</v>
      </c>
      <c r="C357" s="9" t="str">
        <f>HYPERLINK("https://epingalert.org/en/Search?viewData= G/TBT/N/BDI/587/Add.1, G/TBT/N/KEN/1786/Add.1, G/TBT/N/RWA/1184/Add.1, G/TBT/N/TZA/1306/Add.1, G/TBT/N/UGA/2140/Add.1"," G/TBT/N/BDI/587/Add.1, G/TBT/N/KEN/1786/Add.1, G/TBT/N/RWA/1184/Add.1, G/TBT/N/TZA/1306/Add.1, G/TBT/N/UGA/2140/Add.1")</f>
        <v xml:space="preserve"> G/TBT/N/BDI/587/Add.1, G/TBT/N/KEN/1786/Add.1, G/TBT/N/RWA/1184/Add.1, G/TBT/N/TZA/1306/Add.1, G/TBT/N/UGA/2140/Add.1</v>
      </c>
      <c r="D357" s="10" t="s">
        <v>1505</v>
      </c>
      <c r="E357" s="10" t="s">
        <v>1506</v>
      </c>
      <c r="F357" s="10" t="s">
        <v>1507</v>
      </c>
      <c r="G357" s="10" t="s">
        <v>1508</v>
      </c>
      <c r="H357" s="10" t="s">
        <v>902</v>
      </c>
      <c r="I357" s="10" t="s">
        <v>903</v>
      </c>
      <c r="J357" s="10" t="s">
        <v>41</v>
      </c>
      <c r="K357" s="10" t="s">
        <v>41</v>
      </c>
      <c r="L357" s="7"/>
      <c r="M357" s="8" t="s">
        <v>41</v>
      </c>
      <c r="N357" s="11"/>
      <c r="O357" s="11"/>
      <c r="P357" s="7" t="s">
        <v>43</v>
      </c>
      <c r="Q357" s="7"/>
      <c r="R357" s="12" t="str">
        <f>HYPERLINK("https://docs.wto.org/imrd/directdoc.asp?DDFDocuments/t/G/TBTN25/BDI587A1.docx", "https://docs.wto.org/imrd/directdoc.asp?DDFDocuments/t/G/TBTN25/BDI587A1.docx")</f>
        <v>https://docs.wto.org/imrd/directdoc.asp?DDFDocuments/t/G/TBTN25/BDI587A1.docx</v>
      </c>
      <c r="S357" s="12" t="str">
        <f>HYPERLINK("https://docs.wto.org/imrd/directdoc.asp?DDFDocuments/u/G/TBTN25/BDI587A1.docx", "https://docs.wto.org/imrd/directdoc.asp?DDFDocuments/u/G/TBTN25/BDI587A1.docx")</f>
        <v>https://docs.wto.org/imrd/directdoc.asp?DDFDocuments/u/G/TBTN25/BDI587A1.docx</v>
      </c>
      <c r="T357" s="12" t="str">
        <f>HYPERLINK("https://docs.wto.org/imrd/directdoc.asp?DDFDocuments/v/G/TBTN25/BDI587A1.docx", "https://docs.wto.org/imrd/directdoc.asp?DDFDocuments/v/G/TBTN25/BDI587A1.docx")</f>
        <v>https://docs.wto.org/imrd/directdoc.asp?DDFDocuments/v/G/TBTN25/BDI587A1.docx</v>
      </c>
      <c r="U357" s="12" t="s">
        <v>98</v>
      </c>
      <c r="V357" s="12" t="s">
        <v>97</v>
      </c>
      <c r="W357" s="12" t="s">
        <v>97</v>
      </c>
      <c r="X357" s="12" t="s">
        <v>97</v>
      </c>
      <c r="Y357" s="12" t="s">
        <v>97</v>
      </c>
      <c r="Z357" s="12" t="s">
        <v>97</v>
      </c>
      <c r="AA357" s="12" t="s">
        <v>97</v>
      </c>
      <c r="AB357" s="13" t="s">
        <v>41</v>
      </c>
      <c r="AC357" s="12" t="s">
        <v>41</v>
      </c>
      <c r="AD357" s="12" t="s">
        <v>41</v>
      </c>
      <c r="AE357" s="12" t="s">
        <v>41</v>
      </c>
      <c r="AF357" s="12" t="s">
        <v>41</v>
      </c>
      <c r="AG357" s="12" t="s">
        <v>41</v>
      </c>
      <c r="AH357" s="13" t="s">
        <v>41</v>
      </c>
    </row>
    <row r="358" spans="1:34" ht="40.049999999999997" customHeight="1" x14ac:dyDescent="0.3">
      <c r="A358" s="7" t="s">
        <v>45</v>
      </c>
      <c r="B358" s="8">
        <v>46279</v>
      </c>
      <c r="C358" s="9" t="str">
        <f>HYPERLINK("https://epingalert.org/en/Search?viewData= G/TBT/N/BDI/587/Add.1, G/TBT/N/KEN/1786/Add.1, G/TBT/N/RWA/1184/Add.1, G/TBT/N/TZA/1306/Add.1, G/TBT/N/UGA/2140/Add.1"," G/TBT/N/BDI/587/Add.1, G/TBT/N/KEN/1786/Add.1, G/TBT/N/RWA/1184/Add.1, G/TBT/N/TZA/1306/Add.1, G/TBT/N/UGA/2140/Add.1")</f>
        <v xml:space="preserve"> G/TBT/N/BDI/587/Add.1, G/TBT/N/KEN/1786/Add.1, G/TBT/N/RWA/1184/Add.1, G/TBT/N/TZA/1306/Add.1, G/TBT/N/UGA/2140/Add.1</v>
      </c>
      <c r="D358" s="10" t="s">
        <v>1505</v>
      </c>
      <c r="E358" s="10" t="s">
        <v>1506</v>
      </c>
      <c r="F358" s="10" t="s">
        <v>1507</v>
      </c>
      <c r="G358" s="10" t="s">
        <v>1508</v>
      </c>
      <c r="H358" s="10" t="s">
        <v>902</v>
      </c>
      <c r="I358" s="10" t="s">
        <v>903</v>
      </c>
      <c r="J358" s="10" t="s">
        <v>41</v>
      </c>
      <c r="K358" s="10" t="s">
        <v>41</v>
      </c>
      <c r="L358" s="7"/>
      <c r="M358" s="8" t="s">
        <v>41</v>
      </c>
      <c r="N358" s="11"/>
      <c r="O358" s="11"/>
      <c r="P358" s="7" t="s">
        <v>43</v>
      </c>
      <c r="Q358" s="7"/>
      <c r="R358" s="12" t="str">
        <f>HYPERLINK("https://docs.wto.org/imrd/directdoc.asp?DDFDocuments/t/G/TBTN25/BDI587A1.docx", "https://docs.wto.org/imrd/directdoc.asp?DDFDocuments/t/G/TBTN25/BDI587A1.docx")</f>
        <v>https://docs.wto.org/imrd/directdoc.asp?DDFDocuments/t/G/TBTN25/BDI587A1.docx</v>
      </c>
      <c r="S358" s="12" t="str">
        <f>HYPERLINK("https://docs.wto.org/imrd/directdoc.asp?DDFDocuments/u/G/TBTN25/BDI587A1.docx", "https://docs.wto.org/imrd/directdoc.asp?DDFDocuments/u/G/TBTN25/BDI587A1.docx")</f>
        <v>https://docs.wto.org/imrd/directdoc.asp?DDFDocuments/u/G/TBTN25/BDI587A1.docx</v>
      </c>
      <c r="T358" s="12" t="str">
        <f>HYPERLINK("https://docs.wto.org/imrd/directdoc.asp?DDFDocuments/v/G/TBTN25/BDI587A1.docx", "https://docs.wto.org/imrd/directdoc.asp?DDFDocuments/v/G/TBTN25/BDI587A1.docx")</f>
        <v>https://docs.wto.org/imrd/directdoc.asp?DDFDocuments/v/G/TBTN25/BDI587A1.docx</v>
      </c>
      <c r="U358" s="12" t="s">
        <v>98</v>
      </c>
      <c r="V358" s="12" t="s">
        <v>97</v>
      </c>
      <c r="W358" s="12" t="s">
        <v>97</v>
      </c>
      <c r="X358" s="12" t="s">
        <v>97</v>
      </c>
      <c r="Y358" s="12" t="s">
        <v>97</v>
      </c>
      <c r="Z358" s="12" t="s">
        <v>97</v>
      </c>
      <c r="AA358" s="12" t="s">
        <v>97</v>
      </c>
      <c r="AB358" s="13" t="s">
        <v>41</v>
      </c>
      <c r="AC358" s="12" t="s">
        <v>41</v>
      </c>
      <c r="AD358" s="12" t="s">
        <v>41</v>
      </c>
      <c r="AE358" s="12" t="s">
        <v>41</v>
      </c>
      <c r="AF358" s="12" t="s">
        <v>41</v>
      </c>
      <c r="AG358" s="12" t="s">
        <v>41</v>
      </c>
      <c r="AH358" s="13" t="s">
        <v>41</v>
      </c>
    </row>
    <row r="359" spans="1:34" ht="40.049999999999997" customHeight="1" x14ac:dyDescent="0.3">
      <c r="A359" s="7" t="s">
        <v>46</v>
      </c>
      <c r="B359" s="8">
        <v>46279</v>
      </c>
      <c r="C359" s="9" t="str">
        <f>HYPERLINK("https://epingalert.org/en/Search?viewData= G/TBT/N/BDI/587/Add.1, G/TBT/N/KEN/1786/Add.1, G/TBT/N/RWA/1184/Add.1, G/TBT/N/TZA/1306/Add.1, G/TBT/N/UGA/2140/Add.1"," G/TBT/N/BDI/587/Add.1, G/TBT/N/KEN/1786/Add.1, G/TBT/N/RWA/1184/Add.1, G/TBT/N/TZA/1306/Add.1, G/TBT/N/UGA/2140/Add.1")</f>
        <v xml:space="preserve"> G/TBT/N/BDI/587/Add.1, G/TBT/N/KEN/1786/Add.1, G/TBT/N/RWA/1184/Add.1, G/TBT/N/TZA/1306/Add.1, G/TBT/N/UGA/2140/Add.1</v>
      </c>
      <c r="D359" s="10" t="s">
        <v>1505</v>
      </c>
      <c r="E359" s="10" t="s">
        <v>1506</v>
      </c>
      <c r="F359" s="10" t="s">
        <v>1507</v>
      </c>
      <c r="G359" s="10" t="s">
        <v>1508</v>
      </c>
      <c r="H359" s="10" t="s">
        <v>902</v>
      </c>
      <c r="I359" s="10" t="s">
        <v>903</v>
      </c>
      <c r="J359" s="10" t="s">
        <v>41</v>
      </c>
      <c r="K359" s="10" t="s">
        <v>41</v>
      </c>
      <c r="L359" s="7"/>
      <c r="M359" s="8" t="s">
        <v>41</v>
      </c>
      <c r="N359" s="11"/>
      <c r="O359" s="11"/>
      <c r="P359" s="7" t="s">
        <v>43</v>
      </c>
      <c r="Q359" s="7"/>
      <c r="R359" s="12" t="str">
        <f>HYPERLINK("https://docs.wto.org/imrd/directdoc.asp?DDFDocuments/t/G/TBTN25/BDI587A1.docx", "https://docs.wto.org/imrd/directdoc.asp?DDFDocuments/t/G/TBTN25/BDI587A1.docx")</f>
        <v>https://docs.wto.org/imrd/directdoc.asp?DDFDocuments/t/G/TBTN25/BDI587A1.docx</v>
      </c>
      <c r="S359" s="12" t="str">
        <f>HYPERLINK("https://docs.wto.org/imrd/directdoc.asp?DDFDocuments/u/G/TBTN25/BDI587A1.docx", "https://docs.wto.org/imrd/directdoc.asp?DDFDocuments/u/G/TBTN25/BDI587A1.docx")</f>
        <v>https://docs.wto.org/imrd/directdoc.asp?DDFDocuments/u/G/TBTN25/BDI587A1.docx</v>
      </c>
      <c r="T359" s="12" t="str">
        <f>HYPERLINK("https://docs.wto.org/imrd/directdoc.asp?DDFDocuments/v/G/TBTN25/BDI587A1.docx", "https://docs.wto.org/imrd/directdoc.asp?DDFDocuments/v/G/TBTN25/BDI587A1.docx")</f>
        <v>https://docs.wto.org/imrd/directdoc.asp?DDFDocuments/v/G/TBTN25/BDI587A1.docx</v>
      </c>
      <c r="U359" s="12" t="s">
        <v>98</v>
      </c>
      <c r="V359" s="12" t="s">
        <v>97</v>
      </c>
      <c r="W359" s="12" t="s">
        <v>97</v>
      </c>
      <c r="X359" s="12" t="s">
        <v>97</v>
      </c>
      <c r="Y359" s="12" t="s">
        <v>97</v>
      </c>
      <c r="Z359" s="12" t="s">
        <v>97</v>
      </c>
      <c r="AA359" s="12" t="s">
        <v>97</v>
      </c>
      <c r="AB359" s="13" t="s">
        <v>41</v>
      </c>
      <c r="AC359" s="12" t="s">
        <v>41</v>
      </c>
      <c r="AD359" s="12" t="s">
        <v>41</v>
      </c>
      <c r="AE359" s="12" t="s">
        <v>41</v>
      </c>
      <c r="AF359" s="12" t="s">
        <v>41</v>
      </c>
      <c r="AG359" s="12" t="s">
        <v>41</v>
      </c>
      <c r="AH359" s="13" t="s">
        <v>41</v>
      </c>
    </row>
    <row r="360" spans="1:34" ht="40.049999999999997" customHeight="1" x14ac:dyDescent="0.3">
      <c r="A360" s="7" t="s">
        <v>47</v>
      </c>
      <c r="B360" s="8">
        <v>46279</v>
      </c>
      <c r="C360" s="9" t="str">
        <f>HYPERLINK("https://epingalert.org/en/Search?viewData= G/TBT/N/BDI/587/Add.1, G/TBT/N/KEN/1786/Add.1, G/TBT/N/RWA/1184/Add.1, G/TBT/N/TZA/1306/Add.1, G/TBT/N/UGA/2140/Add.1"," G/TBT/N/BDI/587/Add.1, G/TBT/N/KEN/1786/Add.1, G/TBT/N/RWA/1184/Add.1, G/TBT/N/TZA/1306/Add.1, G/TBT/N/UGA/2140/Add.1")</f>
        <v xml:space="preserve"> G/TBT/N/BDI/587/Add.1, G/TBT/N/KEN/1786/Add.1, G/TBT/N/RWA/1184/Add.1, G/TBT/N/TZA/1306/Add.1, G/TBT/N/UGA/2140/Add.1</v>
      </c>
      <c r="D360" s="10" t="s">
        <v>1505</v>
      </c>
      <c r="E360" s="10" t="s">
        <v>1506</v>
      </c>
      <c r="F360" s="10" t="s">
        <v>1507</v>
      </c>
      <c r="G360" s="10" t="s">
        <v>1508</v>
      </c>
      <c r="H360" s="10" t="s">
        <v>902</v>
      </c>
      <c r="I360" s="10" t="s">
        <v>903</v>
      </c>
      <c r="J360" s="10" t="s">
        <v>41</v>
      </c>
      <c r="K360" s="10" t="s">
        <v>41</v>
      </c>
      <c r="L360" s="7"/>
      <c r="M360" s="8" t="s">
        <v>41</v>
      </c>
      <c r="N360" s="11"/>
      <c r="O360" s="11"/>
      <c r="P360" s="7" t="s">
        <v>43</v>
      </c>
      <c r="Q360" s="7"/>
      <c r="R360" s="12" t="str">
        <f>HYPERLINK("https://docs.wto.org/imrd/directdoc.asp?DDFDocuments/t/G/TBTN25/BDI587A1.docx", "https://docs.wto.org/imrd/directdoc.asp?DDFDocuments/t/G/TBTN25/BDI587A1.docx")</f>
        <v>https://docs.wto.org/imrd/directdoc.asp?DDFDocuments/t/G/TBTN25/BDI587A1.docx</v>
      </c>
      <c r="S360" s="12" t="str">
        <f>HYPERLINK("https://docs.wto.org/imrd/directdoc.asp?DDFDocuments/u/G/TBTN25/BDI587A1.docx", "https://docs.wto.org/imrd/directdoc.asp?DDFDocuments/u/G/TBTN25/BDI587A1.docx")</f>
        <v>https://docs.wto.org/imrd/directdoc.asp?DDFDocuments/u/G/TBTN25/BDI587A1.docx</v>
      </c>
      <c r="T360" s="12" t="str">
        <f>HYPERLINK("https://docs.wto.org/imrd/directdoc.asp?DDFDocuments/v/G/TBTN25/BDI587A1.docx", "https://docs.wto.org/imrd/directdoc.asp?DDFDocuments/v/G/TBTN25/BDI587A1.docx")</f>
        <v>https://docs.wto.org/imrd/directdoc.asp?DDFDocuments/v/G/TBTN25/BDI587A1.docx</v>
      </c>
      <c r="U360" s="12" t="s">
        <v>98</v>
      </c>
      <c r="V360" s="12" t="s">
        <v>97</v>
      </c>
      <c r="W360" s="12" t="s">
        <v>97</v>
      </c>
      <c r="X360" s="12" t="s">
        <v>97</v>
      </c>
      <c r="Y360" s="12" t="s">
        <v>97</v>
      </c>
      <c r="Z360" s="12" t="s">
        <v>97</v>
      </c>
      <c r="AA360" s="12" t="s">
        <v>97</v>
      </c>
      <c r="AB360" s="13" t="s">
        <v>41</v>
      </c>
      <c r="AC360" s="12" t="s">
        <v>41</v>
      </c>
      <c r="AD360" s="12" t="s">
        <v>41</v>
      </c>
      <c r="AE360" s="12" t="s">
        <v>41</v>
      </c>
      <c r="AF360" s="12" t="s">
        <v>41</v>
      </c>
      <c r="AG360" s="12" t="s">
        <v>41</v>
      </c>
      <c r="AH360" s="13" t="s">
        <v>41</v>
      </c>
    </row>
    <row r="361" spans="1:34" ht="40.049999999999997" customHeight="1" x14ac:dyDescent="0.3">
      <c r="A361" s="7" t="s">
        <v>48</v>
      </c>
      <c r="B361" s="8">
        <v>46279</v>
      </c>
      <c r="C361" s="9" t="str">
        <f>HYPERLINK("https://epingalert.org/en/Search?viewData= G/TBT/N/BDI/587/Add.1, G/TBT/N/KEN/1786/Add.1, G/TBT/N/RWA/1184/Add.1, G/TBT/N/TZA/1306/Add.1, G/TBT/N/UGA/2140/Add.1"," G/TBT/N/BDI/587/Add.1, G/TBT/N/KEN/1786/Add.1, G/TBT/N/RWA/1184/Add.1, G/TBT/N/TZA/1306/Add.1, G/TBT/N/UGA/2140/Add.1")</f>
        <v xml:space="preserve"> G/TBT/N/BDI/587/Add.1, G/TBT/N/KEN/1786/Add.1, G/TBT/N/RWA/1184/Add.1, G/TBT/N/TZA/1306/Add.1, G/TBT/N/UGA/2140/Add.1</v>
      </c>
      <c r="D361" s="10" t="s">
        <v>1505</v>
      </c>
      <c r="E361" s="10" t="s">
        <v>1506</v>
      </c>
      <c r="F361" s="10" t="s">
        <v>1507</v>
      </c>
      <c r="G361" s="10" t="s">
        <v>1508</v>
      </c>
      <c r="H361" s="10" t="s">
        <v>902</v>
      </c>
      <c r="I361" s="10" t="s">
        <v>500</v>
      </c>
      <c r="J361" s="10" t="s">
        <v>41</v>
      </c>
      <c r="K361" s="10" t="s">
        <v>41</v>
      </c>
      <c r="L361" s="7"/>
      <c r="M361" s="8" t="s">
        <v>41</v>
      </c>
      <c r="N361" s="11"/>
      <c r="O361" s="11"/>
      <c r="P361" s="7" t="s">
        <v>43</v>
      </c>
      <c r="Q361" s="7"/>
      <c r="R361" s="12" t="str">
        <f>HYPERLINK("https://docs.wto.org/imrd/directdoc.asp?DDFDocuments/t/G/TBTN25/BDI587A1.docx", "https://docs.wto.org/imrd/directdoc.asp?DDFDocuments/t/G/TBTN25/BDI587A1.docx")</f>
        <v>https://docs.wto.org/imrd/directdoc.asp?DDFDocuments/t/G/TBTN25/BDI587A1.docx</v>
      </c>
      <c r="S361" s="12" t="str">
        <f>HYPERLINK("https://docs.wto.org/imrd/directdoc.asp?DDFDocuments/u/G/TBTN25/BDI587A1.docx", "https://docs.wto.org/imrd/directdoc.asp?DDFDocuments/u/G/TBTN25/BDI587A1.docx")</f>
        <v>https://docs.wto.org/imrd/directdoc.asp?DDFDocuments/u/G/TBTN25/BDI587A1.docx</v>
      </c>
      <c r="T361" s="12" t="str">
        <f>HYPERLINK("https://docs.wto.org/imrd/directdoc.asp?DDFDocuments/v/G/TBTN25/BDI587A1.docx", "https://docs.wto.org/imrd/directdoc.asp?DDFDocuments/v/G/TBTN25/BDI587A1.docx")</f>
        <v>https://docs.wto.org/imrd/directdoc.asp?DDFDocuments/v/G/TBTN25/BDI587A1.docx</v>
      </c>
      <c r="U361" s="12" t="s">
        <v>98</v>
      </c>
      <c r="V361" s="12" t="s">
        <v>97</v>
      </c>
      <c r="W361" s="12" t="s">
        <v>97</v>
      </c>
      <c r="X361" s="12" t="s">
        <v>97</v>
      </c>
      <c r="Y361" s="12" t="s">
        <v>97</v>
      </c>
      <c r="Z361" s="12" t="s">
        <v>97</v>
      </c>
      <c r="AA361" s="12" t="s">
        <v>97</v>
      </c>
      <c r="AB361" s="13" t="s">
        <v>41</v>
      </c>
      <c r="AC361" s="12" t="s">
        <v>41</v>
      </c>
      <c r="AD361" s="12" t="s">
        <v>41</v>
      </c>
      <c r="AE361" s="12" t="s">
        <v>41</v>
      </c>
      <c r="AF361" s="12" t="s">
        <v>41</v>
      </c>
      <c r="AG361" s="12" t="s">
        <v>41</v>
      </c>
      <c r="AH361" s="13" t="s">
        <v>41</v>
      </c>
    </row>
    <row r="362" spans="1:34" ht="40.049999999999997" customHeight="1" x14ac:dyDescent="0.3">
      <c r="A362" s="7" t="s">
        <v>34</v>
      </c>
      <c r="B362" s="8">
        <v>46279</v>
      </c>
      <c r="C362" s="9" t="str">
        <f>HYPERLINK("https://epingalert.org/en/Search?viewData= G/TBT/N/BDI/588/Add.1, G/TBT/N/KEN/1787/Add.1, G/TBT/N/RWA/1185/Add.1, G/TBT/N/TZA/1307/Add.1, G/TBT/N/UGA/2141/Add.1"," G/TBT/N/BDI/588/Add.1, G/TBT/N/KEN/1787/Add.1, G/TBT/N/RWA/1185/Add.1, G/TBT/N/TZA/1307/Add.1, G/TBT/N/UGA/2141/Add.1")</f>
        <v xml:space="preserve"> G/TBT/N/BDI/588/Add.1, G/TBT/N/KEN/1787/Add.1, G/TBT/N/RWA/1185/Add.1, G/TBT/N/TZA/1307/Add.1, G/TBT/N/UGA/2141/Add.1</v>
      </c>
      <c r="D362" s="10" t="s">
        <v>1509</v>
      </c>
      <c r="E362" s="10" t="s">
        <v>1510</v>
      </c>
      <c r="F362" s="10" t="s">
        <v>1511</v>
      </c>
      <c r="G362" s="10" t="s">
        <v>1512</v>
      </c>
      <c r="H362" s="10" t="s">
        <v>902</v>
      </c>
      <c r="I362" s="10" t="s">
        <v>903</v>
      </c>
      <c r="J362" s="10" t="s">
        <v>41</v>
      </c>
      <c r="K362" s="10" t="s">
        <v>41</v>
      </c>
      <c r="L362" s="7"/>
      <c r="M362" s="8" t="s">
        <v>41</v>
      </c>
      <c r="N362" s="11"/>
      <c r="O362" s="11"/>
      <c r="P362" s="7" t="s">
        <v>43</v>
      </c>
      <c r="Q362" s="7"/>
      <c r="R362" s="12" t="str">
        <f>HYPERLINK("https://docs.wto.org/imrd/directdoc.asp?DDFDocuments/t/G/TBTN25/BDI588A1.docx", "https://docs.wto.org/imrd/directdoc.asp?DDFDocuments/t/G/TBTN25/BDI588A1.docx")</f>
        <v>https://docs.wto.org/imrd/directdoc.asp?DDFDocuments/t/G/TBTN25/BDI588A1.docx</v>
      </c>
      <c r="S362" s="12" t="str">
        <f>HYPERLINK("https://docs.wto.org/imrd/directdoc.asp?DDFDocuments/u/G/TBTN25/BDI588A1.docx", "https://docs.wto.org/imrd/directdoc.asp?DDFDocuments/u/G/TBTN25/BDI588A1.docx")</f>
        <v>https://docs.wto.org/imrd/directdoc.asp?DDFDocuments/u/G/TBTN25/BDI588A1.docx</v>
      </c>
      <c r="T362" s="12" t="str">
        <f>HYPERLINK("https://docs.wto.org/imrd/directdoc.asp?DDFDocuments/v/G/TBTN25/BDI588A1.docx", "https://docs.wto.org/imrd/directdoc.asp?DDFDocuments/v/G/TBTN25/BDI588A1.docx")</f>
        <v>https://docs.wto.org/imrd/directdoc.asp?DDFDocuments/v/G/TBTN25/BDI588A1.docx</v>
      </c>
      <c r="U362" s="12" t="s">
        <v>98</v>
      </c>
      <c r="V362" s="12" t="s">
        <v>97</v>
      </c>
      <c r="W362" s="12" t="s">
        <v>98</v>
      </c>
      <c r="X362" s="12" t="s">
        <v>97</v>
      </c>
      <c r="Y362" s="12" t="s">
        <v>97</v>
      </c>
      <c r="Z362" s="12" t="s">
        <v>97</v>
      </c>
      <c r="AA362" s="12" t="s">
        <v>97</v>
      </c>
      <c r="AB362" s="13" t="s">
        <v>41</v>
      </c>
      <c r="AC362" s="12" t="s">
        <v>41</v>
      </c>
      <c r="AD362" s="12" t="s">
        <v>41</v>
      </c>
      <c r="AE362" s="12" t="s">
        <v>41</v>
      </c>
      <c r="AF362" s="12" t="s">
        <v>41</v>
      </c>
      <c r="AG362" s="12" t="s">
        <v>41</v>
      </c>
      <c r="AH362" s="13" t="s">
        <v>41</v>
      </c>
    </row>
    <row r="363" spans="1:34" ht="40.049999999999997" customHeight="1" x14ac:dyDescent="0.3">
      <c r="A363" s="7" t="s">
        <v>45</v>
      </c>
      <c r="B363" s="8">
        <v>46279</v>
      </c>
      <c r="C363" s="9" t="str">
        <f>HYPERLINK("https://epingalert.org/en/Search?viewData= G/TBT/N/BDI/588/Add.1, G/TBT/N/KEN/1787/Add.1, G/TBT/N/RWA/1185/Add.1, G/TBT/N/TZA/1307/Add.1, G/TBT/N/UGA/2141/Add.1"," G/TBT/N/BDI/588/Add.1, G/TBT/N/KEN/1787/Add.1, G/TBT/N/RWA/1185/Add.1, G/TBT/N/TZA/1307/Add.1, G/TBT/N/UGA/2141/Add.1")</f>
        <v xml:space="preserve"> G/TBT/N/BDI/588/Add.1, G/TBT/N/KEN/1787/Add.1, G/TBT/N/RWA/1185/Add.1, G/TBT/N/TZA/1307/Add.1, G/TBT/N/UGA/2141/Add.1</v>
      </c>
      <c r="D363" s="10" t="s">
        <v>1509</v>
      </c>
      <c r="E363" s="10" t="s">
        <v>1510</v>
      </c>
      <c r="F363" s="10" t="s">
        <v>1511</v>
      </c>
      <c r="G363" s="10" t="s">
        <v>1512</v>
      </c>
      <c r="H363" s="10" t="s">
        <v>902</v>
      </c>
      <c r="I363" s="10" t="s">
        <v>903</v>
      </c>
      <c r="J363" s="10" t="s">
        <v>41</v>
      </c>
      <c r="K363" s="10" t="s">
        <v>41</v>
      </c>
      <c r="L363" s="7"/>
      <c r="M363" s="8" t="s">
        <v>41</v>
      </c>
      <c r="N363" s="11"/>
      <c r="O363" s="11"/>
      <c r="P363" s="7" t="s">
        <v>43</v>
      </c>
      <c r="Q363" s="7"/>
      <c r="R363" s="12" t="str">
        <f>HYPERLINK("https://docs.wto.org/imrd/directdoc.asp?DDFDocuments/t/G/TBTN25/BDI588A1.docx", "https://docs.wto.org/imrd/directdoc.asp?DDFDocuments/t/G/TBTN25/BDI588A1.docx")</f>
        <v>https://docs.wto.org/imrd/directdoc.asp?DDFDocuments/t/G/TBTN25/BDI588A1.docx</v>
      </c>
      <c r="S363" s="12" t="str">
        <f>HYPERLINK("https://docs.wto.org/imrd/directdoc.asp?DDFDocuments/u/G/TBTN25/BDI588A1.docx", "https://docs.wto.org/imrd/directdoc.asp?DDFDocuments/u/G/TBTN25/BDI588A1.docx")</f>
        <v>https://docs.wto.org/imrd/directdoc.asp?DDFDocuments/u/G/TBTN25/BDI588A1.docx</v>
      </c>
      <c r="T363" s="12" t="str">
        <f>HYPERLINK("https://docs.wto.org/imrd/directdoc.asp?DDFDocuments/v/G/TBTN25/BDI588A1.docx", "https://docs.wto.org/imrd/directdoc.asp?DDFDocuments/v/G/TBTN25/BDI588A1.docx")</f>
        <v>https://docs.wto.org/imrd/directdoc.asp?DDFDocuments/v/G/TBTN25/BDI588A1.docx</v>
      </c>
      <c r="U363" s="12" t="s">
        <v>98</v>
      </c>
      <c r="V363" s="12" t="s">
        <v>97</v>
      </c>
      <c r="W363" s="12" t="s">
        <v>98</v>
      </c>
      <c r="X363" s="12" t="s">
        <v>97</v>
      </c>
      <c r="Y363" s="12" t="s">
        <v>97</v>
      </c>
      <c r="Z363" s="12" t="s">
        <v>97</v>
      </c>
      <c r="AA363" s="12" t="s">
        <v>97</v>
      </c>
      <c r="AB363" s="13" t="s">
        <v>41</v>
      </c>
      <c r="AC363" s="12" t="s">
        <v>41</v>
      </c>
      <c r="AD363" s="12" t="s">
        <v>41</v>
      </c>
      <c r="AE363" s="12" t="s">
        <v>41</v>
      </c>
      <c r="AF363" s="12" t="s">
        <v>41</v>
      </c>
      <c r="AG363" s="12" t="s">
        <v>41</v>
      </c>
      <c r="AH363" s="13" t="s">
        <v>41</v>
      </c>
    </row>
    <row r="364" spans="1:34" ht="40.049999999999997" customHeight="1" x14ac:dyDescent="0.3">
      <c r="A364" s="7" t="s">
        <v>46</v>
      </c>
      <c r="B364" s="8">
        <v>46279</v>
      </c>
      <c r="C364" s="9" t="str">
        <f>HYPERLINK("https://epingalert.org/en/Search?viewData= G/TBT/N/BDI/588/Add.1, G/TBT/N/KEN/1787/Add.1, G/TBT/N/RWA/1185/Add.1, G/TBT/N/TZA/1307/Add.1, G/TBT/N/UGA/2141/Add.1"," G/TBT/N/BDI/588/Add.1, G/TBT/N/KEN/1787/Add.1, G/TBT/N/RWA/1185/Add.1, G/TBT/N/TZA/1307/Add.1, G/TBT/N/UGA/2141/Add.1")</f>
        <v xml:space="preserve"> G/TBT/N/BDI/588/Add.1, G/TBT/N/KEN/1787/Add.1, G/TBT/N/RWA/1185/Add.1, G/TBT/N/TZA/1307/Add.1, G/TBT/N/UGA/2141/Add.1</v>
      </c>
      <c r="D364" s="10" t="s">
        <v>1509</v>
      </c>
      <c r="E364" s="10" t="s">
        <v>1510</v>
      </c>
      <c r="F364" s="10" t="s">
        <v>1511</v>
      </c>
      <c r="G364" s="10" t="s">
        <v>1512</v>
      </c>
      <c r="H364" s="10" t="s">
        <v>902</v>
      </c>
      <c r="I364" s="10" t="s">
        <v>903</v>
      </c>
      <c r="J364" s="10" t="s">
        <v>41</v>
      </c>
      <c r="K364" s="10" t="s">
        <v>41</v>
      </c>
      <c r="L364" s="7"/>
      <c r="M364" s="8" t="s">
        <v>41</v>
      </c>
      <c r="N364" s="11"/>
      <c r="O364" s="11"/>
      <c r="P364" s="7" t="s">
        <v>43</v>
      </c>
      <c r="Q364" s="7"/>
      <c r="R364" s="12" t="str">
        <f>HYPERLINK("https://docs.wto.org/imrd/directdoc.asp?DDFDocuments/t/G/TBTN25/BDI588A1.docx", "https://docs.wto.org/imrd/directdoc.asp?DDFDocuments/t/G/TBTN25/BDI588A1.docx")</f>
        <v>https://docs.wto.org/imrd/directdoc.asp?DDFDocuments/t/G/TBTN25/BDI588A1.docx</v>
      </c>
      <c r="S364" s="12" t="str">
        <f>HYPERLINK("https://docs.wto.org/imrd/directdoc.asp?DDFDocuments/u/G/TBTN25/BDI588A1.docx", "https://docs.wto.org/imrd/directdoc.asp?DDFDocuments/u/G/TBTN25/BDI588A1.docx")</f>
        <v>https://docs.wto.org/imrd/directdoc.asp?DDFDocuments/u/G/TBTN25/BDI588A1.docx</v>
      </c>
      <c r="T364" s="12" t="str">
        <f>HYPERLINK("https://docs.wto.org/imrd/directdoc.asp?DDFDocuments/v/G/TBTN25/BDI588A1.docx", "https://docs.wto.org/imrd/directdoc.asp?DDFDocuments/v/G/TBTN25/BDI588A1.docx")</f>
        <v>https://docs.wto.org/imrd/directdoc.asp?DDFDocuments/v/G/TBTN25/BDI588A1.docx</v>
      </c>
      <c r="U364" s="12" t="s">
        <v>98</v>
      </c>
      <c r="V364" s="12" t="s">
        <v>97</v>
      </c>
      <c r="W364" s="12" t="s">
        <v>98</v>
      </c>
      <c r="X364" s="12" t="s">
        <v>97</v>
      </c>
      <c r="Y364" s="12" t="s">
        <v>97</v>
      </c>
      <c r="Z364" s="12" t="s">
        <v>97</v>
      </c>
      <c r="AA364" s="12" t="s">
        <v>97</v>
      </c>
      <c r="AB364" s="13" t="s">
        <v>41</v>
      </c>
      <c r="AC364" s="12" t="s">
        <v>41</v>
      </c>
      <c r="AD364" s="12" t="s">
        <v>41</v>
      </c>
      <c r="AE364" s="12" t="s">
        <v>41</v>
      </c>
      <c r="AF364" s="12" t="s">
        <v>41</v>
      </c>
      <c r="AG364" s="12" t="s">
        <v>41</v>
      </c>
      <c r="AH364" s="13" t="s">
        <v>41</v>
      </c>
    </row>
    <row r="365" spans="1:34" ht="40.049999999999997" customHeight="1" x14ac:dyDescent="0.3">
      <c r="A365" s="7" t="s">
        <v>47</v>
      </c>
      <c r="B365" s="8">
        <v>46279</v>
      </c>
      <c r="C365" s="9" t="str">
        <f>HYPERLINK("https://epingalert.org/en/Search?viewData= G/TBT/N/BDI/588/Add.1, G/TBT/N/KEN/1787/Add.1, G/TBT/N/RWA/1185/Add.1, G/TBT/N/TZA/1307/Add.1, G/TBT/N/UGA/2141/Add.1"," G/TBT/N/BDI/588/Add.1, G/TBT/N/KEN/1787/Add.1, G/TBT/N/RWA/1185/Add.1, G/TBT/N/TZA/1307/Add.1, G/TBT/N/UGA/2141/Add.1")</f>
        <v xml:space="preserve"> G/TBT/N/BDI/588/Add.1, G/TBT/N/KEN/1787/Add.1, G/TBT/N/RWA/1185/Add.1, G/TBT/N/TZA/1307/Add.1, G/TBT/N/UGA/2141/Add.1</v>
      </c>
      <c r="D365" s="10" t="s">
        <v>1509</v>
      </c>
      <c r="E365" s="10" t="s">
        <v>1510</v>
      </c>
      <c r="F365" s="10" t="s">
        <v>1511</v>
      </c>
      <c r="G365" s="10" t="s">
        <v>1512</v>
      </c>
      <c r="H365" s="10" t="s">
        <v>902</v>
      </c>
      <c r="I365" s="10" t="s">
        <v>903</v>
      </c>
      <c r="J365" s="10" t="s">
        <v>41</v>
      </c>
      <c r="K365" s="10" t="s">
        <v>41</v>
      </c>
      <c r="L365" s="7"/>
      <c r="M365" s="8" t="s">
        <v>41</v>
      </c>
      <c r="N365" s="11"/>
      <c r="O365" s="11"/>
      <c r="P365" s="7" t="s">
        <v>43</v>
      </c>
      <c r="Q365" s="7"/>
      <c r="R365" s="12" t="str">
        <f>HYPERLINK("https://docs.wto.org/imrd/directdoc.asp?DDFDocuments/t/G/TBTN25/BDI588A1.docx", "https://docs.wto.org/imrd/directdoc.asp?DDFDocuments/t/G/TBTN25/BDI588A1.docx")</f>
        <v>https://docs.wto.org/imrd/directdoc.asp?DDFDocuments/t/G/TBTN25/BDI588A1.docx</v>
      </c>
      <c r="S365" s="12" t="str">
        <f>HYPERLINK("https://docs.wto.org/imrd/directdoc.asp?DDFDocuments/u/G/TBTN25/BDI588A1.docx", "https://docs.wto.org/imrd/directdoc.asp?DDFDocuments/u/G/TBTN25/BDI588A1.docx")</f>
        <v>https://docs.wto.org/imrd/directdoc.asp?DDFDocuments/u/G/TBTN25/BDI588A1.docx</v>
      </c>
      <c r="T365" s="12" t="str">
        <f>HYPERLINK("https://docs.wto.org/imrd/directdoc.asp?DDFDocuments/v/G/TBTN25/BDI588A1.docx", "https://docs.wto.org/imrd/directdoc.asp?DDFDocuments/v/G/TBTN25/BDI588A1.docx")</f>
        <v>https://docs.wto.org/imrd/directdoc.asp?DDFDocuments/v/G/TBTN25/BDI588A1.docx</v>
      </c>
      <c r="U365" s="12" t="s">
        <v>98</v>
      </c>
      <c r="V365" s="12" t="s">
        <v>97</v>
      </c>
      <c r="W365" s="12" t="s">
        <v>98</v>
      </c>
      <c r="X365" s="12" t="s">
        <v>97</v>
      </c>
      <c r="Y365" s="12" t="s">
        <v>97</v>
      </c>
      <c r="Z365" s="12" t="s">
        <v>97</v>
      </c>
      <c r="AA365" s="12" t="s">
        <v>97</v>
      </c>
      <c r="AB365" s="13" t="s">
        <v>41</v>
      </c>
      <c r="AC365" s="12" t="s">
        <v>41</v>
      </c>
      <c r="AD365" s="12" t="s">
        <v>41</v>
      </c>
      <c r="AE365" s="12" t="s">
        <v>41</v>
      </c>
      <c r="AF365" s="12" t="s">
        <v>41</v>
      </c>
      <c r="AG365" s="12" t="s">
        <v>41</v>
      </c>
      <c r="AH365" s="13" t="s">
        <v>41</v>
      </c>
    </row>
    <row r="366" spans="1:34" ht="40.049999999999997" customHeight="1" x14ac:dyDescent="0.3">
      <c r="A366" s="7" t="s">
        <v>48</v>
      </c>
      <c r="B366" s="8">
        <v>46279</v>
      </c>
      <c r="C366" s="9" t="str">
        <f>HYPERLINK("https://epingalert.org/en/Search?viewData= G/TBT/N/BDI/588/Add.1, G/TBT/N/KEN/1787/Add.1, G/TBT/N/RWA/1185/Add.1, G/TBT/N/TZA/1307/Add.1, G/TBT/N/UGA/2141/Add.1"," G/TBT/N/BDI/588/Add.1, G/TBT/N/KEN/1787/Add.1, G/TBT/N/RWA/1185/Add.1, G/TBT/N/TZA/1307/Add.1, G/TBT/N/UGA/2141/Add.1")</f>
        <v xml:space="preserve"> G/TBT/N/BDI/588/Add.1, G/TBT/N/KEN/1787/Add.1, G/TBT/N/RWA/1185/Add.1, G/TBT/N/TZA/1307/Add.1, G/TBT/N/UGA/2141/Add.1</v>
      </c>
      <c r="D366" s="10" t="s">
        <v>1509</v>
      </c>
      <c r="E366" s="10" t="s">
        <v>1510</v>
      </c>
      <c r="F366" s="10" t="s">
        <v>1511</v>
      </c>
      <c r="G366" s="10" t="s">
        <v>1512</v>
      </c>
      <c r="H366" s="10" t="s">
        <v>902</v>
      </c>
      <c r="I366" s="10" t="s">
        <v>500</v>
      </c>
      <c r="J366" s="10" t="s">
        <v>41</v>
      </c>
      <c r="K366" s="10" t="s">
        <v>41</v>
      </c>
      <c r="L366" s="7"/>
      <c r="M366" s="8" t="s">
        <v>41</v>
      </c>
      <c r="N366" s="11"/>
      <c r="O366" s="11"/>
      <c r="P366" s="7" t="s">
        <v>43</v>
      </c>
      <c r="Q366" s="7"/>
      <c r="R366" s="12" t="str">
        <f>HYPERLINK("https://docs.wto.org/imrd/directdoc.asp?DDFDocuments/t/G/TBTN25/BDI588A1.docx", "https://docs.wto.org/imrd/directdoc.asp?DDFDocuments/t/G/TBTN25/BDI588A1.docx")</f>
        <v>https://docs.wto.org/imrd/directdoc.asp?DDFDocuments/t/G/TBTN25/BDI588A1.docx</v>
      </c>
      <c r="S366" s="12" t="str">
        <f>HYPERLINK("https://docs.wto.org/imrd/directdoc.asp?DDFDocuments/u/G/TBTN25/BDI588A1.docx", "https://docs.wto.org/imrd/directdoc.asp?DDFDocuments/u/G/TBTN25/BDI588A1.docx")</f>
        <v>https://docs.wto.org/imrd/directdoc.asp?DDFDocuments/u/G/TBTN25/BDI588A1.docx</v>
      </c>
      <c r="T366" s="12" t="str">
        <f>HYPERLINK("https://docs.wto.org/imrd/directdoc.asp?DDFDocuments/v/G/TBTN25/BDI588A1.docx", "https://docs.wto.org/imrd/directdoc.asp?DDFDocuments/v/G/TBTN25/BDI588A1.docx")</f>
        <v>https://docs.wto.org/imrd/directdoc.asp?DDFDocuments/v/G/TBTN25/BDI588A1.docx</v>
      </c>
      <c r="U366" s="12" t="s">
        <v>98</v>
      </c>
      <c r="V366" s="12" t="s">
        <v>97</v>
      </c>
      <c r="W366" s="12" t="s">
        <v>98</v>
      </c>
      <c r="X366" s="12" t="s">
        <v>97</v>
      </c>
      <c r="Y366" s="12" t="s">
        <v>97</v>
      </c>
      <c r="Z366" s="12" t="s">
        <v>97</v>
      </c>
      <c r="AA366" s="12" t="s">
        <v>97</v>
      </c>
      <c r="AB366" s="13" t="s">
        <v>41</v>
      </c>
      <c r="AC366" s="12" t="s">
        <v>41</v>
      </c>
      <c r="AD366" s="12" t="s">
        <v>41</v>
      </c>
      <c r="AE366" s="12" t="s">
        <v>41</v>
      </c>
      <c r="AF366" s="12" t="s">
        <v>41</v>
      </c>
      <c r="AG366" s="12" t="s">
        <v>41</v>
      </c>
      <c r="AH366" s="13" t="s">
        <v>41</v>
      </c>
    </row>
    <row r="367" spans="1:34" ht="40.049999999999997" customHeight="1" x14ac:dyDescent="0.3">
      <c r="A367" s="7" t="s">
        <v>34</v>
      </c>
      <c r="B367" s="8">
        <v>46279</v>
      </c>
      <c r="C367" s="9" t="str">
        <f>HYPERLINK("https://epingalert.org/en/Search?viewData= G/TBT/N/BDI/589/Add.1, G/TBT/N/KEN/1788/Add.1, G/TBT/N/RWA/1186/Add.1, G/TBT/N/TZA/1308/Add.1, G/TBT/N/UGA/2142/Add.1"," G/TBT/N/BDI/589/Add.1, G/TBT/N/KEN/1788/Add.1, G/TBT/N/RWA/1186/Add.1, G/TBT/N/TZA/1308/Add.1, G/TBT/N/UGA/2142/Add.1")</f>
        <v xml:space="preserve"> G/TBT/N/BDI/589/Add.1, G/TBT/N/KEN/1788/Add.1, G/TBT/N/RWA/1186/Add.1, G/TBT/N/TZA/1308/Add.1, G/TBT/N/UGA/2142/Add.1</v>
      </c>
      <c r="D367" s="10" t="s">
        <v>1513</v>
      </c>
      <c r="E367" s="10" t="s">
        <v>1514</v>
      </c>
      <c r="F367" s="10" t="s">
        <v>1515</v>
      </c>
      <c r="G367" s="10" t="s">
        <v>1516</v>
      </c>
      <c r="H367" s="10" t="s">
        <v>902</v>
      </c>
      <c r="I367" s="10" t="s">
        <v>903</v>
      </c>
      <c r="J367" s="10" t="s">
        <v>41</v>
      </c>
      <c r="K367" s="10" t="s">
        <v>41</v>
      </c>
      <c r="L367" s="7"/>
      <c r="M367" s="8" t="s">
        <v>41</v>
      </c>
      <c r="N367" s="11"/>
      <c r="O367" s="11"/>
      <c r="P367" s="7" t="s">
        <v>43</v>
      </c>
      <c r="Q367" s="7"/>
      <c r="R367" s="12" t="str">
        <f>HYPERLINK("https://docs.wto.org/imrd/directdoc.asp?DDFDocuments/t/G/TBTN25/BDI589A1.docx", "https://docs.wto.org/imrd/directdoc.asp?DDFDocuments/t/G/TBTN25/BDI589A1.docx")</f>
        <v>https://docs.wto.org/imrd/directdoc.asp?DDFDocuments/t/G/TBTN25/BDI589A1.docx</v>
      </c>
      <c r="S367" s="12" t="str">
        <f>HYPERLINK("https://docs.wto.org/imrd/directdoc.asp?DDFDocuments/u/G/TBTN25/BDI589A1.docx", "https://docs.wto.org/imrd/directdoc.asp?DDFDocuments/u/G/TBTN25/BDI589A1.docx")</f>
        <v>https://docs.wto.org/imrd/directdoc.asp?DDFDocuments/u/G/TBTN25/BDI589A1.docx</v>
      </c>
      <c r="T367" s="12" t="str">
        <f>HYPERLINK("https://docs.wto.org/imrd/directdoc.asp?DDFDocuments/v/G/TBTN25/BDI589A1.docx", "https://docs.wto.org/imrd/directdoc.asp?DDFDocuments/v/G/TBTN25/BDI589A1.docx")</f>
        <v>https://docs.wto.org/imrd/directdoc.asp?DDFDocuments/v/G/TBTN25/BDI589A1.docx</v>
      </c>
      <c r="U367" s="12" t="s">
        <v>98</v>
      </c>
      <c r="V367" s="12" t="s">
        <v>97</v>
      </c>
      <c r="W367" s="12" t="s">
        <v>98</v>
      </c>
      <c r="X367" s="12" t="s">
        <v>97</v>
      </c>
      <c r="Y367" s="12" t="s">
        <v>97</v>
      </c>
      <c r="Z367" s="12" t="s">
        <v>97</v>
      </c>
      <c r="AA367" s="12" t="s">
        <v>97</v>
      </c>
      <c r="AB367" s="13" t="s">
        <v>41</v>
      </c>
      <c r="AC367" s="12" t="s">
        <v>41</v>
      </c>
      <c r="AD367" s="12" t="s">
        <v>41</v>
      </c>
      <c r="AE367" s="12" t="s">
        <v>41</v>
      </c>
      <c r="AF367" s="12" t="s">
        <v>41</v>
      </c>
      <c r="AG367" s="12" t="s">
        <v>41</v>
      </c>
      <c r="AH367" s="13" t="s">
        <v>41</v>
      </c>
    </row>
    <row r="368" spans="1:34" ht="40.049999999999997" customHeight="1" x14ac:dyDescent="0.3">
      <c r="A368" s="7" t="s">
        <v>45</v>
      </c>
      <c r="B368" s="8">
        <v>46279</v>
      </c>
      <c r="C368" s="9" t="str">
        <f>HYPERLINK("https://epingalert.org/en/Search?viewData= G/TBT/N/BDI/589/Add.1, G/TBT/N/KEN/1788/Add.1, G/TBT/N/RWA/1186/Add.1, G/TBT/N/TZA/1308/Add.1, G/TBT/N/UGA/2142/Add.1"," G/TBT/N/BDI/589/Add.1, G/TBT/N/KEN/1788/Add.1, G/TBT/N/RWA/1186/Add.1, G/TBT/N/TZA/1308/Add.1, G/TBT/N/UGA/2142/Add.1")</f>
        <v xml:space="preserve"> G/TBT/N/BDI/589/Add.1, G/TBT/N/KEN/1788/Add.1, G/TBT/N/RWA/1186/Add.1, G/TBT/N/TZA/1308/Add.1, G/TBT/N/UGA/2142/Add.1</v>
      </c>
      <c r="D368" s="10" t="s">
        <v>1513</v>
      </c>
      <c r="E368" s="10" t="s">
        <v>1514</v>
      </c>
      <c r="F368" s="10" t="s">
        <v>1515</v>
      </c>
      <c r="G368" s="10" t="s">
        <v>1516</v>
      </c>
      <c r="H368" s="10" t="s">
        <v>902</v>
      </c>
      <c r="I368" s="10" t="s">
        <v>903</v>
      </c>
      <c r="J368" s="10" t="s">
        <v>41</v>
      </c>
      <c r="K368" s="10" t="s">
        <v>41</v>
      </c>
      <c r="L368" s="7"/>
      <c r="M368" s="8" t="s">
        <v>41</v>
      </c>
      <c r="N368" s="11"/>
      <c r="O368" s="11"/>
      <c r="P368" s="7" t="s">
        <v>43</v>
      </c>
      <c r="Q368" s="7"/>
      <c r="R368" s="12" t="str">
        <f>HYPERLINK("https://docs.wto.org/imrd/directdoc.asp?DDFDocuments/t/G/TBTN25/BDI589A1.docx", "https://docs.wto.org/imrd/directdoc.asp?DDFDocuments/t/G/TBTN25/BDI589A1.docx")</f>
        <v>https://docs.wto.org/imrd/directdoc.asp?DDFDocuments/t/G/TBTN25/BDI589A1.docx</v>
      </c>
      <c r="S368" s="12" t="str">
        <f>HYPERLINK("https://docs.wto.org/imrd/directdoc.asp?DDFDocuments/u/G/TBTN25/BDI589A1.docx", "https://docs.wto.org/imrd/directdoc.asp?DDFDocuments/u/G/TBTN25/BDI589A1.docx")</f>
        <v>https://docs.wto.org/imrd/directdoc.asp?DDFDocuments/u/G/TBTN25/BDI589A1.docx</v>
      </c>
      <c r="T368" s="12" t="str">
        <f>HYPERLINK("https://docs.wto.org/imrd/directdoc.asp?DDFDocuments/v/G/TBTN25/BDI589A1.docx", "https://docs.wto.org/imrd/directdoc.asp?DDFDocuments/v/G/TBTN25/BDI589A1.docx")</f>
        <v>https://docs.wto.org/imrd/directdoc.asp?DDFDocuments/v/G/TBTN25/BDI589A1.docx</v>
      </c>
      <c r="U368" s="12" t="s">
        <v>98</v>
      </c>
      <c r="V368" s="12" t="s">
        <v>97</v>
      </c>
      <c r="W368" s="12" t="s">
        <v>98</v>
      </c>
      <c r="X368" s="12" t="s">
        <v>97</v>
      </c>
      <c r="Y368" s="12" t="s">
        <v>97</v>
      </c>
      <c r="Z368" s="12" t="s">
        <v>97</v>
      </c>
      <c r="AA368" s="12" t="s">
        <v>97</v>
      </c>
      <c r="AB368" s="13" t="s">
        <v>41</v>
      </c>
      <c r="AC368" s="12" t="s">
        <v>41</v>
      </c>
      <c r="AD368" s="12" t="s">
        <v>41</v>
      </c>
      <c r="AE368" s="12" t="s">
        <v>41</v>
      </c>
      <c r="AF368" s="12" t="s">
        <v>41</v>
      </c>
      <c r="AG368" s="12" t="s">
        <v>41</v>
      </c>
      <c r="AH368" s="13" t="s">
        <v>41</v>
      </c>
    </row>
    <row r="369" spans="1:34" ht="40.049999999999997" customHeight="1" x14ac:dyDescent="0.3">
      <c r="A369" s="7" t="s">
        <v>46</v>
      </c>
      <c r="B369" s="8">
        <v>46279</v>
      </c>
      <c r="C369" s="9" t="str">
        <f>HYPERLINK("https://epingalert.org/en/Search?viewData= G/TBT/N/BDI/589/Add.1, G/TBT/N/KEN/1788/Add.1, G/TBT/N/RWA/1186/Add.1, G/TBT/N/TZA/1308/Add.1, G/TBT/N/UGA/2142/Add.1"," G/TBT/N/BDI/589/Add.1, G/TBT/N/KEN/1788/Add.1, G/TBT/N/RWA/1186/Add.1, G/TBT/N/TZA/1308/Add.1, G/TBT/N/UGA/2142/Add.1")</f>
        <v xml:space="preserve"> G/TBT/N/BDI/589/Add.1, G/TBT/N/KEN/1788/Add.1, G/TBT/N/RWA/1186/Add.1, G/TBT/N/TZA/1308/Add.1, G/TBT/N/UGA/2142/Add.1</v>
      </c>
      <c r="D369" s="10" t="s">
        <v>1513</v>
      </c>
      <c r="E369" s="10" t="s">
        <v>1514</v>
      </c>
      <c r="F369" s="10" t="s">
        <v>1515</v>
      </c>
      <c r="G369" s="10" t="s">
        <v>1516</v>
      </c>
      <c r="H369" s="10" t="s">
        <v>902</v>
      </c>
      <c r="I369" s="10" t="s">
        <v>903</v>
      </c>
      <c r="J369" s="10" t="s">
        <v>41</v>
      </c>
      <c r="K369" s="10" t="s">
        <v>41</v>
      </c>
      <c r="L369" s="7"/>
      <c r="M369" s="8" t="s">
        <v>41</v>
      </c>
      <c r="N369" s="11"/>
      <c r="O369" s="11"/>
      <c r="P369" s="7" t="s">
        <v>43</v>
      </c>
      <c r="Q369" s="7"/>
      <c r="R369" s="12" t="str">
        <f>HYPERLINK("https://docs.wto.org/imrd/directdoc.asp?DDFDocuments/t/G/TBTN25/BDI589A1.docx", "https://docs.wto.org/imrd/directdoc.asp?DDFDocuments/t/G/TBTN25/BDI589A1.docx")</f>
        <v>https://docs.wto.org/imrd/directdoc.asp?DDFDocuments/t/G/TBTN25/BDI589A1.docx</v>
      </c>
      <c r="S369" s="12" t="str">
        <f>HYPERLINK("https://docs.wto.org/imrd/directdoc.asp?DDFDocuments/u/G/TBTN25/BDI589A1.docx", "https://docs.wto.org/imrd/directdoc.asp?DDFDocuments/u/G/TBTN25/BDI589A1.docx")</f>
        <v>https://docs.wto.org/imrd/directdoc.asp?DDFDocuments/u/G/TBTN25/BDI589A1.docx</v>
      </c>
      <c r="T369" s="12" t="str">
        <f>HYPERLINK("https://docs.wto.org/imrd/directdoc.asp?DDFDocuments/v/G/TBTN25/BDI589A1.docx", "https://docs.wto.org/imrd/directdoc.asp?DDFDocuments/v/G/TBTN25/BDI589A1.docx")</f>
        <v>https://docs.wto.org/imrd/directdoc.asp?DDFDocuments/v/G/TBTN25/BDI589A1.docx</v>
      </c>
      <c r="U369" s="12" t="s">
        <v>98</v>
      </c>
      <c r="V369" s="12" t="s">
        <v>97</v>
      </c>
      <c r="W369" s="12" t="s">
        <v>98</v>
      </c>
      <c r="X369" s="12" t="s">
        <v>97</v>
      </c>
      <c r="Y369" s="12" t="s">
        <v>97</v>
      </c>
      <c r="Z369" s="12" t="s">
        <v>97</v>
      </c>
      <c r="AA369" s="12" t="s">
        <v>97</v>
      </c>
      <c r="AB369" s="13" t="s">
        <v>41</v>
      </c>
      <c r="AC369" s="12" t="s">
        <v>41</v>
      </c>
      <c r="AD369" s="12" t="s">
        <v>41</v>
      </c>
      <c r="AE369" s="12" t="s">
        <v>41</v>
      </c>
      <c r="AF369" s="12" t="s">
        <v>41</v>
      </c>
      <c r="AG369" s="12" t="s">
        <v>41</v>
      </c>
      <c r="AH369" s="13" t="s">
        <v>41</v>
      </c>
    </row>
    <row r="370" spans="1:34" ht="40.049999999999997" customHeight="1" x14ac:dyDescent="0.3">
      <c r="A370" s="7" t="s">
        <v>47</v>
      </c>
      <c r="B370" s="8">
        <v>46279</v>
      </c>
      <c r="C370" s="9" t="str">
        <f>HYPERLINK("https://epingalert.org/en/Search?viewData= G/TBT/N/BDI/589/Add.1, G/TBT/N/KEN/1788/Add.1, G/TBT/N/RWA/1186/Add.1, G/TBT/N/TZA/1308/Add.1, G/TBT/N/UGA/2142/Add.1"," G/TBT/N/BDI/589/Add.1, G/TBT/N/KEN/1788/Add.1, G/TBT/N/RWA/1186/Add.1, G/TBT/N/TZA/1308/Add.1, G/TBT/N/UGA/2142/Add.1")</f>
        <v xml:space="preserve"> G/TBT/N/BDI/589/Add.1, G/TBT/N/KEN/1788/Add.1, G/TBT/N/RWA/1186/Add.1, G/TBT/N/TZA/1308/Add.1, G/TBT/N/UGA/2142/Add.1</v>
      </c>
      <c r="D370" s="10" t="s">
        <v>1513</v>
      </c>
      <c r="E370" s="10" t="s">
        <v>1514</v>
      </c>
      <c r="F370" s="10" t="s">
        <v>1515</v>
      </c>
      <c r="G370" s="10" t="s">
        <v>1516</v>
      </c>
      <c r="H370" s="10" t="s">
        <v>902</v>
      </c>
      <c r="I370" s="10" t="s">
        <v>903</v>
      </c>
      <c r="J370" s="10" t="s">
        <v>41</v>
      </c>
      <c r="K370" s="10" t="s">
        <v>41</v>
      </c>
      <c r="L370" s="7"/>
      <c r="M370" s="8" t="s">
        <v>41</v>
      </c>
      <c r="N370" s="11"/>
      <c r="O370" s="11"/>
      <c r="P370" s="7" t="s">
        <v>43</v>
      </c>
      <c r="Q370" s="7"/>
      <c r="R370" s="12" t="str">
        <f>HYPERLINK("https://docs.wto.org/imrd/directdoc.asp?DDFDocuments/t/G/TBTN25/BDI589A1.docx", "https://docs.wto.org/imrd/directdoc.asp?DDFDocuments/t/G/TBTN25/BDI589A1.docx")</f>
        <v>https://docs.wto.org/imrd/directdoc.asp?DDFDocuments/t/G/TBTN25/BDI589A1.docx</v>
      </c>
      <c r="S370" s="12" t="str">
        <f>HYPERLINK("https://docs.wto.org/imrd/directdoc.asp?DDFDocuments/u/G/TBTN25/BDI589A1.docx", "https://docs.wto.org/imrd/directdoc.asp?DDFDocuments/u/G/TBTN25/BDI589A1.docx")</f>
        <v>https://docs.wto.org/imrd/directdoc.asp?DDFDocuments/u/G/TBTN25/BDI589A1.docx</v>
      </c>
      <c r="T370" s="12" t="str">
        <f>HYPERLINK("https://docs.wto.org/imrd/directdoc.asp?DDFDocuments/v/G/TBTN25/BDI589A1.docx", "https://docs.wto.org/imrd/directdoc.asp?DDFDocuments/v/G/TBTN25/BDI589A1.docx")</f>
        <v>https://docs.wto.org/imrd/directdoc.asp?DDFDocuments/v/G/TBTN25/BDI589A1.docx</v>
      </c>
      <c r="U370" s="12" t="s">
        <v>98</v>
      </c>
      <c r="V370" s="12" t="s">
        <v>97</v>
      </c>
      <c r="W370" s="12" t="s">
        <v>98</v>
      </c>
      <c r="X370" s="12" t="s">
        <v>97</v>
      </c>
      <c r="Y370" s="12" t="s">
        <v>97</v>
      </c>
      <c r="Z370" s="12" t="s">
        <v>97</v>
      </c>
      <c r="AA370" s="12" t="s">
        <v>97</v>
      </c>
      <c r="AB370" s="13" t="s">
        <v>41</v>
      </c>
      <c r="AC370" s="12" t="s">
        <v>41</v>
      </c>
      <c r="AD370" s="12" t="s">
        <v>41</v>
      </c>
      <c r="AE370" s="12" t="s">
        <v>41</v>
      </c>
      <c r="AF370" s="12" t="s">
        <v>41</v>
      </c>
      <c r="AG370" s="12" t="s">
        <v>41</v>
      </c>
      <c r="AH370" s="13" t="s">
        <v>41</v>
      </c>
    </row>
    <row r="371" spans="1:34" ht="40.049999999999997" customHeight="1" x14ac:dyDescent="0.3">
      <c r="A371" s="7" t="s">
        <v>48</v>
      </c>
      <c r="B371" s="8">
        <v>46279</v>
      </c>
      <c r="C371" s="9" t="str">
        <f>HYPERLINK("https://epingalert.org/en/Search?viewData= G/TBT/N/BDI/589/Add.1, G/TBT/N/KEN/1788/Add.1, G/TBT/N/RWA/1186/Add.1, G/TBT/N/TZA/1308/Add.1, G/TBT/N/UGA/2142/Add.1"," G/TBT/N/BDI/589/Add.1, G/TBT/N/KEN/1788/Add.1, G/TBT/N/RWA/1186/Add.1, G/TBT/N/TZA/1308/Add.1, G/TBT/N/UGA/2142/Add.1")</f>
        <v xml:space="preserve"> G/TBT/N/BDI/589/Add.1, G/TBT/N/KEN/1788/Add.1, G/TBT/N/RWA/1186/Add.1, G/TBT/N/TZA/1308/Add.1, G/TBT/N/UGA/2142/Add.1</v>
      </c>
      <c r="D371" s="10" t="s">
        <v>1513</v>
      </c>
      <c r="E371" s="10" t="s">
        <v>1514</v>
      </c>
      <c r="F371" s="10" t="s">
        <v>1515</v>
      </c>
      <c r="G371" s="10" t="s">
        <v>1516</v>
      </c>
      <c r="H371" s="10" t="s">
        <v>902</v>
      </c>
      <c r="I371" s="10" t="s">
        <v>500</v>
      </c>
      <c r="J371" s="10" t="s">
        <v>41</v>
      </c>
      <c r="K371" s="10" t="s">
        <v>41</v>
      </c>
      <c r="L371" s="7"/>
      <c r="M371" s="8" t="s">
        <v>41</v>
      </c>
      <c r="N371" s="11"/>
      <c r="O371" s="11"/>
      <c r="P371" s="7" t="s">
        <v>43</v>
      </c>
      <c r="Q371" s="7"/>
      <c r="R371" s="12" t="str">
        <f>HYPERLINK("https://docs.wto.org/imrd/directdoc.asp?DDFDocuments/t/G/TBTN25/BDI589A1.docx", "https://docs.wto.org/imrd/directdoc.asp?DDFDocuments/t/G/TBTN25/BDI589A1.docx")</f>
        <v>https://docs.wto.org/imrd/directdoc.asp?DDFDocuments/t/G/TBTN25/BDI589A1.docx</v>
      </c>
      <c r="S371" s="12" t="str">
        <f>HYPERLINK("https://docs.wto.org/imrd/directdoc.asp?DDFDocuments/u/G/TBTN25/BDI589A1.docx", "https://docs.wto.org/imrd/directdoc.asp?DDFDocuments/u/G/TBTN25/BDI589A1.docx")</f>
        <v>https://docs.wto.org/imrd/directdoc.asp?DDFDocuments/u/G/TBTN25/BDI589A1.docx</v>
      </c>
      <c r="T371" s="12" t="str">
        <f>HYPERLINK("https://docs.wto.org/imrd/directdoc.asp?DDFDocuments/v/G/TBTN25/BDI589A1.docx", "https://docs.wto.org/imrd/directdoc.asp?DDFDocuments/v/G/TBTN25/BDI589A1.docx")</f>
        <v>https://docs.wto.org/imrd/directdoc.asp?DDFDocuments/v/G/TBTN25/BDI589A1.docx</v>
      </c>
      <c r="U371" s="12" t="s">
        <v>98</v>
      </c>
      <c r="V371" s="12" t="s">
        <v>97</v>
      </c>
      <c r="W371" s="12" t="s">
        <v>98</v>
      </c>
      <c r="X371" s="12" t="s">
        <v>97</v>
      </c>
      <c r="Y371" s="12" t="s">
        <v>97</v>
      </c>
      <c r="Z371" s="12" t="s">
        <v>97</v>
      </c>
      <c r="AA371" s="12" t="s">
        <v>97</v>
      </c>
      <c r="AB371" s="13" t="s">
        <v>41</v>
      </c>
      <c r="AC371" s="12" t="s">
        <v>41</v>
      </c>
      <c r="AD371" s="12" t="s">
        <v>41</v>
      </c>
      <c r="AE371" s="12" t="s">
        <v>41</v>
      </c>
      <c r="AF371" s="12" t="s">
        <v>41</v>
      </c>
      <c r="AG371" s="12" t="s">
        <v>41</v>
      </c>
      <c r="AH371" s="13" t="s">
        <v>41</v>
      </c>
    </row>
    <row r="372" spans="1:34" ht="40.049999999999997" customHeight="1" x14ac:dyDescent="0.3">
      <c r="A372" s="7" t="s">
        <v>34</v>
      </c>
      <c r="B372" s="8">
        <v>46279</v>
      </c>
      <c r="C372" s="9" t="str">
        <f>HYPERLINK("https://epingalert.org/en/Search?viewData= G/TBT/N/BDI/604/Add.1, G/TBT/N/KEN/1804/Add.1, G/TBT/N/RWA/1203/Add.1, G/TBT/N/TZA/1345/Add.1, G/TBT/N/UGA/2159/Add.1"," G/TBT/N/BDI/604/Add.1, G/TBT/N/KEN/1804/Add.1, G/TBT/N/RWA/1203/Add.1, G/TBT/N/TZA/1345/Add.1, G/TBT/N/UGA/2159/Add.1")</f>
        <v xml:space="preserve"> G/TBT/N/BDI/604/Add.1, G/TBT/N/KEN/1804/Add.1, G/TBT/N/RWA/1203/Add.1, G/TBT/N/TZA/1345/Add.1, G/TBT/N/UGA/2159/Add.1</v>
      </c>
      <c r="D372" s="10" t="s">
        <v>1517</v>
      </c>
      <c r="E372" s="10" t="s">
        <v>1518</v>
      </c>
      <c r="F372" s="10" t="s">
        <v>1519</v>
      </c>
      <c r="G372" s="10" t="s">
        <v>1235</v>
      </c>
      <c r="H372" s="10" t="s">
        <v>1486</v>
      </c>
      <c r="I372" s="10" t="s">
        <v>903</v>
      </c>
      <c r="J372" s="10" t="s">
        <v>41</v>
      </c>
      <c r="K372" s="10" t="s">
        <v>41</v>
      </c>
      <c r="L372" s="7"/>
      <c r="M372" s="8" t="s">
        <v>41</v>
      </c>
      <c r="N372" s="11"/>
      <c r="O372" s="11"/>
      <c r="P372" s="7" t="s">
        <v>43</v>
      </c>
      <c r="Q372" s="7"/>
      <c r="R372" s="12" t="str">
        <f>HYPERLINK("https://docs.wto.org/imrd/directdoc.asp?DDFDocuments/t/G/TBTN25/BDI604A1.docx", "https://docs.wto.org/imrd/directdoc.asp?DDFDocuments/t/G/TBTN25/BDI604A1.docx")</f>
        <v>https://docs.wto.org/imrd/directdoc.asp?DDFDocuments/t/G/TBTN25/BDI604A1.docx</v>
      </c>
      <c r="S372" s="12" t="str">
        <f>HYPERLINK("https://docs.wto.org/imrd/directdoc.asp?DDFDocuments/u/G/TBTN25/BDI604A1.docx", "https://docs.wto.org/imrd/directdoc.asp?DDFDocuments/u/G/TBTN25/BDI604A1.docx")</f>
        <v>https://docs.wto.org/imrd/directdoc.asp?DDFDocuments/u/G/TBTN25/BDI604A1.docx</v>
      </c>
      <c r="T372" s="12" t="str">
        <f>HYPERLINK("https://docs.wto.org/imrd/directdoc.asp?DDFDocuments/v/G/TBTN25/BDI604A1.docx", "https://docs.wto.org/imrd/directdoc.asp?DDFDocuments/v/G/TBTN25/BDI604A1.docx")</f>
        <v>https://docs.wto.org/imrd/directdoc.asp?DDFDocuments/v/G/TBTN25/BDI604A1.docx</v>
      </c>
      <c r="U372" s="12" t="s">
        <v>98</v>
      </c>
      <c r="V372" s="12" t="s">
        <v>97</v>
      </c>
      <c r="W372" s="12" t="s">
        <v>98</v>
      </c>
      <c r="X372" s="12" t="s">
        <v>97</v>
      </c>
      <c r="Y372" s="12" t="s">
        <v>97</v>
      </c>
      <c r="Z372" s="12" t="s">
        <v>97</v>
      </c>
      <c r="AA372" s="12" t="s">
        <v>97</v>
      </c>
      <c r="AB372" s="13" t="s">
        <v>41</v>
      </c>
      <c r="AC372" s="12" t="s">
        <v>41</v>
      </c>
      <c r="AD372" s="12" t="s">
        <v>41</v>
      </c>
      <c r="AE372" s="12" t="s">
        <v>41</v>
      </c>
      <c r="AF372" s="12" t="s">
        <v>41</v>
      </c>
      <c r="AG372" s="12" t="s">
        <v>41</v>
      </c>
      <c r="AH372" s="13" t="s">
        <v>41</v>
      </c>
    </row>
    <row r="373" spans="1:34" ht="40.049999999999997" customHeight="1" x14ac:dyDescent="0.3">
      <c r="A373" s="7" t="s">
        <v>45</v>
      </c>
      <c r="B373" s="8">
        <v>46279</v>
      </c>
      <c r="C373" s="9" t="str">
        <f>HYPERLINK("https://epingalert.org/en/Search?viewData= G/TBT/N/BDI/604/Add.1, G/TBT/N/KEN/1804/Add.1, G/TBT/N/RWA/1203/Add.1, G/TBT/N/TZA/1345/Add.1, G/TBT/N/UGA/2159/Add.1"," G/TBT/N/BDI/604/Add.1, G/TBT/N/KEN/1804/Add.1, G/TBT/N/RWA/1203/Add.1, G/TBT/N/TZA/1345/Add.1, G/TBT/N/UGA/2159/Add.1")</f>
        <v xml:space="preserve"> G/TBT/N/BDI/604/Add.1, G/TBT/N/KEN/1804/Add.1, G/TBT/N/RWA/1203/Add.1, G/TBT/N/TZA/1345/Add.1, G/TBT/N/UGA/2159/Add.1</v>
      </c>
      <c r="D373" s="10" t="s">
        <v>1517</v>
      </c>
      <c r="E373" s="10" t="s">
        <v>1518</v>
      </c>
      <c r="F373" s="10" t="s">
        <v>1519</v>
      </c>
      <c r="G373" s="10" t="s">
        <v>1235</v>
      </c>
      <c r="H373" s="10" t="s">
        <v>1486</v>
      </c>
      <c r="I373" s="10" t="s">
        <v>903</v>
      </c>
      <c r="J373" s="10" t="s">
        <v>41</v>
      </c>
      <c r="K373" s="10" t="s">
        <v>41</v>
      </c>
      <c r="L373" s="7"/>
      <c r="M373" s="8" t="s">
        <v>41</v>
      </c>
      <c r="N373" s="11"/>
      <c r="O373" s="11"/>
      <c r="P373" s="7" t="s">
        <v>43</v>
      </c>
      <c r="Q373" s="7"/>
      <c r="R373" s="12" t="str">
        <f>HYPERLINK("https://docs.wto.org/imrd/directdoc.asp?DDFDocuments/t/G/TBTN25/BDI604A1.docx", "https://docs.wto.org/imrd/directdoc.asp?DDFDocuments/t/G/TBTN25/BDI604A1.docx")</f>
        <v>https://docs.wto.org/imrd/directdoc.asp?DDFDocuments/t/G/TBTN25/BDI604A1.docx</v>
      </c>
      <c r="S373" s="12" t="str">
        <f>HYPERLINK("https://docs.wto.org/imrd/directdoc.asp?DDFDocuments/u/G/TBTN25/BDI604A1.docx", "https://docs.wto.org/imrd/directdoc.asp?DDFDocuments/u/G/TBTN25/BDI604A1.docx")</f>
        <v>https://docs.wto.org/imrd/directdoc.asp?DDFDocuments/u/G/TBTN25/BDI604A1.docx</v>
      </c>
      <c r="T373" s="12" t="str">
        <f>HYPERLINK("https://docs.wto.org/imrd/directdoc.asp?DDFDocuments/v/G/TBTN25/BDI604A1.docx", "https://docs.wto.org/imrd/directdoc.asp?DDFDocuments/v/G/TBTN25/BDI604A1.docx")</f>
        <v>https://docs.wto.org/imrd/directdoc.asp?DDFDocuments/v/G/TBTN25/BDI604A1.docx</v>
      </c>
      <c r="U373" s="12" t="s">
        <v>98</v>
      </c>
      <c r="V373" s="12" t="s">
        <v>97</v>
      </c>
      <c r="W373" s="12" t="s">
        <v>98</v>
      </c>
      <c r="X373" s="12" t="s">
        <v>97</v>
      </c>
      <c r="Y373" s="12" t="s">
        <v>97</v>
      </c>
      <c r="Z373" s="12" t="s">
        <v>97</v>
      </c>
      <c r="AA373" s="12" t="s">
        <v>97</v>
      </c>
      <c r="AB373" s="13" t="s">
        <v>41</v>
      </c>
      <c r="AC373" s="12" t="s">
        <v>41</v>
      </c>
      <c r="AD373" s="12" t="s">
        <v>41</v>
      </c>
      <c r="AE373" s="12" t="s">
        <v>41</v>
      </c>
      <c r="AF373" s="12" t="s">
        <v>41</v>
      </c>
      <c r="AG373" s="12" t="s">
        <v>41</v>
      </c>
      <c r="AH373" s="13" t="s">
        <v>41</v>
      </c>
    </row>
    <row r="374" spans="1:34" ht="40.049999999999997" customHeight="1" x14ac:dyDescent="0.3">
      <c r="A374" s="7" t="s">
        <v>46</v>
      </c>
      <c r="B374" s="8">
        <v>46279</v>
      </c>
      <c r="C374" s="9" t="str">
        <f>HYPERLINK("https://epingalert.org/en/Search?viewData= G/TBT/N/BDI/604/Add.1, G/TBT/N/KEN/1804/Add.1, G/TBT/N/RWA/1203/Add.1, G/TBT/N/TZA/1345/Add.1, G/TBT/N/UGA/2159/Add.1"," G/TBT/N/BDI/604/Add.1, G/TBT/N/KEN/1804/Add.1, G/TBT/N/RWA/1203/Add.1, G/TBT/N/TZA/1345/Add.1, G/TBT/N/UGA/2159/Add.1")</f>
        <v xml:space="preserve"> G/TBT/N/BDI/604/Add.1, G/TBT/N/KEN/1804/Add.1, G/TBT/N/RWA/1203/Add.1, G/TBT/N/TZA/1345/Add.1, G/TBT/N/UGA/2159/Add.1</v>
      </c>
      <c r="D374" s="10" t="s">
        <v>1517</v>
      </c>
      <c r="E374" s="10" t="s">
        <v>1518</v>
      </c>
      <c r="F374" s="10" t="s">
        <v>1519</v>
      </c>
      <c r="G374" s="10" t="s">
        <v>1235</v>
      </c>
      <c r="H374" s="10" t="s">
        <v>1486</v>
      </c>
      <c r="I374" s="10" t="s">
        <v>903</v>
      </c>
      <c r="J374" s="10" t="s">
        <v>41</v>
      </c>
      <c r="K374" s="10" t="s">
        <v>41</v>
      </c>
      <c r="L374" s="7"/>
      <c r="M374" s="8" t="s">
        <v>41</v>
      </c>
      <c r="N374" s="11"/>
      <c r="O374" s="11"/>
      <c r="P374" s="7" t="s">
        <v>43</v>
      </c>
      <c r="Q374" s="7"/>
      <c r="R374" s="12" t="str">
        <f>HYPERLINK("https://docs.wto.org/imrd/directdoc.asp?DDFDocuments/t/G/TBTN25/BDI604A1.docx", "https://docs.wto.org/imrd/directdoc.asp?DDFDocuments/t/G/TBTN25/BDI604A1.docx")</f>
        <v>https://docs.wto.org/imrd/directdoc.asp?DDFDocuments/t/G/TBTN25/BDI604A1.docx</v>
      </c>
      <c r="S374" s="12" t="str">
        <f>HYPERLINK("https://docs.wto.org/imrd/directdoc.asp?DDFDocuments/u/G/TBTN25/BDI604A1.docx", "https://docs.wto.org/imrd/directdoc.asp?DDFDocuments/u/G/TBTN25/BDI604A1.docx")</f>
        <v>https://docs.wto.org/imrd/directdoc.asp?DDFDocuments/u/G/TBTN25/BDI604A1.docx</v>
      </c>
      <c r="T374" s="12" t="str">
        <f>HYPERLINK("https://docs.wto.org/imrd/directdoc.asp?DDFDocuments/v/G/TBTN25/BDI604A1.docx", "https://docs.wto.org/imrd/directdoc.asp?DDFDocuments/v/G/TBTN25/BDI604A1.docx")</f>
        <v>https://docs.wto.org/imrd/directdoc.asp?DDFDocuments/v/G/TBTN25/BDI604A1.docx</v>
      </c>
      <c r="U374" s="12" t="s">
        <v>98</v>
      </c>
      <c r="V374" s="12" t="s">
        <v>97</v>
      </c>
      <c r="W374" s="12" t="s">
        <v>98</v>
      </c>
      <c r="X374" s="12" t="s">
        <v>97</v>
      </c>
      <c r="Y374" s="12" t="s">
        <v>97</v>
      </c>
      <c r="Z374" s="12" t="s">
        <v>97</v>
      </c>
      <c r="AA374" s="12" t="s">
        <v>97</v>
      </c>
      <c r="AB374" s="13" t="s">
        <v>41</v>
      </c>
      <c r="AC374" s="12" t="s">
        <v>41</v>
      </c>
      <c r="AD374" s="12" t="s">
        <v>41</v>
      </c>
      <c r="AE374" s="12" t="s">
        <v>41</v>
      </c>
      <c r="AF374" s="12" t="s">
        <v>41</v>
      </c>
      <c r="AG374" s="12" t="s">
        <v>41</v>
      </c>
      <c r="AH374" s="13" t="s">
        <v>41</v>
      </c>
    </row>
    <row r="375" spans="1:34" ht="40.049999999999997" customHeight="1" x14ac:dyDescent="0.3">
      <c r="A375" s="7" t="s">
        <v>47</v>
      </c>
      <c r="B375" s="8">
        <v>46279</v>
      </c>
      <c r="C375" s="9" t="str">
        <f>HYPERLINK("https://epingalert.org/en/Search?viewData= G/TBT/N/BDI/604/Add.1, G/TBT/N/KEN/1804/Add.1, G/TBT/N/RWA/1203/Add.1, G/TBT/N/TZA/1345/Add.1, G/TBT/N/UGA/2159/Add.1"," G/TBT/N/BDI/604/Add.1, G/TBT/N/KEN/1804/Add.1, G/TBT/N/RWA/1203/Add.1, G/TBT/N/TZA/1345/Add.1, G/TBT/N/UGA/2159/Add.1")</f>
        <v xml:space="preserve"> G/TBT/N/BDI/604/Add.1, G/TBT/N/KEN/1804/Add.1, G/TBT/N/RWA/1203/Add.1, G/TBT/N/TZA/1345/Add.1, G/TBT/N/UGA/2159/Add.1</v>
      </c>
      <c r="D375" s="10" t="s">
        <v>1517</v>
      </c>
      <c r="E375" s="10" t="s">
        <v>1518</v>
      </c>
      <c r="F375" s="10" t="s">
        <v>1519</v>
      </c>
      <c r="G375" s="10" t="s">
        <v>1235</v>
      </c>
      <c r="H375" s="10" t="s">
        <v>1486</v>
      </c>
      <c r="I375" s="10" t="s">
        <v>903</v>
      </c>
      <c r="J375" s="10" t="s">
        <v>41</v>
      </c>
      <c r="K375" s="10" t="s">
        <v>41</v>
      </c>
      <c r="L375" s="7"/>
      <c r="M375" s="8" t="s">
        <v>41</v>
      </c>
      <c r="N375" s="11"/>
      <c r="O375" s="11"/>
      <c r="P375" s="7" t="s">
        <v>43</v>
      </c>
      <c r="Q375" s="7"/>
      <c r="R375" s="12" t="str">
        <f>HYPERLINK("https://docs.wto.org/imrd/directdoc.asp?DDFDocuments/t/G/TBTN25/BDI604A1.docx", "https://docs.wto.org/imrd/directdoc.asp?DDFDocuments/t/G/TBTN25/BDI604A1.docx")</f>
        <v>https://docs.wto.org/imrd/directdoc.asp?DDFDocuments/t/G/TBTN25/BDI604A1.docx</v>
      </c>
      <c r="S375" s="12" t="str">
        <f>HYPERLINK("https://docs.wto.org/imrd/directdoc.asp?DDFDocuments/u/G/TBTN25/BDI604A1.docx", "https://docs.wto.org/imrd/directdoc.asp?DDFDocuments/u/G/TBTN25/BDI604A1.docx")</f>
        <v>https://docs.wto.org/imrd/directdoc.asp?DDFDocuments/u/G/TBTN25/BDI604A1.docx</v>
      </c>
      <c r="T375" s="12" t="str">
        <f>HYPERLINK("https://docs.wto.org/imrd/directdoc.asp?DDFDocuments/v/G/TBTN25/BDI604A1.docx", "https://docs.wto.org/imrd/directdoc.asp?DDFDocuments/v/G/TBTN25/BDI604A1.docx")</f>
        <v>https://docs.wto.org/imrd/directdoc.asp?DDFDocuments/v/G/TBTN25/BDI604A1.docx</v>
      </c>
      <c r="U375" s="12" t="s">
        <v>98</v>
      </c>
      <c r="V375" s="12" t="s">
        <v>97</v>
      </c>
      <c r="W375" s="12" t="s">
        <v>98</v>
      </c>
      <c r="X375" s="12" t="s">
        <v>97</v>
      </c>
      <c r="Y375" s="12" t="s">
        <v>97</v>
      </c>
      <c r="Z375" s="12" t="s">
        <v>97</v>
      </c>
      <c r="AA375" s="12" t="s">
        <v>97</v>
      </c>
      <c r="AB375" s="13" t="s">
        <v>41</v>
      </c>
      <c r="AC375" s="12" t="s">
        <v>41</v>
      </c>
      <c r="AD375" s="12" t="s">
        <v>41</v>
      </c>
      <c r="AE375" s="12" t="s">
        <v>41</v>
      </c>
      <c r="AF375" s="12" t="s">
        <v>41</v>
      </c>
      <c r="AG375" s="12" t="s">
        <v>41</v>
      </c>
      <c r="AH375" s="13" t="s">
        <v>41</v>
      </c>
    </row>
    <row r="376" spans="1:34" ht="40.049999999999997" customHeight="1" x14ac:dyDescent="0.3">
      <c r="A376" s="7" t="s">
        <v>48</v>
      </c>
      <c r="B376" s="8">
        <v>46279</v>
      </c>
      <c r="C376" s="9" t="str">
        <f>HYPERLINK("https://epingalert.org/en/Search?viewData= G/TBT/N/BDI/604/Add.1, G/TBT/N/KEN/1804/Add.1, G/TBT/N/RWA/1203/Add.1, G/TBT/N/TZA/1345/Add.1, G/TBT/N/UGA/2159/Add.1"," G/TBT/N/BDI/604/Add.1, G/TBT/N/KEN/1804/Add.1, G/TBT/N/RWA/1203/Add.1, G/TBT/N/TZA/1345/Add.1, G/TBT/N/UGA/2159/Add.1")</f>
        <v xml:space="preserve"> G/TBT/N/BDI/604/Add.1, G/TBT/N/KEN/1804/Add.1, G/TBT/N/RWA/1203/Add.1, G/TBT/N/TZA/1345/Add.1, G/TBT/N/UGA/2159/Add.1</v>
      </c>
      <c r="D376" s="10" t="s">
        <v>1517</v>
      </c>
      <c r="E376" s="10" t="s">
        <v>1518</v>
      </c>
      <c r="F376" s="10" t="s">
        <v>1519</v>
      </c>
      <c r="G376" s="10" t="s">
        <v>1235</v>
      </c>
      <c r="H376" s="10" t="s">
        <v>1486</v>
      </c>
      <c r="I376" s="10" t="s">
        <v>500</v>
      </c>
      <c r="J376" s="10" t="s">
        <v>41</v>
      </c>
      <c r="K376" s="10" t="s">
        <v>41</v>
      </c>
      <c r="L376" s="7"/>
      <c r="M376" s="8" t="s">
        <v>41</v>
      </c>
      <c r="N376" s="11"/>
      <c r="O376" s="11"/>
      <c r="P376" s="7" t="s">
        <v>43</v>
      </c>
      <c r="Q376" s="7"/>
      <c r="R376" s="12" t="str">
        <f>HYPERLINK("https://docs.wto.org/imrd/directdoc.asp?DDFDocuments/t/G/TBTN25/BDI604A1.docx", "https://docs.wto.org/imrd/directdoc.asp?DDFDocuments/t/G/TBTN25/BDI604A1.docx")</f>
        <v>https://docs.wto.org/imrd/directdoc.asp?DDFDocuments/t/G/TBTN25/BDI604A1.docx</v>
      </c>
      <c r="S376" s="12" t="str">
        <f>HYPERLINK("https://docs.wto.org/imrd/directdoc.asp?DDFDocuments/u/G/TBTN25/BDI604A1.docx", "https://docs.wto.org/imrd/directdoc.asp?DDFDocuments/u/G/TBTN25/BDI604A1.docx")</f>
        <v>https://docs.wto.org/imrd/directdoc.asp?DDFDocuments/u/G/TBTN25/BDI604A1.docx</v>
      </c>
      <c r="T376" s="12" t="str">
        <f>HYPERLINK("https://docs.wto.org/imrd/directdoc.asp?DDFDocuments/v/G/TBTN25/BDI604A1.docx", "https://docs.wto.org/imrd/directdoc.asp?DDFDocuments/v/G/TBTN25/BDI604A1.docx")</f>
        <v>https://docs.wto.org/imrd/directdoc.asp?DDFDocuments/v/G/TBTN25/BDI604A1.docx</v>
      </c>
      <c r="U376" s="12" t="s">
        <v>98</v>
      </c>
      <c r="V376" s="12" t="s">
        <v>97</v>
      </c>
      <c r="W376" s="12" t="s">
        <v>98</v>
      </c>
      <c r="X376" s="12" t="s">
        <v>97</v>
      </c>
      <c r="Y376" s="12" t="s">
        <v>97</v>
      </c>
      <c r="Z376" s="12" t="s">
        <v>97</v>
      </c>
      <c r="AA376" s="12" t="s">
        <v>97</v>
      </c>
      <c r="AB376" s="13" t="s">
        <v>41</v>
      </c>
      <c r="AC376" s="12" t="s">
        <v>41</v>
      </c>
      <c r="AD376" s="12" t="s">
        <v>41</v>
      </c>
      <c r="AE376" s="12" t="s">
        <v>41</v>
      </c>
      <c r="AF376" s="12" t="s">
        <v>41</v>
      </c>
      <c r="AG376" s="12" t="s">
        <v>41</v>
      </c>
      <c r="AH376" s="13" t="s">
        <v>41</v>
      </c>
    </row>
    <row r="377" spans="1:34" ht="40.049999999999997" customHeight="1" x14ac:dyDescent="0.3">
      <c r="A377" s="7" t="s">
        <v>34</v>
      </c>
      <c r="B377" s="8">
        <v>46279</v>
      </c>
      <c r="C377" s="9" t="str">
        <f>HYPERLINK("https://epingalert.org/en/Search?viewData= G/TBT/N/BDI/605/Add.1, G/TBT/N/KEN/1805/Add.1, G/TBT/N/RWA/1204/Add.1, G/TBT/N/TZA/1346/Add.1, G/TBT/N/UGA/2160/Add.1"," G/TBT/N/BDI/605/Add.1, G/TBT/N/KEN/1805/Add.1, G/TBT/N/RWA/1204/Add.1, G/TBT/N/TZA/1346/Add.1, G/TBT/N/UGA/2160/Add.1")</f>
        <v xml:space="preserve"> G/TBT/N/BDI/605/Add.1, G/TBT/N/KEN/1805/Add.1, G/TBT/N/RWA/1204/Add.1, G/TBT/N/TZA/1346/Add.1, G/TBT/N/UGA/2160/Add.1</v>
      </c>
      <c r="D377" s="10" t="s">
        <v>1520</v>
      </c>
      <c r="E377" s="10" t="s">
        <v>1521</v>
      </c>
      <c r="F377" s="10" t="s">
        <v>1519</v>
      </c>
      <c r="G377" s="10" t="s">
        <v>1235</v>
      </c>
      <c r="H377" s="10" t="s">
        <v>1486</v>
      </c>
      <c r="I377" s="10" t="s">
        <v>903</v>
      </c>
      <c r="J377" s="10" t="s">
        <v>41</v>
      </c>
      <c r="K377" s="10" t="s">
        <v>41</v>
      </c>
      <c r="L377" s="7"/>
      <c r="M377" s="8" t="s">
        <v>41</v>
      </c>
      <c r="N377" s="11"/>
      <c r="O377" s="11"/>
      <c r="P377" s="7" t="s">
        <v>43</v>
      </c>
      <c r="Q377" s="7"/>
      <c r="R377" s="12" t="str">
        <f>HYPERLINK("https://docs.wto.org/imrd/directdoc.asp?DDFDocuments/t/G/TBTN25/BDI605A1.docx", "https://docs.wto.org/imrd/directdoc.asp?DDFDocuments/t/G/TBTN25/BDI605A1.docx")</f>
        <v>https://docs.wto.org/imrd/directdoc.asp?DDFDocuments/t/G/TBTN25/BDI605A1.docx</v>
      </c>
      <c r="S377" s="12" t="str">
        <f>HYPERLINK("https://docs.wto.org/imrd/directdoc.asp?DDFDocuments/u/G/TBTN25/BDI605A1.docx", "https://docs.wto.org/imrd/directdoc.asp?DDFDocuments/u/G/TBTN25/BDI605A1.docx")</f>
        <v>https://docs.wto.org/imrd/directdoc.asp?DDFDocuments/u/G/TBTN25/BDI605A1.docx</v>
      </c>
      <c r="T377" s="12" t="str">
        <f>HYPERLINK("https://docs.wto.org/imrd/directdoc.asp?DDFDocuments/v/G/TBTN25/BDI605A1.docx", "https://docs.wto.org/imrd/directdoc.asp?DDFDocuments/v/G/TBTN25/BDI605A1.docx")</f>
        <v>https://docs.wto.org/imrd/directdoc.asp?DDFDocuments/v/G/TBTN25/BDI605A1.docx</v>
      </c>
      <c r="U377" s="12" t="s">
        <v>98</v>
      </c>
      <c r="V377" s="12" t="s">
        <v>97</v>
      </c>
      <c r="W377" s="12" t="s">
        <v>97</v>
      </c>
      <c r="X377" s="12" t="s">
        <v>97</v>
      </c>
      <c r="Y377" s="12" t="s">
        <v>97</v>
      </c>
      <c r="Z377" s="12" t="s">
        <v>97</v>
      </c>
      <c r="AA377" s="12" t="s">
        <v>97</v>
      </c>
      <c r="AB377" s="13" t="s">
        <v>41</v>
      </c>
      <c r="AC377" s="12" t="s">
        <v>41</v>
      </c>
      <c r="AD377" s="12" t="s">
        <v>41</v>
      </c>
      <c r="AE377" s="12" t="s">
        <v>41</v>
      </c>
      <c r="AF377" s="12" t="s">
        <v>41</v>
      </c>
      <c r="AG377" s="12" t="s">
        <v>41</v>
      </c>
      <c r="AH377" s="13" t="s">
        <v>41</v>
      </c>
    </row>
    <row r="378" spans="1:34" ht="40.049999999999997" customHeight="1" x14ac:dyDescent="0.3">
      <c r="A378" s="7" t="s">
        <v>45</v>
      </c>
      <c r="B378" s="8">
        <v>46279</v>
      </c>
      <c r="C378" s="9" t="str">
        <f>HYPERLINK("https://epingalert.org/en/Search?viewData= G/TBT/N/BDI/605/Add.1, G/TBT/N/KEN/1805/Add.1, G/TBT/N/RWA/1204/Add.1, G/TBT/N/TZA/1346/Add.1, G/TBT/N/UGA/2160/Add.1"," G/TBT/N/BDI/605/Add.1, G/TBT/N/KEN/1805/Add.1, G/TBT/N/RWA/1204/Add.1, G/TBT/N/TZA/1346/Add.1, G/TBT/N/UGA/2160/Add.1")</f>
        <v xml:space="preserve"> G/TBT/N/BDI/605/Add.1, G/TBT/N/KEN/1805/Add.1, G/TBT/N/RWA/1204/Add.1, G/TBT/N/TZA/1346/Add.1, G/TBT/N/UGA/2160/Add.1</v>
      </c>
      <c r="D378" s="10" t="s">
        <v>1520</v>
      </c>
      <c r="E378" s="10" t="s">
        <v>1521</v>
      </c>
      <c r="F378" s="10" t="s">
        <v>1519</v>
      </c>
      <c r="G378" s="10" t="s">
        <v>1235</v>
      </c>
      <c r="H378" s="10" t="s">
        <v>1486</v>
      </c>
      <c r="I378" s="10" t="s">
        <v>903</v>
      </c>
      <c r="J378" s="10" t="s">
        <v>41</v>
      </c>
      <c r="K378" s="10" t="s">
        <v>41</v>
      </c>
      <c r="L378" s="7"/>
      <c r="M378" s="8" t="s">
        <v>41</v>
      </c>
      <c r="N378" s="11"/>
      <c r="O378" s="11"/>
      <c r="P378" s="7" t="s">
        <v>43</v>
      </c>
      <c r="Q378" s="7"/>
      <c r="R378" s="12" t="str">
        <f>HYPERLINK("https://docs.wto.org/imrd/directdoc.asp?DDFDocuments/t/G/TBTN25/BDI605A1.docx", "https://docs.wto.org/imrd/directdoc.asp?DDFDocuments/t/G/TBTN25/BDI605A1.docx")</f>
        <v>https://docs.wto.org/imrd/directdoc.asp?DDFDocuments/t/G/TBTN25/BDI605A1.docx</v>
      </c>
      <c r="S378" s="12" t="str">
        <f>HYPERLINK("https://docs.wto.org/imrd/directdoc.asp?DDFDocuments/u/G/TBTN25/BDI605A1.docx", "https://docs.wto.org/imrd/directdoc.asp?DDFDocuments/u/G/TBTN25/BDI605A1.docx")</f>
        <v>https://docs.wto.org/imrd/directdoc.asp?DDFDocuments/u/G/TBTN25/BDI605A1.docx</v>
      </c>
      <c r="T378" s="12" t="str">
        <f>HYPERLINK("https://docs.wto.org/imrd/directdoc.asp?DDFDocuments/v/G/TBTN25/BDI605A1.docx", "https://docs.wto.org/imrd/directdoc.asp?DDFDocuments/v/G/TBTN25/BDI605A1.docx")</f>
        <v>https://docs.wto.org/imrd/directdoc.asp?DDFDocuments/v/G/TBTN25/BDI605A1.docx</v>
      </c>
      <c r="U378" s="12" t="s">
        <v>98</v>
      </c>
      <c r="V378" s="12" t="s">
        <v>97</v>
      </c>
      <c r="W378" s="12" t="s">
        <v>97</v>
      </c>
      <c r="X378" s="12" t="s">
        <v>97</v>
      </c>
      <c r="Y378" s="12" t="s">
        <v>97</v>
      </c>
      <c r="Z378" s="12" t="s">
        <v>97</v>
      </c>
      <c r="AA378" s="12" t="s">
        <v>97</v>
      </c>
      <c r="AB378" s="13" t="s">
        <v>41</v>
      </c>
      <c r="AC378" s="12" t="s">
        <v>41</v>
      </c>
      <c r="AD378" s="12" t="s">
        <v>41</v>
      </c>
      <c r="AE378" s="12" t="s">
        <v>41</v>
      </c>
      <c r="AF378" s="12" t="s">
        <v>41</v>
      </c>
      <c r="AG378" s="12" t="s">
        <v>41</v>
      </c>
      <c r="AH378" s="13" t="s">
        <v>41</v>
      </c>
    </row>
    <row r="379" spans="1:34" ht="40.049999999999997" customHeight="1" x14ac:dyDescent="0.3">
      <c r="A379" s="7" t="s">
        <v>46</v>
      </c>
      <c r="B379" s="8">
        <v>46279</v>
      </c>
      <c r="C379" s="9" t="str">
        <f>HYPERLINK("https://epingalert.org/en/Search?viewData= G/TBT/N/BDI/605/Add.1, G/TBT/N/KEN/1805/Add.1, G/TBT/N/RWA/1204/Add.1, G/TBT/N/TZA/1346/Add.1, G/TBT/N/UGA/2160/Add.1"," G/TBT/N/BDI/605/Add.1, G/TBT/N/KEN/1805/Add.1, G/TBT/N/RWA/1204/Add.1, G/TBT/N/TZA/1346/Add.1, G/TBT/N/UGA/2160/Add.1")</f>
        <v xml:space="preserve"> G/TBT/N/BDI/605/Add.1, G/TBT/N/KEN/1805/Add.1, G/TBT/N/RWA/1204/Add.1, G/TBT/N/TZA/1346/Add.1, G/TBT/N/UGA/2160/Add.1</v>
      </c>
      <c r="D379" s="10" t="s">
        <v>1520</v>
      </c>
      <c r="E379" s="10" t="s">
        <v>1521</v>
      </c>
      <c r="F379" s="10" t="s">
        <v>1519</v>
      </c>
      <c r="G379" s="10" t="s">
        <v>1235</v>
      </c>
      <c r="H379" s="10" t="s">
        <v>1486</v>
      </c>
      <c r="I379" s="10" t="s">
        <v>903</v>
      </c>
      <c r="J379" s="10" t="s">
        <v>41</v>
      </c>
      <c r="K379" s="10" t="s">
        <v>41</v>
      </c>
      <c r="L379" s="7"/>
      <c r="M379" s="8" t="s">
        <v>41</v>
      </c>
      <c r="N379" s="11"/>
      <c r="O379" s="11"/>
      <c r="P379" s="7" t="s">
        <v>43</v>
      </c>
      <c r="Q379" s="7"/>
      <c r="R379" s="12" t="str">
        <f>HYPERLINK("https://docs.wto.org/imrd/directdoc.asp?DDFDocuments/t/G/TBTN25/BDI605A1.docx", "https://docs.wto.org/imrd/directdoc.asp?DDFDocuments/t/G/TBTN25/BDI605A1.docx")</f>
        <v>https://docs.wto.org/imrd/directdoc.asp?DDFDocuments/t/G/TBTN25/BDI605A1.docx</v>
      </c>
      <c r="S379" s="12" t="str">
        <f>HYPERLINK("https://docs.wto.org/imrd/directdoc.asp?DDFDocuments/u/G/TBTN25/BDI605A1.docx", "https://docs.wto.org/imrd/directdoc.asp?DDFDocuments/u/G/TBTN25/BDI605A1.docx")</f>
        <v>https://docs.wto.org/imrd/directdoc.asp?DDFDocuments/u/G/TBTN25/BDI605A1.docx</v>
      </c>
      <c r="T379" s="12" t="str">
        <f>HYPERLINK("https://docs.wto.org/imrd/directdoc.asp?DDFDocuments/v/G/TBTN25/BDI605A1.docx", "https://docs.wto.org/imrd/directdoc.asp?DDFDocuments/v/G/TBTN25/BDI605A1.docx")</f>
        <v>https://docs.wto.org/imrd/directdoc.asp?DDFDocuments/v/G/TBTN25/BDI605A1.docx</v>
      </c>
      <c r="U379" s="12" t="s">
        <v>98</v>
      </c>
      <c r="V379" s="12" t="s">
        <v>97</v>
      </c>
      <c r="W379" s="12" t="s">
        <v>97</v>
      </c>
      <c r="X379" s="12" t="s">
        <v>97</v>
      </c>
      <c r="Y379" s="12" t="s">
        <v>97</v>
      </c>
      <c r="Z379" s="12" t="s">
        <v>97</v>
      </c>
      <c r="AA379" s="12" t="s">
        <v>97</v>
      </c>
      <c r="AB379" s="13" t="s">
        <v>41</v>
      </c>
      <c r="AC379" s="12" t="s">
        <v>41</v>
      </c>
      <c r="AD379" s="12" t="s">
        <v>41</v>
      </c>
      <c r="AE379" s="12" t="s">
        <v>41</v>
      </c>
      <c r="AF379" s="12" t="s">
        <v>41</v>
      </c>
      <c r="AG379" s="12" t="s">
        <v>41</v>
      </c>
      <c r="AH379" s="13" t="s">
        <v>41</v>
      </c>
    </row>
    <row r="380" spans="1:34" ht="40.049999999999997" customHeight="1" x14ac:dyDescent="0.3">
      <c r="A380" s="7" t="s">
        <v>47</v>
      </c>
      <c r="B380" s="8">
        <v>46279</v>
      </c>
      <c r="C380" s="9" t="str">
        <f>HYPERLINK("https://epingalert.org/en/Search?viewData= G/TBT/N/BDI/605/Add.1, G/TBT/N/KEN/1805/Add.1, G/TBT/N/RWA/1204/Add.1, G/TBT/N/TZA/1346/Add.1, G/TBT/N/UGA/2160/Add.1"," G/TBT/N/BDI/605/Add.1, G/TBT/N/KEN/1805/Add.1, G/TBT/N/RWA/1204/Add.1, G/TBT/N/TZA/1346/Add.1, G/TBT/N/UGA/2160/Add.1")</f>
        <v xml:space="preserve"> G/TBT/N/BDI/605/Add.1, G/TBT/N/KEN/1805/Add.1, G/TBT/N/RWA/1204/Add.1, G/TBT/N/TZA/1346/Add.1, G/TBT/N/UGA/2160/Add.1</v>
      </c>
      <c r="D380" s="10" t="s">
        <v>1520</v>
      </c>
      <c r="E380" s="10" t="s">
        <v>1521</v>
      </c>
      <c r="F380" s="10" t="s">
        <v>1519</v>
      </c>
      <c r="G380" s="10" t="s">
        <v>1235</v>
      </c>
      <c r="H380" s="10" t="s">
        <v>1486</v>
      </c>
      <c r="I380" s="10" t="s">
        <v>903</v>
      </c>
      <c r="J380" s="10" t="s">
        <v>41</v>
      </c>
      <c r="K380" s="10" t="s">
        <v>41</v>
      </c>
      <c r="L380" s="7"/>
      <c r="M380" s="8" t="s">
        <v>41</v>
      </c>
      <c r="N380" s="11"/>
      <c r="O380" s="11"/>
      <c r="P380" s="7" t="s">
        <v>43</v>
      </c>
      <c r="Q380" s="7"/>
      <c r="R380" s="12" t="str">
        <f>HYPERLINK("https://docs.wto.org/imrd/directdoc.asp?DDFDocuments/t/G/TBTN25/BDI605A1.docx", "https://docs.wto.org/imrd/directdoc.asp?DDFDocuments/t/G/TBTN25/BDI605A1.docx")</f>
        <v>https://docs.wto.org/imrd/directdoc.asp?DDFDocuments/t/G/TBTN25/BDI605A1.docx</v>
      </c>
      <c r="S380" s="12" t="str">
        <f>HYPERLINK("https://docs.wto.org/imrd/directdoc.asp?DDFDocuments/u/G/TBTN25/BDI605A1.docx", "https://docs.wto.org/imrd/directdoc.asp?DDFDocuments/u/G/TBTN25/BDI605A1.docx")</f>
        <v>https://docs.wto.org/imrd/directdoc.asp?DDFDocuments/u/G/TBTN25/BDI605A1.docx</v>
      </c>
      <c r="T380" s="12" t="str">
        <f>HYPERLINK("https://docs.wto.org/imrd/directdoc.asp?DDFDocuments/v/G/TBTN25/BDI605A1.docx", "https://docs.wto.org/imrd/directdoc.asp?DDFDocuments/v/G/TBTN25/BDI605A1.docx")</f>
        <v>https://docs.wto.org/imrd/directdoc.asp?DDFDocuments/v/G/TBTN25/BDI605A1.docx</v>
      </c>
      <c r="U380" s="12" t="s">
        <v>98</v>
      </c>
      <c r="V380" s="12" t="s">
        <v>97</v>
      </c>
      <c r="W380" s="12" t="s">
        <v>97</v>
      </c>
      <c r="X380" s="12" t="s">
        <v>97</v>
      </c>
      <c r="Y380" s="12" t="s">
        <v>97</v>
      </c>
      <c r="Z380" s="12" t="s">
        <v>97</v>
      </c>
      <c r="AA380" s="12" t="s">
        <v>97</v>
      </c>
      <c r="AB380" s="13" t="s">
        <v>41</v>
      </c>
      <c r="AC380" s="12" t="s">
        <v>41</v>
      </c>
      <c r="AD380" s="12" t="s">
        <v>41</v>
      </c>
      <c r="AE380" s="12" t="s">
        <v>41</v>
      </c>
      <c r="AF380" s="12" t="s">
        <v>41</v>
      </c>
      <c r="AG380" s="12" t="s">
        <v>41</v>
      </c>
      <c r="AH380" s="13" t="s">
        <v>41</v>
      </c>
    </row>
    <row r="381" spans="1:34" ht="40.049999999999997" customHeight="1" x14ac:dyDescent="0.3">
      <c r="A381" s="7" t="s">
        <v>48</v>
      </c>
      <c r="B381" s="8">
        <v>46279</v>
      </c>
      <c r="C381" s="9" t="str">
        <f>HYPERLINK("https://epingalert.org/en/Search?viewData= G/TBT/N/BDI/605/Add.1, G/TBT/N/KEN/1805/Add.1, G/TBT/N/RWA/1204/Add.1, G/TBT/N/TZA/1346/Add.1, G/TBT/N/UGA/2160/Add.1"," G/TBT/N/BDI/605/Add.1, G/TBT/N/KEN/1805/Add.1, G/TBT/N/RWA/1204/Add.1, G/TBT/N/TZA/1346/Add.1, G/TBT/N/UGA/2160/Add.1")</f>
        <v xml:space="preserve"> G/TBT/N/BDI/605/Add.1, G/TBT/N/KEN/1805/Add.1, G/TBT/N/RWA/1204/Add.1, G/TBT/N/TZA/1346/Add.1, G/TBT/N/UGA/2160/Add.1</v>
      </c>
      <c r="D381" s="10" t="s">
        <v>1520</v>
      </c>
      <c r="E381" s="10" t="s">
        <v>1521</v>
      </c>
      <c r="F381" s="10" t="s">
        <v>1519</v>
      </c>
      <c r="G381" s="10" t="s">
        <v>1235</v>
      </c>
      <c r="H381" s="10" t="s">
        <v>1486</v>
      </c>
      <c r="I381" s="10" t="s">
        <v>500</v>
      </c>
      <c r="J381" s="10" t="s">
        <v>41</v>
      </c>
      <c r="K381" s="10" t="s">
        <v>41</v>
      </c>
      <c r="L381" s="7"/>
      <c r="M381" s="8" t="s">
        <v>41</v>
      </c>
      <c r="N381" s="11"/>
      <c r="O381" s="11"/>
      <c r="P381" s="7" t="s">
        <v>43</v>
      </c>
      <c r="Q381" s="7"/>
      <c r="R381" s="12" t="str">
        <f>HYPERLINK("https://docs.wto.org/imrd/directdoc.asp?DDFDocuments/t/G/TBTN25/BDI605A1.docx", "https://docs.wto.org/imrd/directdoc.asp?DDFDocuments/t/G/TBTN25/BDI605A1.docx")</f>
        <v>https://docs.wto.org/imrd/directdoc.asp?DDFDocuments/t/G/TBTN25/BDI605A1.docx</v>
      </c>
      <c r="S381" s="12" t="str">
        <f>HYPERLINK("https://docs.wto.org/imrd/directdoc.asp?DDFDocuments/u/G/TBTN25/BDI605A1.docx", "https://docs.wto.org/imrd/directdoc.asp?DDFDocuments/u/G/TBTN25/BDI605A1.docx")</f>
        <v>https://docs.wto.org/imrd/directdoc.asp?DDFDocuments/u/G/TBTN25/BDI605A1.docx</v>
      </c>
      <c r="T381" s="12" t="str">
        <f>HYPERLINK("https://docs.wto.org/imrd/directdoc.asp?DDFDocuments/v/G/TBTN25/BDI605A1.docx", "https://docs.wto.org/imrd/directdoc.asp?DDFDocuments/v/G/TBTN25/BDI605A1.docx")</f>
        <v>https://docs.wto.org/imrd/directdoc.asp?DDFDocuments/v/G/TBTN25/BDI605A1.docx</v>
      </c>
      <c r="U381" s="12" t="s">
        <v>98</v>
      </c>
      <c r="V381" s="12" t="s">
        <v>97</v>
      </c>
      <c r="W381" s="12" t="s">
        <v>97</v>
      </c>
      <c r="X381" s="12" t="s">
        <v>97</v>
      </c>
      <c r="Y381" s="12" t="s">
        <v>97</v>
      </c>
      <c r="Z381" s="12" t="s">
        <v>97</v>
      </c>
      <c r="AA381" s="12" t="s">
        <v>97</v>
      </c>
      <c r="AB381" s="13" t="s">
        <v>41</v>
      </c>
      <c r="AC381" s="12" t="s">
        <v>41</v>
      </c>
      <c r="AD381" s="12" t="s">
        <v>41</v>
      </c>
      <c r="AE381" s="12" t="s">
        <v>41</v>
      </c>
      <c r="AF381" s="12" t="s">
        <v>41</v>
      </c>
      <c r="AG381" s="12" t="s">
        <v>41</v>
      </c>
      <c r="AH381" s="13" t="s">
        <v>41</v>
      </c>
    </row>
    <row r="382" spans="1:34" ht="40.049999999999997" customHeight="1" x14ac:dyDescent="0.3">
      <c r="A382" s="7" t="s">
        <v>34</v>
      </c>
      <c r="B382" s="8">
        <v>46279</v>
      </c>
      <c r="C382" s="9" t="str">
        <f>HYPERLINK("https://epingalert.org/en/Search?viewData= G/TBT/N/BDI/606/Add.1, G/TBT/N/KEN/1806/Add.1, G/TBT/N/RWA/1205/Add.1, G/TBT/N/TZA/1347/Add.1, G/TBT/N/UGA/2161/Add.1"," G/TBT/N/BDI/606/Add.1, G/TBT/N/KEN/1806/Add.1, G/TBT/N/RWA/1205/Add.1, G/TBT/N/TZA/1347/Add.1, G/TBT/N/UGA/2161/Add.1")</f>
        <v xml:space="preserve"> G/TBT/N/BDI/606/Add.1, G/TBT/N/KEN/1806/Add.1, G/TBT/N/RWA/1205/Add.1, G/TBT/N/TZA/1347/Add.1, G/TBT/N/UGA/2161/Add.1</v>
      </c>
      <c r="D382" s="10" t="s">
        <v>1522</v>
      </c>
      <c r="E382" s="10" t="s">
        <v>1523</v>
      </c>
      <c r="F382" s="10" t="s">
        <v>1519</v>
      </c>
      <c r="G382" s="10" t="s">
        <v>1235</v>
      </c>
      <c r="H382" s="10" t="s">
        <v>1486</v>
      </c>
      <c r="I382" s="10" t="s">
        <v>903</v>
      </c>
      <c r="J382" s="10" t="s">
        <v>41</v>
      </c>
      <c r="K382" s="10" t="s">
        <v>41</v>
      </c>
      <c r="L382" s="7"/>
      <c r="M382" s="8" t="s">
        <v>41</v>
      </c>
      <c r="N382" s="11"/>
      <c r="O382" s="11"/>
      <c r="P382" s="7" t="s">
        <v>43</v>
      </c>
      <c r="Q382" s="7"/>
      <c r="R382" s="12" t="str">
        <f>HYPERLINK("https://docs.wto.org/imrd/directdoc.asp?DDFDocuments/t/G/TBTN25/BDI606A1.docx", "https://docs.wto.org/imrd/directdoc.asp?DDFDocuments/t/G/TBTN25/BDI606A1.docx")</f>
        <v>https://docs.wto.org/imrd/directdoc.asp?DDFDocuments/t/G/TBTN25/BDI606A1.docx</v>
      </c>
      <c r="S382" s="12" t="str">
        <f>HYPERLINK("https://docs.wto.org/imrd/directdoc.asp?DDFDocuments/u/G/TBTN25/BDI606A1.docx", "https://docs.wto.org/imrd/directdoc.asp?DDFDocuments/u/G/TBTN25/BDI606A1.docx")</f>
        <v>https://docs.wto.org/imrd/directdoc.asp?DDFDocuments/u/G/TBTN25/BDI606A1.docx</v>
      </c>
      <c r="T382" s="12" t="str">
        <f>HYPERLINK("https://docs.wto.org/imrd/directdoc.asp?DDFDocuments/v/G/TBTN25/BDI606A1.docx", "https://docs.wto.org/imrd/directdoc.asp?DDFDocuments/v/G/TBTN25/BDI606A1.docx")</f>
        <v>https://docs.wto.org/imrd/directdoc.asp?DDFDocuments/v/G/TBTN25/BDI606A1.docx</v>
      </c>
      <c r="U382" s="12" t="s">
        <v>98</v>
      </c>
      <c r="V382" s="12" t="s">
        <v>97</v>
      </c>
      <c r="W382" s="12" t="s">
        <v>98</v>
      </c>
      <c r="X382" s="12" t="s">
        <v>97</v>
      </c>
      <c r="Y382" s="12" t="s">
        <v>97</v>
      </c>
      <c r="Z382" s="12" t="s">
        <v>97</v>
      </c>
      <c r="AA382" s="12" t="s">
        <v>97</v>
      </c>
      <c r="AB382" s="13" t="s">
        <v>41</v>
      </c>
      <c r="AC382" s="12" t="s">
        <v>41</v>
      </c>
      <c r="AD382" s="12" t="s">
        <v>41</v>
      </c>
      <c r="AE382" s="12" t="s">
        <v>41</v>
      </c>
      <c r="AF382" s="12" t="s">
        <v>41</v>
      </c>
      <c r="AG382" s="12" t="s">
        <v>41</v>
      </c>
      <c r="AH382" s="13" t="s">
        <v>41</v>
      </c>
    </row>
    <row r="383" spans="1:34" ht="40.049999999999997" customHeight="1" x14ac:dyDescent="0.3">
      <c r="A383" s="7" t="s">
        <v>45</v>
      </c>
      <c r="B383" s="8">
        <v>46279</v>
      </c>
      <c r="C383" s="9" t="str">
        <f>HYPERLINK("https://epingalert.org/en/Search?viewData= G/TBT/N/BDI/606/Add.1, G/TBT/N/KEN/1806/Add.1, G/TBT/N/RWA/1205/Add.1, G/TBT/N/TZA/1347/Add.1, G/TBT/N/UGA/2161/Add.1"," G/TBT/N/BDI/606/Add.1, G/TBT/N/KEN/1806/Add.1, G/TBT/N/RWA/1205/Add.1, G/TBT/N/TZA/1347/Add.1, G/TBT/N/UGA/2161/Add.1")</f>
        <v xml:space="preserve"> G/TBT/N/BDI/606/Add.1, G/TBT/N/KEN/1806/Add.1, G/TBT/N/RWA/1205/Add.1, G/TBT/N/TZA/1347/Add.1, G/TBT/N/UGA/2161/Add.1</v>
      </c>
      <c r="D383" s="10" t="s">
        <v>1522</v>
      </c>
      <c r="E383" s="10" t="s">
        <v>1523</v>
      </c>
      <c r="F383" s="10" t="s">
        <v>1519</v>
      </c>
      <c r="G383" s="10" t="s">
        <v>1235</v>
      </c>
      <c r="H383" s="10" t="s">
        <v>1486</v>
      </c>
      <c r="I383" s="10" t="s">
        <v>903</v>
      </c>
      <c r="J383" s="10" t="s">
        <v>41</v>
      </c>
      <c r="K383" s="10" t="s">
        <v>41</v>
      </c>
      <c r="L383" s="7"/>
      <c r="M383" s="8" t="s">
        <v>41</v>
      </c>
      <c r="N383" s="11"/>
      <c r="O383" s="11"/>
      <c r="P383" s="7" t="s">
        <v>43</v>
      </c>
      <c r="Q383" s="7"/>
      <c r="R383" s="12" t="str">
        <f>HYPERLINK("https://docs.wto.org/imrd/directdoc.asp?DDFDocuments/t/G/TBTN25/BDI606A1.docx", "https://docs.wto.org/imrd/directdoc.asp?DDFDocuments/t/G/TBTN25/BDI606A1.docx")</f>
        <v>https://docs.wto.org/imrd/directdoc.asp?DDFDocuments/t/G/TBTN25/BDI606A1.docx</v>
      </c>
      <c r="S383" s="12" t="str">
        <f>HYPERLINK("https://docs.wto.org/imrd/directdoc.asp?DDFDocuments/u/G/TBTN25/BDI606A1.docx", "https://docs.wto.org/imrd/directdoc.asp?DDFDocuments/u/G/TBTN25/BDI606A1.docx")</f>
        <v>https://docs.wto.org/imrd/directdoc.asp?DDFDocuments/u/G/TBTN25/BDI606A1.docx</v>
      </c>
      <c r="T383" s="12" t="str">
        <f>HYPERLINK("https://docs.wto.org/imrd/directdoc.asp?DDFDocuments/v/G/TBTN25/BDI606A1.docx", "https://docs.wto.org/imrd/directdoc.asp?DDFDocuments/v/G/TBTN25/BDI606A1.docx")</f>
        <v>https://docs.wto.org/imrd/directdoc.asp?DDFDocuments/v/G/TBTN25/BDI606A1.docx</v>
      </c>
      <c r="U383" s="12" t="s">
        <v>98</v>
      </c>
      <c r="V383" s="12" t="s">
        <v>97</v>
      </c>
      <c r="W383" s="12" t="s">
        <v>98</v>
      </c>
      <c r="X383" s="12" t="s">
        <v>97</v>
      </c>
      <c r="Y383" s="12" t="s">
        <v>97</v>
      </c>
      <c r="Z383" s="12" t="s">
        <v>97</v>
      </c>
      <c r="AA383" s="12" t="s">
        <v>97</v>
      </c>
      <c r="AB383" s="13" t="s">
        <v>41</v>
      </c>
      <c r="AC383" s="12" t="s">
        <v>41</v>
      </c>
      <c r="AD383" s="12" t="s">
        <v>41</v>
      </c>
      <c r="AE383" s="12" t="s">
        <v>41</v>
      </c>
      <c r="AF383" s="12" t="s">
        <v>41</v>
      </c>
      <c r="AG383" s="12" t="s">
        <v>41</v>
      </c>
      <c r="AH383" s="13" t="s">
        <v>41</v>
      </c>
    </row>
    <row r="384" spans="1:34" ht="40.049999999999997" customHeight="1" x14ac:dyDescent="0.3">
      <c r="A384" s="7" t="s">
        <v>46</v>
      </c>
      <c r="B384" s="8">
        <v>46279</v>
      </c>
      <c r="C384" s="9" t="str">
        <f>HYPERLINK("https://epingalert.org/en/Search?viewData= G/TBT/N/BDI/606/Add.1, G/TBT/N/KEN/1806/Add.1, G/TBT/N/RWA/1205/Add.1, G/TBT/N/TZA/1347/Add.1, G/TBT/N/UGA/2161/Add.1"," G/TBT/N/BDI/606/Add.1, G/TBT/N/KEN/1806/Add.1, G/TBT/N/RWA/1205/Add.1, G/TBT/N/TZA/1347/Add.1, G/TBT/N/UGA/2161/Add.1")</f>
        <v xml:space="preserve"> G/TBT/N/BDI/606/Add.1, G/TBT/N/KEN/1806/Add.1, G/TBT/N/RWA/1205/Add.1, G/TBT/N/TZA/1347/Add.1, G/TBT/N/UGA/2161/Add.1</v>
      </c>
      <c r="D384" s="10" t="s">
        <v>1522</v>
      </c>
      <c r="E384" s="10" t="s">
        <v>1523</v>
      </c>
      <c r="F384" s="10" t="s">
        <v>1519</v>
      </c>
      <c r="G384" s="10" t="s">
        <v>1235</v>
      </c>
      <c r="H384" s="10" t="s">
        <v>1486</v>
      </c>
      <c r="I384" s="10" t="s">
        <v>903</v>
      </c>
      <c r="J384" s="10" t="s">
        <v>41</v>
      </c>
      <c r="K384" s="10" t="s">
        <v>41</v>
      </c>
      <c r="L384" s="7"/>
      <c r="M384" s="8" t="s">
        <v>41</v>
      </c>
      <c r="N384" s="11"/>
      <c r="O384" s="11"/>
      <c r="P384" s="7" t="s">
        <v>43</v>
      </c>
      <c r="Q384" s="7"/>
      <c r="R384" s="12" t="str">
        <f>HYPERLINK("https://docs.wto.org/imrd/directdoc.asp?DDFDocuments/t/G/TBTN25/BDI606A1.docx", "https://docs.wto.org/imrd/directdoc.asp?DDFDocuments/t/G/TBTN25/BDI606A1.docx")</f>
        <v>https://docs.wto.org/imrd/directdoc.asp?DDFDocuments/t/G/TBTN25/BDI606A1.docx</v>
      </c>
      <c r="S384" s="12" t="str">
        <f>HYPERLINK("https://docs.wto.org/imrd/directdoc.asp?DDFDocuments/u/G/TBTN25/BDI606A1.docx", "https://docs.wto.org/imrd/directdoc.asp?DDFDocuments/u/G/TBTN25/BDI606A1.docx")</f>
        <v>https://docs.wto.org/imrd/directdoc.asp?DDFDocuments/u/G/TBTN25/BDI606A1.docx</v>
      </c>
      <c r="T384" s="12" t="str">
        <f>HYPERLINK("https://docs.wto.org/imrd/directdoc.asp?DDFDocuments/v/G/TBTN25/BDI606A1.docx", "https://docs.wto.org/imrd/directdoc.asp?DDFDocuments/v/G/TBTN25/BDI606A1.docx")</f>
        <v>https://docs.wto.org/imrd/directdoc.asp?DDFDocuments/v/G/TBTN25/BDI606A1.docx</v>
      </c>
      <c r="U384" s="12" t="s">
        <v>98</v>
      </c>
      <c r="V384" s="12" t="s">
        <v>97</v>
      </c>
      <c r="W384" s="12" t="s">
        <v>98</v>
      </c>
      <c r="X384" s="12" t="s">
        <v>97</v>
      </c>
      <c r="Y384" s="12" t="s">
        <v>97</v>
      </c>
      <c r="Z384" s="12" t="s">
        <v>97</v>
      </c>
      <c r="AA384" s="12" t="s">
        <v>97</v>
      </c>
      <c r="AB384" s="13" t="s">
        <v>41</v>
      </c>
      <c r="AC384" s="12" t="s">
        <v>41</v>
      </c>
      <c r="AD384" s="12" t="s">
        <v>41</v>
      </c>
      <c r="AE384" s="12" t="s">
        <v>41</v>
      </c>
      <c r="AF384" s="12" t="s">
        <v>41</v>
      </c>
      <c r="AG384" s="12" t="s">
        <v>41</v>
      </c>
      <c r="AH384" s="13" t="s">
        <v>41</v>
      </c>
    </row>
    <row r="385" spans="1:34" ht="40.049999999999997" customHeight="1" x14ac:dyDescent="0.3">
      <c r="A385" s="7" t="s">
        <v>47</v>
      </c>
      <c r="B385" s="8">
        <v>46279</v>
      </c>
      <c r="C385" s="9" t="str">
        <f>HYPERLINK("https://epingalert.org/en/Search?viewData= G/TBT/N/BDI/606/Add.1, G/TBT/N/KEN/1806/Add.1, G/TBT/N/RWA/1205/Add.1, G/TBT/N/TZA/1347/Add.1, G/TBT/N/UGA/2161/Add.1"," G/TBT/N/BDI/606/Add.1, G/TBT/N/KEN/1806/Add.1, G/TBT/N/RWA/1205/Add.1, G/TBT/N/TZA/1347/Add.1, G/TBT/N/UGA/2161/Add.1")</f>
        <v xml:space="preserve"> G/TBT/N/BDI/606/Add.1, G/TBT/N/KEN/1806/Add.1, G/TBT/N/RWA/1205/Add.1, G/TBT/N/TZA/1347/Add.1, G/TBT/N/UGA/2161/Add.1</v>
      </c>
      <c r="D385" s="10" t="s">
        <v>1522</v>
      </c>
      <c r="E385" s="10" t="s">
        <v>1523</v>
      </c>
      <c r="F385" s="10" t="s">
        <v>1519</v>
      </c>
      <c r="G385" s="10" t="s">
        <v>1235</v>
      </c>
      <c r="H385" s="10" t="s">
        <v>1486</v>
      </c>
      <c r="I385" s="10" t="s">
        <v>903</v>
      </c>
      <c r="J385" s="10" t="s">
        <v>41</v>
      </c>
      <c r="K385" s="10" t="s">
        <v>41</v>
      </c>
      <c r="L385" s="7"/>
      <c r="M385" s="8" t="s">
        <v>41</v>
      </c>
      <c r="N385" s="11"/>
      <c r="O385" s="11"/>
      <c r="P385" s="7" t="s">
        <v>43</v>
      </c>
      <c r="Q385" s="7"/>
      <c r="R385" s="12" t="str">
        <f>HYPERLINK("https://docs.wto.org/imrd/directdoc.asp?DDFDocuments/t/G/TBTN25/BDI606A1.docx", "https://docs.wto.org/imrd/directdoc.asp?DDFDocuments/t/G/TBTN25/BDI606A1.docx")</f>
        <v>https://docs.wto.org/imrd/directdoc.asp?DDFDocuments/t/G/TBTN25/BDI606A1.docx</v>
      </c>
      <c r="S385" s="12" t="str">
        <f>HYPERLINK("https://docs.wto.org/imrd/directdoc.asp?DDFDocuments/u/G/TBTN25/BDI606A1.docx", "https://docs.wto.org/imrd/directdoc.asp?DDFDocuments/u/G/TBTN25/BDI606A1.docx")</f>
        <v>https://docs.wto.org/imrd/directdoc.asp?DDFDocuments/u/G/TBTN25/BDI606A1.docx</v>
      </c>
      <c r="T385" s="12" t="str">
        <f>HYPERLINK("https://docs.wto.org/imrd/directdoc.asp?DDFDocuments/v/G/TBTN25/BDI606A1.docx", "https://docs.wto.org/imrd/directdoc.asp?DDFDocuments/v/G/TBTN25/BDI606A1.docx")</f>
        <v>https://docs.wto.org/imrd/directdoc.asp?DDFDocuments/v/G/TBTN25/BDI606A1.docx</v>
      </c>
      <c r="U385" s="12" t="s">
        <v>98</v>
      </c>
      <c r="V385" s="12" t="s">
        <v>97</v>
      </c>
      <c r="W385" s="12" t="s">
        <v>98</v>
      </c>
      <c r="X385" s="12" t="s">
        <v>97</v>
      </c>
      <c r="Y385" s="12" t="s">
        <v>97</v>
      </c>
      <c r="Z385" s="12" t="s">
        <v>97</v>
      </c>
      <c r="AA385" s="12" t="s">
        <v>97</v>
      </c>
      <c r="AB385" s="13" t="s">
        <v>41</v>
      </c>
      <c r="AC385" s="12" t="s">
        <v>41</v>
      </c>
      <c r="AD385" s="12" t="s">
        <v>41</v>
      </c>
      <c r="AE385" s="12" t="s">
        <v>41</v>
      </c>
      <c r="AF385" s="12" t="s">
        <v>41</v>
      </c>
      <c r="AG385" s="12" t="s">
        <v>41</v>
      </c>
      <c r="AH385" s="13" t="s">
        <v>41</v>
      </c>
    </row>
    <row r="386" spans="1:34" ht="40.049999999999997" customHeight="1" x14ac:dyDescent="0.3">
      <c r="A386" s="7" t="s">
        <v>48</v>
      </c>
      <c r="B386" s="8">
        <v>46279</v>
      </c>
      <c r="C386" s="9" t="str">
        <f>HYPERLINK("https://epingalert.org/en/Search?viewData= G/TBT/N/BDI/606/Add.1, G/TBT/N/KEN/1806/Add.1, G/TBT/N/RWA/1205/Add.1, G/TBT/N/TZA/1347/Add.1, G/TBT/N/UGA/2161/Add.1"," G/TBT/N/BDI/606/Add.1, G/TBT/N/KEN/1806/Add.1, G/TBT/N/RWA/1205/Add.1, G/TBT/N/TZA/1347/Add.1, G/TBT/N/UGA/2161/Add.1")</f>
        <v xml:space="preserve"> G/TBT/N/BDI/606/Add.1, G/TBT/N/KEN/1806/Add.1, G/TBT/N/RWA/1205/Add.1, G/TBT/N/TZA/1347/Add.1, G/TBT/N/UGA/2161/Add.1</v>
      </c>
      <c r="D386" s="10" t="s">
        <v>1522</v>
      </c>
      <c r="E386" s="10" t="s">
        <v>1523</v>
      </c>
      <c r="F386" s="10" t="s">
        <v>1519</v>
      </c>
      <c r="G386" s="10" t="s">
        <v>1235</v>
      </c>
      <c r="H386" s="10" t="s">
        <v>1486</v>
      </c>
      <c r="I386" s="10" t="s">
        <v>500</v>
      </c>
      <c r="J386" s="10" t="s">
        <v>41</v>
      </c>
      <c r="K386" s="10" t="s">
        <v>41</v>
      </c>
      <c r="L386" s="7"/>
      <c r="M386" s="8" t="s">
        <v>41</v>
      </c>
      <c r="N386" s="11"/>
      <c r="O386" s="11"/>
      <c r="P386" s="7" t="s">
        <v>43</v>
      </c>
      <c r="Q386" s="7"/>
      <c r="R386" s="12" t="str">
        <f>HYPERLINK("https://docs.wto.org/imrd/directdoc.asp?DDFDocuments/t/G/TBTN25/BDI606A1.docx", "https://docs.wto.org/imrd/directdoc.asp?DDFDocuments/t/G/TBTN25/BDI606A1.docx")</f>
        <v>https://docs.wto.org/imrd/directdoc.asp?DDFDocuments/t/G/TBTN25/BDI606A1.docx</v>
      </c>
      <c r="S386" s="12" t="str">
        <f>HYPERLINK("https://docs.wto.org/imrd/directdoc.asp?DDFDocuments/u/G/TBTN25/BDI606A1.docx", "https://docs.wto.org/imrd/directdoc.asp?DDFDocuments/u/G/TBTN25/BDI606A1.docx")</f>
        <v>https://docs.wto.org/imrd/directdoc.asp?DDFDocuments/u/G/TBTN25/BDI606A1.docx</v>
      </c>
      <c r="T386" s="12" t="str">
        <f>HYPERLINK("https://docs.wto.org/imrd/directdoc.asp?DDFDocuments/v/G/TBTN25/BDI606A1.docx", "https://docs.wto.org/imrd/directdoc.asp?DDFDocuments/v/G/TBTN25/BDI606A1.docx")</f>
        <v>https://docs.wto.org/imrd/directdoc.asp?DDFDocuments/v/G/TBTN25/BDI606A1.docx</v>
      </c>
      <c r="U386" s="12" t="s">
        <v>98</v>
      </c>
      <c r="V386" s="12" t="s">
        <v>97</v>
      </c>
      <c r="W386" s="12" t="s">
        <v>98</v>
      </c>
      <c r="X386" s="12" t="s">
        <v>97</v>
      </c>
      <c r="Y386" s="12" t="s">
        <v>97</v>
      </c>
      <c r="Z386" s="12" t="s">
        <v>97</v>
      </c>
      <c r="AA386" s="12" t="s">
        <v>97</v>
      </c>
      <c r="AB386" s="13" t="s">
        <v>41</v>
      </c>
      <c r="AC386" s="12" t="s">
        <v>41</v>
      </c>
      <c r="AD386" s="12" t="s">
        <v>41</v>
      </c>
      <c r="AE386" s="12" t="s">
        <v>41</v>
      </c>
      <c r="AF386" s="12" t="s">
        <v>41</v>
      </c>
      <c r="AG386" s="12" t="s">
        <v>41</v>
      </c>
      <c r="AH386" s="13" t="s">
        <v>41</v>
      </c>
    </row>
    <row r="387" spans="1:34" ht="40.049999999999997" customHeight="1" x14ac:dyDescent="0.3">
      <c r="A387" s="7" t="s">
        <v>34</v>
      </c>
      <c r="B387" s="8">
        <v>46279</v>
      </c>
      <c r="C387" s="9" t="str">
        <f>HYPERLINK("https://epingalert.org/en/Search?viewData= G/TBT/N/BDI/607/Add.1, G/TBT/N/KEN/1807/Add.1, G/TBT/N/RWA/1206/Add.1, G/TBT/N/TZA/1348/Add.1, G/TBT/N/UGA/2162/Add.1"," G/TBT/N/BDI/607/Add.1, G/TBT/N/KEN/1807/Add.1, G/TBT/N/RWA/1206/Add.1, G/TBT/N/TZA/1348/Add.1, G/TBT/N/UGA/2162/Add.1")</f>
        <v xml:space="preserve"> G/TBT/N/BDI/607/Add.1, G/TBT/N/KEN/1807/Add.1, G/TBT/N/RWA/1206/Add.1, G/TBT/N/TZA/1348/Add.1, G/TBT/N/UGA/2162/Add.1</v>
      </c>
      <c r="D387" s="10" t="s">
        <v>1524</v>
      </c>
      <c r="E387" s="10" t="s">
        <v>1525</v>
      </c>
      <c r="F387" s="10" t="s">
        <v>1519</v>
      </c>
      <c r="G387" s="10" t="s">
        <v>1235</v>
      </c>
      <c r="H387" s="10" t="s">
        <v>1486</v>
      </c>
      <c r="I387" s="10" t="s">
        <v>903</v>
      </c>
      <c r="J387" s="10" t="s">
        <v>41</v>
      </c>
      <c r="K387" s="10" t="s">
        <v>41</v>
      </c>
      <c r="L387" s="7"/>
      <c r="M387" s="8" t="s">
        <v>41</v>
      </c>
      <c r="N387" s="11"/>
      <c r="O387" s="11"/>
      <c r="P387" s="7" t="s">
        <v>43</v>
      </c>
      <c r="Q387" s="7"/>
      <c r="R387" s="12" t="str">
        <f>HYPERLINK("https://docs.wto.org/imrd/directdoc.asp?DDFDocuments/t/G/TBTN25/BDI607A1.docx", "https://docs.wto.org/imrd/directdoc.asp?DDFDocuments/t/G/TBTN25/BDI607A1.docx")</f>
        <v>https://docs.wto.org/imrd/directdoc.asp?DDFDocuments/t/G/TBTN25/BDI607A1.docx</v>
      </c>
      <c r="S387" s="12" t="str">
        <f>HYPERLINK("https://docs.wto.org/imrd/directdoc.asp?DDFDocuments/u/G/TBTN25/BDI607A1.docx", "https://docs.wto.org/imrd/directdoc.asp?DDFDocuments/u/G/TBTN25/BDI607A1.docx")</f>
        <v>https://docs.wto.org/imrd/directdoc.asp?DDFDocuments/u/G/TBTN25/BDI607A1.docx</v>
      </c>
      <c r="T387" s="12" t="str">
        <f>HYPERLINK("https://docs.wto.org/imrd/directdoc.asp?DDFDocuments/v/G/TBTN25/BDI607A1.docx", "https://docs.wto.org/imrd/directdoc.asp?DDFDocuments/v/G/TBTN25/BDI607A1.docx")</f>
        <v>https://docs.wto.org/imrd/directdoc.asp?DDFDocuments/v/G/TBTN25/BDI607A1.docx</v>
      </c>
      <c r="U387" s="12" t="s">
        <v>98</v>
      </c>
      <c r="V387" s="12" t="s">
        <v>97</v>
      </c>
      <c r="W387" s="12" t="s">
        <v>98</v>
      </c>
      <c r="X387" s="12" t="s">
        <v>97</v>
      </c>
      <c r="Y387" s="12" t="s">
        <v>97</v>
      </c>
      <c r="Z387" s="12" t="s">
        <v>97</v>
      </c>
      <c r="AA387" s="12" t="s">
        <v>97</v>
      </c>
      <c r="AB387" s="13" t="s">
        <v>41</v>
      </c>
      <c r="AC387" s="12" t="s">
        <v>41</v>
      </c>
      <c r="AD387" s="12" t="s">
        <v>41</v>
      </c>
      <c r="AE387" s="12" t="s">
        <v>41</v>
      </c>
      <c r="AF387" s="12" t="s">
        <v>41</v>
      </c>
      <c r="AG387" s="12" t="s">
        <v>41</v>
      </c>
      <c r="AH387" s="13" t="s">
        <v>41</v>
      </c>
    </row>
    <row r="388" spans="1:34" ht="40.049999999999997" customHeight="1" x14ac:dyDescent="0.3">
      <c r="A388" s="7" t="s">
        <v>45</v>
      </c>
      <c r="B388" s="8">
        <v>46279</v>
      </c>
      <c r="C388" s="9" t="str">
        <f>HYPERLINK("https://epingalert.org/en/Search?viewData= G/TBT/N/BDI/607/Add.1, G/TBT/N/KEN/1807/Add.1, G/TBT/N/RWA/1206/Add.1, G/TBT/N/TZA/1348/Add.1, G/TBT/N/UGA/2162/Add.1"," G/TBT/N/BDI/607/Add.1, G/TBT/N/KEN/1807/Add.1, G/TBT/N/RWA/1206/Add.1, G/TBT/N/TZA/1348/Add.1, G/TBT/N/UGA/2162/Add.1")</f>
        <v xml:space="preserve"> G/TBT/N/BDI/607/Add.1, G/TBT/N/KEN/1807/Add.1, G/TBT/N/RWA/1206/Add.1, G/TBT/N/TZA/1348/Add.1, G/TBT/N/UGA/2162/Add.1</v>
      </c>
      <c r="D388" s="10" t="s">
        <v>1524</v>
      </c>
      <c r="E388" s="10" t="s">
        <v>1525</v>
      </c>
      <c r="F388" s="10" t="s">
        <v>1519</v>
      </c>
      <c r="G388" s="10" t="s">
        <v>1235</v>
      </c>
      <c r="H388" s="10" t="s">
        <v>1486</v>
      </c>
      <c r="I388" s="10" t="s">
        <v>903</v>
      </c>
      <c r="J388" s="10" t="s">
        <v>41</v>
      </c>
      <c r="K388" s="10" t="s">
        <v>41</v>
      </c>
      <c r="L388" s="7"/>
      <c r="M388" s="8" t="s">
        <v>41</v>
      </c>
      <c r="N388" s="11"/>
      <c r="O388" s="11"/>
      <c r="P388" s="7" t="s">
        <v>43</v>
      </c>
      <c r="Q388" s="7"/>
      <c r="R388" s="12" t="str">
        <f>HYPERLINK("https://docs.wto.org/imrd/directdoc.asp?DDFDocuments/t/G/TBTN25/BDI607A1.docx", "https://docs.wto.org/imrd/directdoc.asp?DDFDocuments/t/G/TBTN25/BDI607A1.docx")</f>
        <v>https://docs.wto.org/imrd/directdoc.asp?DDFDocuments/t/G/TBTN25/BDI607A1.docx</v>
      </c>
      <c r="S388" s="12" t="str">
        <f>HYPERLINK("https://docs.wto.org/imrd/directdoc.asp?DDFDocuments/u/G/TBTN25/BDI607A1.docx", "https://docs.wto.org/imrd/directdoc.asp?DDFDocuments/u/G/TBTN25/BDI607A1.docx")</f>
        <v>https://docs.wto.org/imrd/directdoc.asp?DDFDocuments/u/G/TBTN25/BDI607A1.docx</v>
      </c>
      <c r="T388" s="12" t="str">
        <f>HYPERLINK("https://docs.wto.org/imrd/directdoc.asp?DDFDocuments/v/G/TBTN25/BDI607A1.docx", "https://docs.wto.org/imrd/directdoc.asp?DDFDocuments/v/G/TBTN25/BDI607A1.docx")</f>
        <v>https://docs.wto.org/imrd/directdoc.asp?DDFDocuments/v/G/TBTN25/BDI607A1.docx</v>
      </c>
      <c r="U388" s="12" t="s">
        <v>98</v>
      </c>
      <c r="V388" s="12" t="s">
        <v>97</v>
      </c>
      <c r="W388" s="12" t="s">
        <v>98</v>
      </c>
      <c r="X388" s="12" t="s">
        <v>97</v>
      </c>
      <c r="Y388" s="12" t="s">
        <v>97</v>
      </c>
      <c r="Z388" s="12" t="s">
        <v>97</v>
      </c>
      <c r="AA388" s="12" t="s">
        <v>97</v>
      </c>
      <c r="AB388" s="13" t="s">
        <v>41</v>
      </c>
      <c r="AC388" s="12" t="s">
        <v>41</v>
      </c>
      <c r="AD388" s="12" t="s">
        <v>41</v>
      </c>
      <c r="AE388" s="12" t="s">
        <v>41</v>
      </c>
      <c r="AF388" s="12" t="s">
        <v>41</v>
      </c>
      <c r="AG388" s="12" t="s">
        <v>41</v>
      </c>
      <c r="AH388" s="13" t="s">
        <v>41</v>
      </c>
    </row>
    <row r="389" spans="1:34" ht="40.049999999999997" customHeight="1" x14ac:dyDescent="0.3">
      <c r="A389" s="7" t="s">
        <v>46</v>
      </c>
      <c r="B389" s="8">
        <v>46279</v>
      </c>
      <c r="C389" s="9" t="str">
        <f>HYPERLINK("https://epingalert.org/en/Search?viewData= G/TBT/N/BDI/607/Add.1, G/TBT/N/KEN/1807/Add.1, G/TBT/N/RWA/1206/Add.1, G/TBT/N/TZA/1348/Add.1, G/TBT/N/UGA/2162/Add.1"," G/TBT/N/BDI/607/Add.1, G/TBT/N/KEN/1807/Add.1, G/TBT/N/RWA/1206/Add.1, G/TBT/N/TZA/1348/Add.1, G/TBT/N/UGA/2162/Add.1")</f>
        <v xml:space="preserve"> G/TBT/N/BDI/607/Add.1, G/TBT/N/KEN/1807/Add.1, G/TBT/N/RWA/1206/Add.1, G/TBT/N/TZA/1348/Add.1, G/TBT/N/UGA/2162/Add.1</v>
      </c>
      <c r="D389" s="10" t="s">
        <v>1524</v>
      </c>
      <c r="E389" s="10" t="s">
        <v>1525</v>
      </c>
      <c r="F389" s="10" t="s">
        <v>1519</v>
      </c>
      <c r="G389" s="10" t="s">
        <v>1235</v>
      </c>
      <c r="H389" s="10" t="s">
        <v>1486</v>
      </c>
      <c r="I389" s="10" t="s">
        <v>903</v>
      </c>
      <c r="J389" s="10" t="s">
        <v>41</v>
      </c>
      <c r="K389" s="10" t="s">
        <v>41</v>
      </c>
      <c r="L389" s="7"/>
      <c r="M389" s="8" t="s">
        <v>41</v>
      </c>
      <c r="N389" s="11"/>
      <c r="O389" s="11"/>
      <c r="P389" s="7" t="s">
        <v>43</v>
      </c>
      <c r="Q389" s="7"/>
      <c r="R389" s="12" t="str">
        <f>HYPERLINK("https://docs.wto.org/imrd/directdoc.asp?DDFDocuments/t/G/TBTN25/BDI607A1.docx", "https://docs.wto.org/imrd/directdoc.asp?DDFDocuments/t/G/TBTN25/BDI607A1.docx")</f>
        <v>https://docs.wto.org/imrd/directdoc.asp?DDFDocuments/t/G/TBTN25/BDI607A1.docx</v>
      </c>
      <c r="S389" s="12" t="str">
        <f>HYPERLINK("https://docs.wto.org/imrd/directdoc.asp?DDFDocuments/u/G/TBTN25/BDI607A1.docx", "https://docs.wto.org/imrd/directdoc.asp?DDFDocuments/u/G/TBTN25/BDI607A1.docx")</f>
        <v>https://docs.wto.org/imrd/directdoc.asp?DDFDocuments/u/G/TBTN25/BDI607A1.docx</v>
      </c>
      <c r="T389" s="12" t="str">
        <f>HYPERLINK("https://docs.wto.org/imrd/directdoc.asp?DDFDocuments/v/G/TBTN25/BDI607A1.docx", "https://docs.wto.org/imrd/directdoc.asp?DDFDocuments/v/G/TBTN25/BDI607A1.docx")</f>
        <v>https://docs.wto.org/imrd/directdoc.asp?DDFDocuments/v/G/TBTN25/BDI607A1.docx</v>
      </c>
      <c r="U389" s="12" t="s">
        <v>98</v>
      </c>
      <c r="V389" s="12" t="s">
        <v>97</v>
      </c>
      <c r="W389" s="12" t="s">
        <v>98</v>
      </c>
      <c r="X389" s="12" t="s">
        <v>97</v>
      </c>
      <c r="Y389" s="12" t="s">
        <v>97</v>
      </c>
      <c r="Z389" s="12" t="s">
        <v>97</v>
      </c>
      <c r="AA389" s="12" t="s">
        <v>97</v>
      </c>
      <c r="AB389" s="13" t="s">
        <v>41</v>
      </c>
      <c r="AC389" s="12" t="s">
        <v>41</v>
      </c>
      <c r="AD389" s="12" t="s">
        <v>41</v>
      </c>
      <c r="AE389" s="12" t="s">
        <v>41</v>
      </c>
      <c r="AF389" s="12" t="s">
        <v>41</v>
      </c>
      <c r="AG389" s="12" t="s">
        <v>41</v>
      </c>
      <c r="AH389" s="13" t="s">
        <v>41</v>
      </c>
    </row>
    <row r="390" spans="1:34" ht="40.049999999999997" customHeight="1" x14ac:dyDescent="0.3">
      <c r="A390" s="7" t="s">
        <v>47</v>
      </c>
      <c r="B390" s="8">
        <v>46279</v>
      </c>
      <c r="C390" s="9" t="str">
        <f>HYPERLINK("https://epingalert.org/en/Search?viewData= G/TBT/N/BDI/607/Add.1, G/TBT/N/KEN/1807/Add.1, G/TBT/N/RWA/1206/Add.1, G/TBT/N/TZA/1348/Add.1, G/TBT/N/UGA/2162/Add.1"," G/TBT/N/BDI/607/Add.1, G/TBT/N/KEN/1807/Add.1, G/TBT/N/RWA/1206/Add.1, G/TBT/N/TZA/1348/Add.1, G/TBT/N/UGA/2162/Add.1")</f>
        <v xml:space="preserve"> G/TBT/N/BDI/607/Add.1, G/TBT/N/KEN/1807/Add.1, G/TBT/N/RWA/1206/Add.1, G/TBT/N/TZA/1348/Add.1, G/TBT/N/UGA/2162/Add.1</v>
      </c>
      <c r="D390" s="10" t="s">
        <v>1524</v>
      </c>
      <c r="E390" s="10" t="s">
        <v>1525</v>
      </c>
      <c r="F390" s="10" t="s">
        <v>1519</v>
      </c>
      <c r="G390" s="10" t="s">
        <v>1235</v>
      </c>
      <c r="H390" s="10" t="s">
        <v>1486</v>
      </c>
      <c r="I390" s="10" t="s">
        <v>903</v>
      </c>
      <c r="J390" s="10" t="s">
        <v>41</v>
      </c>
      <c r="K390" s="10" t="s">
        <v>41</v>
      </c>
      <c r="L390" s="7"/>
      <c r="M390" s="8" t="s">
        <v>41</v>
      </c>
      <c r="N390" s="11"/>
      <c r="O390" s="11"/>
      <c r="P390" s="7" t="s">
        <v>43</v>
      </c>
      <c r="Q390" s="7"/>
      <c r="R390" s="12" t="str">
        <f>HYPERLINK("https://docs.wto.org/imrd/directdoc.asp?DDFDocuments/t/G/TBTN25/BDI607A1.docx", "https://docs.wto.org/imrd/directdoc.asp?DDFDocuments/t/G/TBTN25/BDI607A1.docx")</f>
        <v>https://docs.wto.org/imrd/directdoc.asp?DDFDocuments/t/G/TBTN25/BDI607A1.docx</v>
      </c>
      <c r="S390" s="12" t="str">
        <f>HYPERLINK("https://docs.wto.org/imrd/directdoc.asp?DDFDocuments/u/G/TBTN25/BDI607A1.docx", "https://docs.wto.org/imrd/directdoc.asp?DDFDocuments/u/G/TBTN25/BDI607A1.docx")</f>
        <v>https://docs.wto.org/imrd/directdoc.asp?DDFDocuments/u/G/TBTN25/BDI607A1.docx</v>
      </c>
      <c r="T390" s="12" t="str">
        <f>HYPERLINK("https://docs.wto.org/imrd/directdoc.asp?DDFDocuments/v/G/TBTN25/BDI607A1.docx", "https://docs.wto.org/imrd/directdoc.asp?DDFDocuments/v/G/TBTN25/BDI607A1.docx")</f>
        <v>https://docs.wto.org/imrd/directdoc.asp?DDFDocuments/v/G/TBTN25/BDI607A1.docx</v>
      </c>
      <c r="U390" s="12" t="s">
        <v>98</v>
      </c>
      <c r="V390" s="12" t="s">
        <v>97</v>
      </c>
      <c r="W390" s="12" t="s">
        <v>98</v>
      </c>
      <c r="X390" s="12" t="s">
        <v>97</v>
      </c>
      <c r="Y390" s="12" t="s">
        <v>97</v>
      </c>
      <c r="Z390" s="12" t="s">
        <v>97</v>
      </c>
      <c r="AA390" s="12" t="s">
        <v>97</v>
      </c>
      <c r="AB390" s="13" t="s">
        <v>41</v>
      </c>
      <c r="AC390" s="12" t="s">
        <v>41</v>
      </c>
      <c r="AD390" s="12" t="s">
        <v>41</v>
      </c>
      <c r="AE390" s="12" t="s">
        <v>41</v>
      </c>
      <c r="AF390" s="12" t="s">
        <v>41</v>
      </c>
      <c r="AG390" s="12" t="s">
        <v>41</v>
      </c>
      <c r="AH390" s="13" t="s">
        <v>41</v>
      </c>
    </row>
    <row r="391" spans="1:34" ht="40.049999999999997" customHeight="1" x14ac:dyDescent="0.3">
      <c r="A391" s="7" t="s">
        <v>48</v>
      </c>
      <c r="B391" s="8">
        <v>46279</v>
      </c>
      <c r="C391" s="9" t="str">
        <f>HYPERLINK("https://epingalert.org/en/Search?viewData= G/TBT/N/BDI/607/Add.1, G/TBT/N/KEN/1807/Add.1, G/TBT/N/RWA/1206/Add.1, G/TBT/N/TZA/1348/Add.1, G/TBT/N/UGA/2162/Add.1"," G/TBT/N/BDI/607/Add.1, G/TBT/N/KEN/1807/Add.1, G/TBT/N/RWA/1206/Add.1, G/TBT/N/TZA/1348/Add.1, G/TBT/N/UGA/2162/Add.1")</f>
        <v xml:space="preserve"> G/TBT/N/BDI/607/Add.1, G/TBT/N/KEN/1807/Add.1, G/TBT/N/RWA/1206/Add.1, G/TBT/N/TZA/1348/Add.1, G/TBT/N/UGA/2162/Add.1</v>
      </c>
      <c r="D391" s="10" t="s">
        <v>1524</v>
      </c>
      <c r="E391" s="10" t="s">
        <v>1525</v>
      </c>
      <c r="F391" s="10" t="s">
        <v>1519</v>
      </c>
      <c r="G391" s="10" t="s">
        <v>1235</v>
      </c>
      <c r="H391" s="10" t="s">
        <v>1486</v>
      </c>
      <c r="I391" s="10" t="s">
        <v>500</v>
      </c>
      <c r="J391" s="10" t="s">
        <v>41</v>
      </c>
      <c r="K391" s="10" t="s">
        <v>41</v>
      </c>
      <c r="L391" s="7"/>
      <c r="M391" s="8" t="s">
        <v>41</v>
      </c>
      <c r="N391" s="11"/>
      <c r="O391" s="11"/>
      <c r="P391" s="7" t="s">
        <v>43</v>
      </c>
      <c r="Q391" s="7"/>
      <c r="R391" s="12" t="str">
        <f>HYPERLINK("https://docs.wto.org/imrd/directdoc.asp?DDFDocuments/t/G/TBTN25/BDI607A1.docx", "https://docs.wto.org/imrd/directdoc.asp?DDFDocuments/t/G/TBTN25/BDI607A1.docx")</f>
        <v>https://docs.wto.org/imrd/directdoc.asp?DDFDocuments/t/G/TBTN25/BDI607A1.docx</v>
      </c>
      <c r="S391" s="12" t="str">
        <f>HYPERLINK("https://docs.wto.org/imrd/directdoc.asp?DDFDocuments/u/G/TBTN25/BDI607A1.docx", "https://docs.wto.org/imrd/directdoc.asp?DDFDocuments/u/G/TBTN25/BDI607A1.docx")</f>
        <v>https://docs.wto.org/imrd/directdoc.asp?DDFDocuments/u/G/TBTN25/BDI607A1.docx</v>
      </c>
      <c r="T391" s="12" t="str">
        <f>HYPERLINK("https://docs.wto.org/imrd/directdoc.asp?DDFDocuments/v/G/TBTN25/BDI607A1.docx", "https://docs.wto.org/imrd/directdoc.asp?DDFDocuments/v/G/TBTN25/BDI607A1.docx")</f>
        <v>https://docs.wto.org/imrd/directdoc.asp?DDFDocuments/v/G/TBTN25/BDI607A1.docx</v>
      </c>
      <c r="U391" s="12" t="s">
        <v>98</v>
      </c>
      <c r="V391" s="12" t="s">
        <v>97</v>
      </c>
      <c r="W391" s="12" t="s">
        <v>98</v>
      </c>
      <c r="X391" s="12" t="s">
        <v>97</v>
      </c>
      <c r="Y391" s="12" t="s">
        <v>97</v>
      </c>
      <c r="Z391" s="12" t="s">
        <v>97</v>
      </c>
      <c r="AA391" s="12" t="s">
        <v>97</v>
      </c>
      <c r="AB391" s="13" t="s">
        <v>41</v>
      </c>
      <c r="AC391" s="12" t="s">
        <v>41</v>
      </c>
      <c r="AD391" s="12" t="s">
        <v>41</v>
      </c>
      <c r="AE391" s="12" t="s">
        <v>41</v>
      </c>
      <c r="AF391" s="12" t="s">
        <v>41</v>
      </c>
      <c r="AG391" s="12" t="s">
        <v>41</v>
      </c>
      <c r="AH391" s="13" t="s">
        <v>41</v>
      </c>
    </row>
    <row r="392" spans="1:34" ht="40.049999999999997" customHeight="1" x14ac:dyDescent="0.3">
      <c r="A392" s="7" t="s">
        <v>34</v>
      </c>
      <c r="B392" s="8">
        <v>46279</v>
      </c>
      <c r="C392" s="9" t="str">
        <f>HYPERLINK("https://epingalert.org/en/Search?viewData= G/TBT/N/BDI/649/Add.1, G/TBT/N/KEN/1889/Add.1, G/TBT/N/RWA/1256/Add.1, G/TBT/N/TZA/1402/Add.1, G/TBT/N/UGA/2212/Add.1"," G/TBT/N/BDI/649/Add.1, G/TBT/N/KEN/1889/Add.1, G/TBT/N/RWA/1256/Add.1, G/TBT/N/TZA/1402/Add.1, G/TBT/N/UGA/2212/Add.1")</f>
        <v xml:space="preserve"> G/TBT/N/BDI/649/Add.1, G/TBT/N/KEN/1889/Add.1, G/TBT/N/RWA/1256/Add.1, G/TBT/N/TZA/1402/Add.1, G/TBT/N/UGA/2212/Add.1</v>
      </c>
      <c r="D392" s="10" t="s">
        <v>1526</v>
      </c>
      <c r="E392" s="10" t="s">
        <v>1527</v>
      </c>
      <c r="F392" s="10" t="s">
        <v>1528</v>
      </c>
      <c r="G392" s="10" t="s">
        <v>1058</v>
      </c>
      <c r="H392" s="10" t="s">
        <v>1486</v>
      </c>
      <c r="I392" s="10" t="s">
        <v>903</v>
      </c>
      <c r="J392" s="10" t="s">
        <v>41</v>
      </c>
      <c r="K392" s="10" t="s">
        <v>41</v>
      </c>
      <c r="L392" s="7"/>
      <c r="M392" s="8" t="s">
        <v>41</v>
      </c>
      <c r="N392" s="11"/>
      <c r="O392" s="11"/>
      <c r="P392" s="7" t="s">
        <v>43</v>
      </c>
      <c r="Q392" s="7"/>
      <c r="R392" s="12" t="str">
        <f>HYPERLINK("https://docs.wto.org/imrd/directdoc.asp?DDFDocuments/t/G/TBTN25/BDI649A1.docx", "https://docs.wto.org/imrd/directdoc.asp?DDFDocuments/t/G/TBTN25/BDI649A1.docx")</f>
        <v>https://docs.wto.org/imrd/directdoc.asp?DDFDocuments/t/G/TBTN25/BDI649A1.docx</v>
      </c>
      <c r="S392" s="12" t="str">
        <f>HYPERLINK("https://docs.wto.org/imrd/directdoc.asp?DDFDocuments/u/G/TBTN25/BDI649A1.docx", "https://docs.wto.org/imrd/directdoc.asp?DDFDocuments/u/G/TBTN25/BDI649A1.docx")</f>
        <v>https://docs.wto.org/imrd/directdoc.asp?DDFDocuments/u/G/TBTN25/BDI649A1.docx</v>
      </c>
      <c r="T392" s="12" t="str">
        <f>HYPERLINK("https://docs.wto.org/imrd/directdoc.asp?DDFDocuments/v/G/TBTN25/BDI649A1.docx", "https://docs.wto.org/imrd/directdoc.asp?DDFDocuments/v/G/TBTN25/BDI649A1.docx")</f>
        <v>https://docs.wto.org/imrd/directdoc.asp?DDFDocuments/v/G/TBTN25/BDI649A1.docx</v>
      </c>
      <c r="U392" s="12" t="s">
        <v>97</v>
      </c>
      <c r="V392" s="12" t="s">
        <v>97</v>
      </c>
      <c r="W392" s="12" t="s">
        <v>97</v>
      </c>
      <c r="X392" s="12" t="s">
        <v>97</v>
      </c>
      <c r="Y392" s="12" t="s">
        <v>97</v>
      </c>
      <c r="Z392" s="12" t="s">
        <v>97</v>
      </c>
      <c r="AA392" s="12" t="s">
        <v>97</v>
      </c>
      <c r="AB392" s="13" t="s">
        <v>41</v>
      </c>
      <c r="AC392" s="12" t="s">
        <v>41</v>
      </c>
      <c r="AD392" s="12" t="s">
        <v>41</v>
      </c>
      <c r="AE392" s="12" t="s">
        <v>41</v>
      </c>
      <c r="AF392" s="12" t="s">
        <v>41</v>
      </c>
      <c r="AG392" s="12" t="s">
        <v>41</v>
      </c>
      <c r="AH392" s="13" t="s">
        <v>41</v>
      </c>
    </row>
    <row r="393" spans="1:34" ht="40.049999999999997" customHeight="1" x14ac:dyDescent="0.3">
      <c r="A393" s="7" t="s">
        <v>45</v>
      </c>
      <c r="B393" s="8">
        <v>46279</v>
      </c>
      <c r="C393" s="9" t="str">
        <f>HYPERLINK("https://epingalert.org/en/Search?viewData= G/TBT/N/BDI/649/Add.1, G/TBT/N/KEN/1889/Add.1, G/TBT/N/RWA/1256/Add.1, G/TBT/N/TZA/1402/Add.1, G/TBT/N/UGA/2212/Add.1"," G/TBT/N/BDI/649/Add.1, G/TBT/N/KEN/1889/Add.1, G/TBT/N/RWA/1256/Add.1, G/TBT/N/TZA/1402/Add.1, G/TBT/N/UGA/2212/Add.1")</f>
        <v xml:space="preserve"> G/TBT/N/BDI/649/Add.1, G/TBT/N/KEN/1889/Add.1, G/TBT/N/RWA/1256/Add.1, G/TBT/N/TZA/1402/Add.1, G/TBT/N/UGA/2212/Add.1</v>
      </c>
      <c r="D393" s="10" t="s">
        <v>1526</v>
      </c>
      <c r="E393" s="10" t="s">
        <v>1527</v>
      </c>
      <c r="F393" s="10" t="s">
        <v>1528</v>
      </c>
      <c r="G393" s="10" t="s">
        <v>1058</v>
      </c>
      <c r="H393" s="10" t="s">
        <v>1486</v>
      </c>
      <c r="I393" s="10" t="s">
        <v>903</v>
      </c>
      <c r="J393" s="10" t="s">
        <v>41</v>
      </c>
      <c r="K393" s="10" t="s">
        <v>41</v>
      </c>
      <c r="L393" s="7"/>
      <c r="M393" s="8" t="s">
        <v>41</v>
      </c>
      <c r="N393" s="11"/>
      <c r="O393" s="11"/>
      <c r="P393" s="7" t="s">
        <v>43</v>
      </c>
      <c r="Q393" s="7"/>
      <c r="R393" s="12" t="str">
        <f>HYPERLINK("https://docs.wto.org/imrd/directdoc.asp?DDFDocuments/t/G/TBTN25/BDI649A1.docx", "https://docs.wto.org/imrd/directdoc.asp?DDFDocuments/t/G/TBTN25/BDI649A1.docx")</f>
        <v>https://docs.wto.org/imrd/directdoc.asp?DDFDocuments/t/G/TBTN25/BDI649A1.docx</v>
      </c>
      <c r="S393" s="12" t="str">
        <f>HYPERLINK("https://docs.wto.org/imrd/directdoc.asp?DDFDocuments/u/G/TBTN25/BDI649A1.docx", "https://docs.wto.org/imrd/directdoc.asp?DDFDocuments/u/G/TBTN25/BDI649A1.docx")</f>
        <v>https://docs.wto.org/imrd/directdoc.asp?DDFDocuments/u/G/TBTN25/BDI649A1.docx</v>
      </c>
      <c r="T393" s="12" t="str">
        <f>HYPERLINK("https://docs.wto.org/imrd/directdoc.asp?DDFDocuments/v/G/TBTN25/BDI649A1.docx", "https://docs.wto.org/imrd/directdoc.asp?DDFDocuments/v/G/TBTN25/BDI649A1.docx")</f>
        <v>https://docs.wto.org/imrd/directdoc.asp?DDFDocuments/v/G/TBTN25/BDI649A1.docx</v>
      </c>
      <c r="U393" s="12" t="s">
        <v>97</v>
      </c>
      <c r="V393" s="12" t="s">
        <v>97</v>
      </c>
      <c r="W393" s="12" t="s">
        <v>97</v>
      </c>
      <c r="X393" s="12" t="s">
        <v>97</v>
      </c>
      <c r="Y393" s="12" t="s">
        <v>97</v>
      </c>
      <c r="Z393" s="12" t="s">
        <v>97</v>
      </c>
      <c r="AA393" s="12" t="s">
        <v>97</v>
      </c>
      <c r="AB393" s="13" t="s">
        <v>41</v>
      </c>
      <c r="AC393" s="12" t="s">
        <v>41</v>
      </c>
      <c r="AD393" s="12" t="s">
        <v>41</v>
      </c>
      <c r="AE393" s="12" t="s">
        <v>41</v>
      </c>
      <c r="AF393" s="12" t="s">
        <v>41</v>
      </c>
      <c r="AG393" s="12" t="s">
        <v>41</v>
      </c>
      <c r="AH393" s="13" t="s">
        <v>41</v>
      </c>
    </row>
    <row r="394" spans="1:34" ht="40.049999999999997" customHeight="1" x14ac:dyDescent="0.3">
      <c r="A394" s="7" t="s">
        <v>46</v>
      </c>
      <c r="B394" s="8">
        <v>46279</v>
      </c>
      <c r="C394" s="9" t="str">
        <f>HYPERLINK("https://epingalert.org/en/Search?viewData= G/TBT/N/BDI/649/Add.1, G/TBT/N/KEN/1889/Add.1, G/TBT/N/RWA/1256/Add.1, G/TBT/N/TZA/1402/Add.1, G/TBT/N/UGA/2212/Add.1"," G/TBT/N/BDI/649/Add.1, G/TBT/N/KEN/1889/Add.1, G/TBT/N/RWA/1256/Add.1, G/TBT/N/TZA/1402/Add.1, G/TBT/N/UGA/2212/Add.1")</f>
        <v xml:space="preserve"> G/TBT/N/BDI/649/Add.1, G/TBT/N/KEN/1889/Add.1, G/TBT/N/RWA/1256/Add.1, G/TBT/N/TZA/1402/Add.1, G/TBT/N/UGA/2212/Add.1</v>
      </c>
      <c r="D394" s="10" t="s">
        <v>1526</v>
      </c>
      <c r="E394" s="10" t="s">
        <v>1527</v>
      </c>
      <c r="F394" s="10" t="s">
        <v>1528</v>
      </c>
      <c r="G394" s="10" t="s">
        <v>1058</v>
      </c>
      <c r="H394" s="10" t="s">
        <v>1486</v>
      </c>
      <c r="I394" s="10" t="s">
        <v>903</v>
      </c>
      <c r="J394" s="10" t="s">
        <v>41</v>
      </c>
      <c r="K394" s="10" t="s">
        <v>41</v>
      </c>
      <c r="L394" s="7"/>
      <c r="M394" s="8" t="s">
        <v>41</v>
      </c>
      <c r="N394" s="11"/>
      <c r="O394" s="11"/>
      <c r="P394" s="7" t="s">
        <v>43</v>
      </c>
      <c r="Q394" s="7"/>
      <c r="R394" s="12" t="str">
        <f>HYPERLINK("https://docs.wto.org/imrd/directdoc.asp?DDFDocuments/t/G/TBTN25/BDI649A1.docx", "https://docs.wto.org/imrd/directdoc.asp?DDFDocuments/t/G/TBTN25/BDI649A1.docx")</f>
        <v>https://docs.wto.org/imrd/directdoc.asp?DDFDocuments/t/G/TBTN25/BDI649A1.docx</v>
      </c>
      <c r="S394" s="12" t="str">
        <f>HYPERLINK("https://docs.wto.org/imrd/directdoc.asp?DDFDocuments/u/G/TBTN25/BDI649A1.docx", "https://docs.wto.org/imrd/directdoc.asp?DDFDocuments/u/G/TBTN25/BDI649A1.docx")</f>
        <v>https://docs.wto.org/imrd/directdoc.asp?DDFDocuments/u/G/TBTN25/BDI649A1.docx</v>
      </c>
      <c r="T394" s="12" t="str">
        <f>HYPERLINK("https://docs.wto.org/imrd/directdoc.asp?DDFDocuments/v/G/TBTN25/BDI649A1.docx", "https://docs.wto.org/imrd/directdoc.asp?DDFDocuments/v/G/TBTN25/BDI649A1.docx")</f>
        <v>https://docs.wto.org/imrd/directdoc.asp?DDFDocuments/v/G/TBTN25/BDI649A1.docx</v>
      </c>
      <c r="U394" s="12" t="s">
        <v>97</v>
      </c>
      <c r="V394" s="12" t="s">
        <v>97</v>
      </c>
      <c r="W394" s="12" t="s">
        <v>97</v>
      </c>
      <c r="X394" s="12" t="s">
        <v>97</v>
      </c>
      <c r="Y394" s="12" t="s">
        <v>97</v>
      </c>
      <c r="Z394" s="12" t="s">
        <v>97</v>
      </c>
      <c r="AA394" s="12" t="s">
        <v>97</v>
      </c>
      <c r="AB394" s="13" t="s">
        <v>41</v>
      </c>
      <c r="AC394" s="12" t="s">
        <v>41</v>
      </c>
      <c r="AD394" s="12" t="s">
        <v>41</v>
      </c>
      <c r="AE394" s="12" t="s">
        <v>41</v>
      </c>
      <c r="AF394" s="12" t="s">
        <v>41</v>
      </c>
      <c r="AG394" s="12" t="s">
        <v>41</v>
      </c>
      <c r="AH394" s="13" t="s">
        <v>41</v>
      </c>
    </row>
    <row r="395" spans="1:34" ht="40.049999999999997" customHeight="1" x14ac:dyDescent="0.3">
      <c r="A395" s="7" t="s">
        <v>47</v>
      </c>
      <c r="B395" s="8">
        <v>46279</v>
      </c>
      <c r="C395" s="9" t="str">
        <f>HYPERLINK("https://epingalert.org/en/Search?viewData= G/TBT/N/BDI/649/Add.1, G/TBT/N/KEN/1889/Add.1, G/TBT/N/RWA/1256/Add.1, G/TBT/N/TZA/1402/Add.1, G/TBT/N/UGA/2212/Add.1"," G/TBT/N/BDI/649/Add.1, G/TBT/N/KEN/1889/Add.1, G/TBT/N/RWA/1256/Add.1, G/TBT/N/TZA/1402/Add.1, G/TBT/N/UGA/2212/Add.1")</f>
        <v xml:space="preserve"> G/TBT/N/BDI/649/Add.1, G/TBT/N/KEN/1889/Add.1, G/TBT/N/RWA/1256/Add.1, G/TBT/N/TZA/1402/Add.1, G/TBT/N/UGA/2212/Add.1</v>
      </c>
      <c r="D395" s="10" t="s">
        <v>1526</v>
      </c>
      <c r="E395" s="10" t="s">
        <v>1527</v>
      </c>
      <c r="F395" s="10" t="s">
        <v>1528</v>
      </c>
      <c r="G395" s="10" t="s">
        <v>1058</v>
      </c>
      <c r="H395" s="10" t="s">
        <v>1486</v>
      </c>
      <c r="I395" s="10" t="s">
        <v>903</v>
      </c>
      <c r="J395" s="10" t="s">
        <v>41</v>
      </c>
      <c r="K395" s="10" t="s">
        <v>41</v>
      </c>
      <c r="L395" s="7"/>
      <c r="M395" s="8" t="s">
        <v>41</v>
      </c>
      <c r="N395" s="11"/>
      <c r="O395" s="11"/>
      <c r="P395" s="7" t="s">
        <v>43</v>
      </c>
      <c r="Q395" s="7"/>
      <c r="R395" s="12" t="str">
        <f>HYPERLINK("https://docs.wto.org/imrd/directdoc.asp?DDFDocuments/t/G/TBTN25/BDI649A1.docx", "https://docs.wto.org/imrd/directdoc.asp?DDFDocuments/t/G/TBTN25/BDI649A1.docx")</f>
        <v>https://docs.wto.org/imrd/directdoc.asp?DDFDocuments/t/G/TBTN25/BDI649A1.docx</v>
      </c>
      <c r="S395" s="12" t="str">
        <f>HYPERLINK("https://docs.wto.org/imrd/directdoc.asp?DDFDocuments/u/G/TBTN25/BDI649A1.docx", "https://docs.wto.org/imrd/directdoc.asp?DDFDocuments/u/G/TBTN25/BDI649A1.docx")</f>
        <v>https://docs.wto.org/imrd/directdoc.asp?DDFDocuments/u/G/TBTN25/BDI649A1.docx</v>
      </c>
      <c r="T395" s="12" t="str">
        <f>HYPERLINK("https://docs.wto.org/imrd/directdoc.asp?DDFDocuments/v/G/TBTN25/BDI649A1.docx", "https://docs.wto.org/imrd/directdoc.asp?DDFDocuments/v/G/TBTN25/BDI649A1.docx")</f>
        <v>https://docs.wto.org/imrd/directdoc.asp?DDFDocuments/v/G/TBTN25/BDI649A1.docx</v>
      </c>
      <c r="U395" s="12" t="s">
        <v>97</v>
      </c>
      <c r="V395" s="12" t="s">
        <v>97</v>
      </c>
      <c r="W395" s="12" t="s">
        <v>97</v>
      </c>
      <c r="X395" s="12" t="s">
        <v>97</v>
      </c>
      <c r="Y395" s="12" t="s">
        <v>97</v>
      </c>
      <c r="Z395" s="12" t="s">
        <v>97</v>
      </c>
      <c r="AA395" s="12" t="s">
        <v>97</v>
      </c>
      <c r="AB395" s="13" t="s">
        <v>41</v>
      </c>
      <c r="AC395" s="12" t="s">
        <v>41</v>
      </c>
      <c r="AD395" s="12" t="s">
        <v>41</v>
      </c>
      <c r="AE395" s="12" t="s">
        <v>41</v>
      </c>
      <c r="AF395" s="12" t="s">
        <v>41</v>
      </c>
      <c r="AG395" s="12" t="s">
        <v>41</v>
      </c>
      <c r="AH395" s="13" t="s">
        <v>41</v>
      </c>
    </row>
    <row r="396" spans="1:34" ht="40.049999999999997" customHeight="1" x14ac:dyDescent="0.3">
      <c r="A396" s="7" t="s">
        <v>48</v>
      </c>
      <c r="B396" s="8">
        <v>46279</v>
      </c>
      <c r="C396" s="9" t="str">
        <f>HYPERLINK("https://epingalert.org/en/Search?viewData= G/TBT/N/BDI/649/Add.1, G/TBT/N/KEN/1889/Add.1, G/TBT/N/RWA/1256/Add.1, G/TBT/N/TZA/1402/Add.1, G/TBT/N/UGA/2212/Add.1"," G/TBT/N/BDI/649/Add.1, G/TBT/N/KEN/1889/Add.1, G/TBT/N/RWA/1256/Add.1, G/TBT/N/TZA/1402/Add.1, G/TBT/N/UGA/2212/Add.1")</f>
        <v xml:space="preserve"> G/TBT/N/BDI/649/Add.1, G/TBT/N/KEN/1889/Add.1, G/TBT/N/RWA/1256/Add.1, G/TBT/N/TZA/1402/Add.1, G/TBT/N/UGA/2212/Add.1</v>
      </c>
      <c r="D396" s="10" t="s">
        <v>1526</v>
      </c>
      <c r="E396" s="10" t="s">
        <v>1527</v>
      </c>
      <c r="F396" s="10" t="s">
        <v>1528</v>
      </c>
      <c r="G396" s="10" t="s">
        <v>1058</v>
      </c>
      <c r="H396" s="10" t="s">
        <v>1486</v>
      </c>
      <c r="I396" s="10" t="s">
        <v>500</v>
      </c>
      <c r="J396" s="10" t="s">
        <v>41</v>
      </c>
      <c r="K396" s="10" t="s">
        <v>41</v>
      </c>
      <c r="L396" s="7"/>
      <c r="M396" s="8" t="s">
        <v>41</v>
      </c>
      <c r="N396" s="11"/>
      <c r="O396" s="11"/>
      <c r="P396" s="7" t="s">
        <v>43</v>
      </c>
      <c r="Q396" s="7"/>
      <c r="R396" s="12" t="str">
        <f>HYPERLINK("https://docs.wto.org/imrd/directdoc.asp?DDFDocuments/t/G/TBTN25/BDI649A1.docx", "https://docs.wto.org/imrd/directdoc.asp?DDFDocuments/t/G/TBTN25/BDI649A1.docx")</f>
        <v>https://docs.wto.org/imrd/directdoc.asp?DDFDocuments/t/G/TBTN25/BDI649A1.docx</v>
      </c>
      <c r="S396" s="12" t="str">
        <f>HYPERLINK("https://docs.wto.org/imrd/directdoc.asp?DDFDocuments/u/G/TBTN25/BDI649A1.docx", "https://docs.wto.org/imrd/directdoc.asp?DDFDocuments/u/G/TBTN25/BDI649A1.docx")</f>
        <v>https://docs.wto.org/imrd/directdoc.asp?DDFDocuments/u/G/TBTN25/BDI649A1.docx</v>
      </c>
      <c r="T396" s="12" t="str">
        <f>HYPERLINK("https://docs.wto.org/imrd/directdoc.asp?DDFDocuments/v/G/TBTN25/BDI649A1.docx", "https://docs.wto.org/imrd/directdoc.asp?DDFDocuments/v/G/TBTN25/BDI649A1.docx")</f>
        <v>https://docs.wto.org/imrd/directdoc.asp?DDFDocuments/v/G/TBTN25/BDI649A1.docx</v>
      </c>
      <c r="U396" s="12" t="s">
        <v>97</v>
      </c>
      <c r="V396" s="12" t="s">
        <v>97</v>
      </c>
      <c r="W396" s="12" t="s">
        <v>97</v>
      </c>
      <c r="X396" s="12" t="s">
        <v>97</v>
      </c>
      <c r="Y396" s="12" t="s">
        <v>97</v>
      </c>
      <c r="Z396" s="12" t="s">
        <v>97</v>
      </c>
      <c r="AA396" s="12" t="s">
        <v>97</v>
      </c>
      <c r="AB396" s="13" t="s">
        <v>41</v>
      </c>
      <c r="AC396" s="12" t="s">
        <v>41</v>
      </c>
      <c r="AD396" s="12" t="s">
        <v>41</v>
      </c>
      <c r="AE396" s="12" t="s">
        <v>41</v>
      </c>
      <c r="AF396" s="12" t="s">
        <v>41</v>
      </c>
      <c r="AG396" s="12" t="s">
        <v>41</v>
      </c>
      <c r="AH396" s="13" t="s">
        <v>41</v>
      </c>
    </row>
    <row r="397" spans="1:34" ht="40.049999999999997" customHeight="1" x14ac:dyDescent="0.3">
      <c r="A397" s="7" t="s">
        <v>34</v>
      </c>
      <c r="B397" s="8">
        <v>46279</v>
      </c>
      <c r="C397" s="9" t="str">
        <f>HYPERLINK("https://epingalert.org/en/Search?viewData= G/TBT/N/BDI/672/Add.1, G/TBT/N/KEN/1919/Add.1, G/TBT/N/RWA/1291/Add.1, G/TBT/N/TZA/1436/Add.1, G/TBT/N/UGA/2255/Add.1"," G/TBT/N/BDI/672/Add.1, G/TBT/N/KEN/1919/Add.1, G/TBT/N/RWA/1291/Add.1, G/TBT/N/TZA/1436/Add.1, G/TBT/N/UGA/2255/Add.1")</f>
        <v xml:space="preserve"> G/TBT/N/BDI/672/Add.1, G/TBT/N/KEN/1919/Add.1, G/TBT/N/RWA/1291/Add.1, G/TBT/N/TZA/1436/Add.1, G/TBT/N/UGA/2255/Add.1</v>
      </c>
      <c r="D397" s="10" t="s">
        <v>1529</v>
      </c>
      <c r="E397" s="10" t="s">
        <v>1530</v>
      </c>
      <c r="F397" s="10" t="s">
        <v>1531</v>
      </c>
      <c r="G397" s="10" t="s">
        <v>1532</v>
      </c>
      <c r="H397" s="10" t="s">
        <v>1533</v>
      </c>
      <c r="I397" s="10" t="s">
        <v>903</v>
      </c>
      <c r="J397" s="10" t="s">
        <v>41</v>
      </c>
      <c r="K397" s="10" t="s">
        <v>41</v>
      </c>
      <c r="L397" s="7"/>
      <c r="M397" s="8" t="s">
        <v>41</v>
      </c>
      <c r="N397" s="11"/>
      <c r="O397" s="11"/>
      <c r="P397" s="7" t="s">
        <v>43</v>
      </c>
      <c r="Q397" s="7"/>
      <c r="R397" s="12" t="str">
        <f>HYPERLINK("https://docs.wto.org/imrd/directdoc.asp?DDFDocuments/t/G/TBTN25/BDI672A1.docx", "https://docs.wto.org/imrd/directdoc.asp?DDFDocuments/t/G/TBTN25/BDI672A1.docx")</f>
        <v>https://docs.wto.org/imrd/directdoc.asp?DDFDocuments/t/G/TBTN25/BDI672A1.docx</v>
      </c>
      <c r="S397" s="12" t="str">
        <f>HYPERLINK("https://docs.wto.org/imrd/directdoc.asp?DDFDocuments/u/G/TBTN25/BDI672A1.docx", "https://docs.wto.org/imrd/directdoc.asp?DDFDocuments/u/G/TBTN25/BDI672A1.docx")</f>
        <v>https://docs.wto.org/imrd/directdoc.asp?DDFDocuments/u/G/TBTN25/BDI672A1.docx</v>
      </c>
      <c r="T397" s="12" t="str">
        <f>HYPERLINK("https://docs.wto.org/imrd/directdoc.asp?DDFDocuments/v/G/TBTN25/BDI672A1.docx", "https://docs.wto.org/imrd/directdoc.asp?DDFDocuments/v/G/TBTN25/BDI672A1.docx")</f>
        <v>https://docs.wto.org/imrd/directdoc.asp?DDFDocuments/v/G/TBTN25/BDI672A1.docx</v>
      </c>
      <c r="U397" s="12" t="s">
        <v>97</v>
      </c>
      <c r="V397" s="12" t="s">
        <v>97</v>
      </c>
      <c r="W397" s="12" t="s">
        <v>97</v>
      </c>
      <c r="X397" s="12" t="s">
        <v>97</v>
      </c>
      <c r="Y397" s="12" t="s">
        <v>97</v>
      </c>
      <c r="Z397" s="12" t="s">
        <v>97</v>
      </c>
      <c r="AA397" s="12" t="s">
        <v>97</v>
      </c>
      <c r="AB397" s="13" t="s">
        <v>41</v>
      </c>
      <c r="AC397" s="12" t="s">
        <v>41</v>
      </c>
      <c r="AD397" s="12" t="s">
        <v>41</v>
      </c>
      <c r="AE397" s="12" t="s">
        <v>41</v>
      </c>
      <c r="AF397" s="12" t="s">
        <v>41</v>
      </c>
      <c r="AG397" s="12" t="s">
        <v>41</v>
      </c>
      <c r="AH397" s="13" t="s">
        <v>41</v>
      </c>
    </row>
    <row r="398" spans="1:34" ht="40.049999999999997" customHeight="1" x14ac:dyDescent="0.3">
      <c r="A398" s="7" t="s">
        <v>45</v>
      </c>
      <c r="B398" s="8">
        <v>46279</v>
      </c>
      <c r="C398" s="9" t="str">
        <f>HYPERLINK("https://epingalert.org/en/Search?viewData= G/TBT/N/BDI/672/Add.1, G/TBT/N/KEN/1919/Add.1, G/TBT/N/RWA/1291/Add.1, G/TBT/N/TZA/1436/Add.1, G/TBT/N/UGA/2255/Add.1"," G/TBT/N/BDI/672/Add.1, G/TBT/N/KEN/1919/Add.1, G/TBT/N/RWA/1291/Add.1, G/TBT/N/TZA/1436/Add.1, G/TBT/N/UGA/2255/Add.1")</f>
        <v xml:space="preserve"> G/TBT/N/BDI/672/Add.1, G/TBT/N/KEN/1919/Add.1, G/TBT/N/RWA/1291/Add.1, G/TBT/N/TZA/1436/Add.1, G/TBT/N/UGA/2255/Add.1</v>
      </c>
      <c r="D398" s="10" t="s">
        <v>1529</v>
      </c>
      <c r="E398" s="10" t="s">
        <v>1530</v>
      </c>
      <c r="F398" s="10" t="s">
        <v>1531</v>
      </c>
      <c r="G398" s="10" t="s">
        <v>1532</v>
      </c>
      <c r="H398" s="10" t="s">
        <v>1533</v>
      </c>
      <c r="I398" s="10" t="s">
        <v>903</v>
      </c>
      <c r="J398" s="10" t="s">
        <v>41</v>
      </c>
      <c r="K398" s="10" t="s">
        <v>41</v>
      </c>
      <c r="L398" s="7"/>
      <c r="M398" s="8" t="s">
        <v>41</v>
      </c>
      <c r="N398" s="11"/>
      <c r="O398" s="11"/>
      <c r="P398" s="7" t="s">
        <v>43</v>
      </c>
      <c r="Q398" s="7"/>
      <c r="R398" s="12" t="str">
        <f>HYPERLINK("https://docs.wto.org/imrd/directdoc.asp?DDFDocuments/t/G/TBTN25/BDI672A1.docx", "https://docs.wto.org/imrd/directdoc.asp?DDFDocuments/t/G/TBTN25/BDI672A1.docx")</f>
        <v>https://docs.wto.org/imrd/directdoc.asp?DDFDocuments/t/G/TBTN25/BDI672A1.docx</v>
      </c>
      <c r="S398" s="12" t="str">
        <f>HYPERLINK("https://docs.wto.org/imrd/directdoc.asp?DDFDocuments/u/G/TBTN25/BDI672A1.docx", "https://docs.wto.org/imrd/directdoc.asp?DDFDocuments/u/G/TBTN25/BDI672A1.docx")</f>
        <v>https://docs.wto.org/imrd/directdoc.asp?DDFDocuments/u/G/TBTN25/BDI672A1.docx</v>
      </c>
      <c r="T398" s="12" t="str">
        <f>HYPERLINK("https://docs.wto.org/imrd/directdoc.asp?DDFDocuments/v/G/TBTN25/BDI672A1.docx", "https://docs.wto.org/imrd/directdoc.asp?DDFDocuments/v/G/TBTN25/BDI672A1.docx")</f>
        <v>https://docs.wto.org/imrd/directdoc.asp?DDFDocuments/v/G/TBTN25/BDI672A1.docx</v>
      </c>
      <c r="U398" s="12" t="s">
        <v>97</v>
      </c>
      <c r="V398" s="12" t="s">
        <v>97</v>
      </c>
      <c r="W398" s="12" t="s">
        <v>97</v>
      </c>
      <c r="X398" s="12" t="s">
        <v>97</v>
      </c>
      <c r="Y398" s="12" t="s">
        <v>97</v>
      </c>
      <c r="Z398" s="12" t="s">
        <v>97</v>
      </c>
      <c r="AA398" s="12" t="s">
        <v>97</v>
      </c>
      <c r="AB398" s="13" t="s">
        <v>41</v>
      </c>
      <c r="AC398" s="12" t="s">
        <v>41</v>
      </c>
      <c r="AD398" s="12" t="s">
        <v>41</v>
      </c>
      <c r="AE398" s="12" t="s">
        <v>41</v>
      </c>
      <c r="AF398" s="12" t="s">
        <v>41</v>
      </c>
      <c r="AG398" s="12" t="s">
        <v>41</v>
      </c>
      <c r="AH398" s="13" t="s">
        <v>41</v>
      </c>
    </row>
    <row r="399" spans="1:34" ht="40.049999999999997" customHeight="1" x14ac:dyDescent="0.3">
      <c r="A399" s="7" t="s">
        <v>46</v>
      </c>
      <c r="B399" s="8">
        <v>46279</v>
      </c>
      <c r="C399" s="9" t="str">
        <f>HYPERLINK("https://epingalert.org/en/Search?viewData= G/TBT/N/BDI/672/Add.1, G/TBT/N/KEN/1919/Add.1, G/TBT/N/RWA/1291/Add.1, G/TBT/N/TZA/1436/Add.1, G/TBT/N/UGA/2255/Add.1"," G/TBT/N/BDI/672/Add.1, G/TBT/N/KEN/1919/Add.1, G/TBT/N/RWA/1291/Add.1, G/TBT/N/TZA/1436/Add.1, G/TBT/N/UGA/2255/Add.1")</f>
        <v xml:space="preserve"> G/TBT/N/BDI/672/Add.1, G/TBT/N/KEN/1919/Add.1, G/TBT/N/RWA/1291/Add.1, G/TBT/N/TZA/1436/Add.1, G/TBT/N/UGA/2255/Add.1</v>
      </c>
      <c r="D399" s="10" t="s">
        <v>1529</v>
      </c>
      <c r="E399" s="10" t="s">
        <v>1530</v>
      </c>
      <c r="F399" s="10" t="s">
        <v>1531</v>
      </c>
      <c r="G399" s="10" t="s">
        <v>1532</v>
      </c>
      <c r="H399" s="10" t="s">
        <v>1533</v>
      </c>
      <c r="I399" s="10" t="s">
        <v>903</v>
      </c>
      <c r="J399" s="10" t="s">
        <v>41</v>
      </c>
      <c r="K399" s="10" t="s">
        <v>41</v>
      </c>
      <c r="L399" s="7"/>
      <c r="M399" s="8" t="s">
        <v>41</v>
      </c>
      <c r="N399" s="11"/>
      <c r="O399" s="11"/>
      <c r="P399" s="7" t="s">
        <v>43</v>
      </c>
      <c r="Q399" s="7"/>
      <c r="R399" s="12" t="str">
        <f>HYPERLINK("https://docs.wto.org/imrd/directdoc.asp?DDFDocuments/t/G/TBTN25/BDI672A1.docx", "https://docs.wto.org/imrd/directdoc.asp?DDFDocuments/t/G/TBTN25/BDI672A1.docx")</f>
        <v>https://docs.wto.org/imrd/directdoc.asp?DDFDocuments/t/G/TBTN25/BDI672A1.docx</v>
      </c>
      <c r="S399" s="12" t="str">
        <f>HYPERLINK("https://docs.wto.org/imrd/directdoc.asp?DDFDocuments/u/G/TBTN25/BDI672A1.docx", "https://docs.wto.org/imrd/directdoc.asp?DDFDocuments/u/G/TBTN25/BDI672A1.docx")</f>
        <v>https://docs.wto.org/imrd/directdoc.asp?DDFDocuments/u/G/TBTN25/BDI672A1.docx</v>
      </c>
      <c r="T399" s="12" t="str">
        <f>HYPERLINK("https://docs.wto.org/imrd/directdoc.asp?DDFDocuments/v/G/TBTN25/BDI672A1.docx", "https://docs.wto.org/imrd/directdoc.asp?DDFDocuments/v/G/TBTN25/BDI672A1.docx")</f>
        <v>https://docs.wto.org/imrd/directdoc.asp?DDFDocuments/v/G/TBTN25/BDI672A1.docx</v>
      </c>
      <c r="U399" s="12" t="s">
        <v>97</v>
      </c>
      <c r="V399" s="12" t="s">
        <v>97</v>
      </c>
      <c r="W399" s="12" t="s">
        <v>97</v>
      </c>
      <c r="X399" s="12" t="s">
        <v>97</v>
      </c>
      <c r="Y399" s="12" t="s">
        <v>97</v>
      </c>
      <c r="Z399" s="12" t="s">
        <v>97</v>
      </c>
      <c r="AA399" s="12" t="s">
        <v>97</v>
      </c>
      <c r="AB399" s="13" t="s">
        <v>41</v>
      </c>
      <c r="AC399" s="12" t="s">
        <v>41</v>
      </c>
      <c r="AD399" s="12" t="s">
        <v>41</v>
      </c>
      <c r="AE399" s="12" t="s">
        <v>41</v>
      </c>
      <c r="AF399" s="12" t="s">
        <v>41</v>
      </c>
      <c r="AG399" s="12" t="s">
        <v>41</v>
      </c>
      <c r="AH399" s="13" t="s">
        <v>41</v>
      </c>
    </row>
    <row r="400" spans="1:34" ht="40.049999999999997" customHeight="1" x14ac:dyDescent="0.3">
      <c r="A400" s="7" t="s">
        <v>47</v>
      </c>
      <c r="B400" s="8">
        <v>46279</v>
      </c>
      <c r="C400" s="9" t="str">
        <f>HYPERLINK("https://epingalert.org/en/Search?viewData= G/TBT/N/BDI/672/Add.1, G/TBT/N/KEN/1919/Add.1, G/TBT/N/RWA/1291/Add.1, G/TBT/N/TZA/1436/Add.1, G/TBT/N/UGA/2255/Add.1"," G/TBT/N/BDI/672/Add.1, G/TBT/N/KEN/1919/Add.1, G/TBT/N/RWA/1291/Add.1, G/TBT/N/TZA/1436/Add.1, G/TBT/N/UGA/2255/Add.1")</f>
        <v xml:space="preserve"> G/TBT/N/BDI/672/Add.1, G/TBT/N/KEN/1919/Add.1, G/TBT/N/RWA/1291/Add.1, G/TBT/N/TZA/1436/Add.1, G/TBT/N/UGA/2255/Add.1</v>
      </c>
      <c r="D400" s="10" t="s">
        <v>1529</v>
      </c>
      <c r="E400" s="10" t="s">
        <v>1530</v>
      </c>
      <c r="F400" s="10" t="s">
        <v>1531</v>
      </c>
      <c r="G400" s="10" t="s">
        <v>1532</v>
      </c>
      <c r="H400" s="10" t="s">
        <v>1533</v>
      </c>
      <c r="I400" s="10" t="s">
        <v>903</v>
      </c>
      <c r="J400" s="10" t="s">
        <v>41</v>
      </c>
      <c r="K400" s="10" t="s">
        <v>41</v>
      </c>
      <c r="L400" s="7"/>
      <c r="M400" s="8" t="s">
        <v>41</v>
      </c>
      <c r="N400" s="11"/>
      <c r="O400" s="11"/>
      <c r="P400" s="7" t="s">
        <v>43</v>
      </c>
      <c r="Q400" s="7"/>
      <c r="R400" s="12" t="str">
        <f>HYPERLINK("https://docs.wto.org/imrd/directdoc.asp?DDFDocuments/t/G/TBTN25/BDI672A1.docx", "https://docs.wto.org/imrd/directdoc.asp?DDFDocuments/t/G/TBTN25/BDI672A1.docx")</f>
        <v>https://docs.wto.org/imrd/directdoc.asp?DDFDocuments/t/G/TBTN25/BDI672A1.docx</v>
      </c>
      <c r="S400" s="12" t="str">
        <f>HYPERLINK("https://docs.wto.org/imrd/directdoc.asp?DDFDocuments/u/G/TBTN25/BDI672A1.docx", "https://docs.wto.org/imrd/directdoc.asp?DDFDocuments/u/G/TBTN25/BDI672A1.docx")</f>
        <v>https://docs.wto.org/imrd/directdoc.asp?DDFDocuments/u/G/TBTN25/BDI672A1.docx</v>
      </c>
      <c r="T400" s="12" t="str">
        <f>HYPERLINK("https://docs.wto.org/imrd/directdoc.asp?DDFDocuments/v/G/TBTN25/BDI672A1.docx", "https://docs.wto.org/imrd/directdoc.asp?DDFDocuments/v/G/TBTN25/BDI672A1.docx")</f>
        <v>https://docs.wto.org/imrd/directdoc.asp?DDFDocuments/v/G/TBTN25/BDI672A1.docx</v>
      </c>
      <c r="U400" s="12" t="s">
        <v>97</v>
      </c>
      <c r="V400" s="12" t="s">
        <v>97</v>
      </c>
      <c r="W400" s="12" t="s">
        <v>97</v>
      </c>
      <c r="X400" s="12" t="s">
        <v>97</v>
      </c>
      <c r="Y400" s="12" t="s">
        <v>97</v>
      </c>
      <c r="Z400" s="12" t="s">
        <v>97</v>
      </c>
      <c r="AA400" s="12" t="s">
        <v>97</v>
      </c>
      <c r="AB400" s="13" t="s">
        <v>41</v>
      </c>
      <c r="AC400" s="12" t="s">
        <v>41</v>
      </c>
      <c r="AD400" s="12" t="s">
        <v>41</v>
      </c>
      <c r="AE400" s="12" t="s">
        <v>41</v>
      </c>
      <c r="AF400" s="12" t="s">
        <v>41</v>
      </c>
      <c r="AG400" s="12" t="s">
        <v>41</v>
      </c>
      <c r="AH400" s="13" t="s">
        <v>41</v>
      </c>
    </row>
    <row r="401" spans="1:34" ht="40.049999999999997" customHeight="1" x14ac:dyDescent="0.3">
      <c r="A401" s="7" t="s">
        <v>48</v>
      </c>
      <c r="B401" s="8">
        <v>46279</v>
      </c>
      <c r="C401" s="9" t="str">
        <f>HYPERLINK("https://epingalert.org/en/Search?viewData= G/TBT/N/BDI/672/Add.1, G/TBT/N/KEN/1919/Add.1, G/TBT/N/RWA/1291/Add.1, G/TBT/N/TZA/1436/Add.1, G/TBT/N/UGA/2255/Add.1"," G/TBT/N/BDI/672/Add.1, G/TBT/N/KEN/1919/Add.1, G/TBT/N/RWA/1291/Add.1, G/TBT/N/TZA/1436/Add.1, G/TBT/N/UGA/2255/Add.1")</f>
        <v xml:space="preserve"> G/TBT/N/BDI/672/Add.1, G/TBT/N/KEN/1919/Add.1, G/TBT/N/RWA/1291/Add.1, G/TBT/N/TZA/1436/Add.1, G/TBT/N/UGA/2255/Add.1</v>
      </c>
      <c r="D401" s="10" t="s">
        <v>1529</v>
      </c>
      <c r="E401" s="10" t="s">
        <v>1530</v>
      </c>
      <c r="F401" s="10" t="s">
        <v>1531</v>
      </c>
      <c r="G401" s="10" t="s">
        <v>1532</v>
      </c>
      <c r="H401" s="10" t="s">
        <v>1533</v>
      </c>
      <c r="I401" s="10" t="s">
        <v>500</v>
      </c>
      <c r="J401" s="10" t="s">
        <v>41</v>
      </c>
      <c r="K401" s="10" t="s">
        <v>41</v>
      </c>
      <c r="L401" s="7"/>
      <c r="M401" s="8" t="s">
        <v>41</v>
      </c>
      <c r="N401" s="11"/>
      <c r="O401" s="11"/>
      <c r="P401" s="7" t="s">
        <v>43</v>
      </c>
      <c r="Q401" s="7"/>
      <c r="R401" s="12" t="str">
        <f>HYPERLINK("https://docs.wto.org/imrd/directdoc.asp?DDFDocuments/t/G/TBTN25/BDI672A1.docx", "https://docs.wto.org/imrd/directdoc.asp?DDFDocuments/t/G/TBTN25/BDI672A1.docx")</f>
        <v>https://docs.wto.org/imrd/directdoc.asp?DDFDocuments/t/G/TBTN25/BDI672A1.docx</v>
      </c>
      <c r="S401" s="12" t="str">
        <f>HYPERLINK("https://docs.wto.org/imrd/directdoc.asp?DDFDocuments/u/G/TBTN25/BDI672A1.docx", "https://docs.wto.org/imrd/directdoc.asp?DDFDocuments/u/G/TBTN25/BDI672A1.docx")</f>
        <v>https://docs.wto.org/imrd/directdoc.asp?DDFDocuments/u/G/TBTN25/BDI672A1.docx</v>
      </c>
      <c r="T401" s="12" t="str">
        <f>HYPERLINK("https://docs.wto.org/imrd/directdoc.asp?DDFDocuments/v/G/TBTN25/BDI672A1.docx", "https://docs.wto.org/imrd/directdoc.asp?DDFDocuments/v/G/TBTN25/BDI672A1.docx")</f>
        <v>https://docs.wto.org/imrd/directdoc.asp?DDFDocuments/v/G/TBTN25/BDI672A1.docx</v>
      </c>
      <c r="U401" s="12" t="s">
        <v>97</v>
      </c>
      <c r="V401" s="12" t="s">
        <v>97</v>
      </c>
      <c r="W401" s="12" t="s">
        <v>97</v>
      </c>
      <c r="X401" s="12" t="s">
        <v>97</v>
      </c>
      <c r="Y401" s="12" t="s">
        <v>97</v>
      </c>
      <c r="Z401" s="12" t="s">
        <v>97</v>
      </c>
      <c r="AA401" s="12" t="s">
        <v>97</v>
      </c>
      <c r="AB401" s="13" t="s">
        <v>41</v>
      </c>
      <c r="AC401" s="12" t="s">
        <v>41</v>
      </c>
      <c r="AD401" s="12" t="s">
        <v>41</v>
      </c>
      <c r="AE401" s="12" t="s">
        <v>41</v>
      </c>
      <c r="AF401" s="12" t="s">
        <v>41</v>
      </c>
      <c r="AG401" s="12" t="s">
        <v>41</v>
      </c>
      <c r="AH401" s="13" t="s">
        <v>41</v>
      </c>
    </row>
    <row r="402" spans="1:34" ht="40.049999999999997" customHeight="1" x14ac:dyDescent="0.3">
      <c r="A402" s="7" t="s">
        <v>34</v>
      </c>
      <c r="B402" s="8">
        <v>46279</v>
      </c>
      <c r="C402" s="9" t="str">
        <f>HYPERLINK("https://epingalert.org/en/Search?viewData= G/TBT/N/BDI/673/Add.1, G/TBT/N/KEN/1920/Add.1, G/TBT/N/RWA/1292/Add.1, G/TBT/N/TZA/1437/Add.1, G/TBT/N/UGA/2256/Add.1"," G/TBT/N/BDI/673/Add.1, G/TBT/N/KEN/1920/Add.1, G/TBT/N/RWA/1292/Add.1, G/TBT/N/TZA/1437/Add.1, G/TBT/N/UGA/2256/Add.1")</f>
        <v xml:space="preserve"> G/TBT/N/BDI/673/Add.1, G/TBT/N/KEN/1920/Add.1, G/TBT/N/RWA/1292/Add.1, G/TBT/N/TZA/1437/Add.1, G/TBT/N/UGA/2256/Add.1</v>
      </c>
      <c r="D402" s="10" t="s">
        <v>1534</v>
      </c>
      <c r="E402" s="10" t="s">
        <v>1535</v>
      </c>
      <c r="F402" s="10" t="s">
        <v>1536</v>
      </c>
      <c r="G402" s="10" t="s">
        <v>1537</v>
      </c>
      <c r="H402" s="10" t="s">
        <v>902</v>
      </c>
      <c r="I402" s="10" t="s">
        <v>903</v>
      </c>
      <c r="J402" s="10" t="s">
        <v>41</v>
      </c>
      <c r="K402" s="10" t="s">
        <v>41</v>
      </c>
      <c r="L402" s="7"/>
      <c r="M402" s="8" t="s">
        <v>41</v>
      </c>
      <c r="N402" s="11"/>
      <c r="O402" s="11"/>
      <c r="P402" s="7" t="s">
        <v>43</v>
      </c>
      <c r="Q402" s="7"/>
      <c r="R402" s="12" t="str">
        <f>HYPERLINK("https://docs.wto.org/imrd/directdoc.asp?DDFDocuments/t/G/TBTN25/BDI673A1.docx", "https://docs.wto.org/imrd/directdoc.asp?DDFDocuments/t/G/TBTN25/BDI673A1.docx")</f>
        <v>https://docs.wto.org/imrd/directdoc.asp?DDFDocuments/t/G/TBTN25/BDI673A1.docx</v>
      </c>
      <c r="S402" s="12" t="str">
        <f>HYPERLINK("https://docs.wto.org/imrd/directdoc.asp?DDFDocuments/u/G/TBTN25/BDI673A1.docx", "https://docs.wto.org/imrd/directdoc.asp?DDFDocuments/u/G/TBTN25/BDI673A1.docx")</f>
        <v>https://docs.wto.org/imrd/directdoc.asp?DDFDocuments/u/G/TBTN25/BDI673A1.docx</v>
      </c>
      <c r="T402" s="12" t="str">
        <f>HYPERLINK("https://docs.wto.org/imrd/directdoc.asp?DDFDocuments/v/G/TBTN25/BDI673A1.docx", "https://docs.wto.org/imrd/directdoc.asp?DDFDocuments/v/G/TBTN25/BDI673A1.docx")</f>
        <v>https://docs.wto.org/imrd/directdoc.asp?DDFDocuments/v/G/TBTN25/BDI673A1.docx</v>
      </c>
      <c r="U402" s="12" t="s">
        <v>97</v>
      </c>
      <c r="V402" s="12" t="s">
        <v>97</v>
      </c>
      <c r="W402" s="12" t="s">
        <v>97</v>
      </c>
      <c r="X402" s="12" t="s">
        <v>97</v>
      </c>
      <c r="Y402" s="12" t="s">
        <v>97</v>
      </c>
      <c r="Z402" s="12" t="s">
        <v>97</v>
      </c>
      <c r="AA402" s="12" t="s">
        <v>97</v>
      </c>
      <c r="AB402" s="13" t="s">
        <v>41</v>
      </c>
      <c r="AC402" s="12" t="s">
        <v>41</v>
      </c>
      <c r="AD402" s="12" t="s">
        <v>41</v>
      </c>
      <c r="AE402" s="12" t="s">
        <v>41</v>
      </c>
      <c r="AF402" s="12" t="s">
        <v>41</v>
      </c>
      <c r="AG402" s="12" t="s">
        <v>41</v>
      </c>
      <c r="AH402" s="13" t="s">
        <v>41</v>
      </c>
    </row>
    <row r="403" spans="1:34" ht="40.049999999999997" customHeight="1" x14ac:dyDescent="0.3">
      <c r="A403" s="7" t="s">
        <v>45</v>
      </c>
      <c r="B403" s="8">
        <v>46279</v>
      </c>
      <c r="C403" s="9" t="str">
        <f>HYPERLINK("https://epingalert.org/en/Search?viewData= G/TBT/N/BDI/673/Add.1, G/TBT/N/KEN/1920/Add.1, G/TBT/N/RWA/1292/Add.1, G/TBT/N/TZA/1437/Add.1, G/TBT/N/UGA/2256/Add.1"," G/TBT/N/BDI/673/Add.1, G/TBT/N/KEN/1920/Add.1, G/TBT/N/RWA/1292/Add.1, G/TBT/N/TZA/1437/Add.1, G/TBT/N/UGA/2256/Add.1")</f>
        <v xml:space="preserve"> G/TBT/N/BDI/673/Add.1, G/TBT/N/KEN/1920/Add.1, G/TBT/N/RWA/1292/Add.1, G/TBT/N/TZA/1437/Add.1, G/TBT/N/UGA/2256/Add.1</v>
      </c>
      <c r="D403" s="10" t="s">
        <v>1534</v>
      </c>
      <c r="E403" s="10" t="s">
        <v>1535</v>
      </c>
      <c r="F403" s="10" t="s">
        <v>1536</v>
      </c>
      <c r="G403" s="10" t="s">
        <v>1537</v>
      </c>
      <c r="H403" s="10" t="s">
        <v>902</v>
      </c>
      <c r="I403" s="10" t="s">
        <v>903</v>
      </c>
      <c r="J403" s="10" t="s">
        <v>41</v>
      </c>
      <c r="K403" s="10" t="s">
        <v>41</v>
      </c>
      <c r="L403" s="7"/>
      <c r="M403" s="8" t="s">
        <v>41</v>
      </c>
      <c r="N403" s="11"/>
      <c r="O403" s="11"/>
      <c r="P403" s="7" t="s">
        <v>43</v>
      </c>
      <c r="Q403" s="7"/>
      <c r="R403" s="12" t="str">
        <f>HYPERLINK("https://docs.wto.org/imrd/directdoc.asp?DDFDocuments/t/G/TBTN25/BDI673A1.docx", "https://docs.wto.org/imrd/directdoc.asp?DDFDocuments/t/G/TBTN25/BDI673A1.docx")</f>
        <v>https://docs.wto.org/imrd/directdoc.asp?DDFDocuments/t/G/TBTN25/BDI673A1.docx</v>
      </c>
      <c r="S403" s="12" t="str">
        <f>HYPERLINK("https://docs.wto.org/imrd/directdoc.asp?DDFDocuments/u/G/TBTN25/BDI673A1.docx", "https://docs.wto.org/imrd/directdoc.asp?DDFDocuments/u/G/TBTN25/BDI673A1.docx")</f>
        <v>https://docs.wto.org/imrd/directdoc.asp?DDFDocuments/u/G/TBTN25/BDI673A1.docx</v>
      </c>
      <c r="T403" s="12" t="str">
        <f>HYPERLINK("https://docs.wto.org/imrd/directdoc.asp?DDFDocuments/v/G/TBTN25/BDI673A1.docx", "https://docs.wto.org/imrd/directdoc.asp?DDFDocuments/v/G/TBTN25/BDI673A1.docx")</f>
        <v>https://docs.wto.org/imrd/directdoc.asp?DDFDocuments/v/G/TBTN25/BDI673A1.docx</v>
      </c>
      <c r="U403" s="12" t="s">
        <v>97</v>
      </c>
      <c r="V403" s="12" t="s">
        <v>97</v>
      </c>
      <c r="W403" s="12" t="s">
        <v>97</v>
      </c>
      <c r="X403" s="12" t="s">
        <v>97</v>
      </c>
      <c r="Y403" s="12" t="s">
        <v>97</v>
      </c>
      <c r="Z403" s="12" t="s">
        <v>97</v>
      </c>
      <c r="AA403" s="12" t="s">
        <v>97</v>
      </c>
      <c r="AB403" s="13" t="s">
        <v>41</v>
      </c>
      <c r="AC403" s="12" t="s">
        <v>41</v>
      </c>
      <c r="AD403" s="12" t="s">
        <v>41</v>
      </c>
      <c r="AE403" s="12" t="s">
        <v>41</v>
      </c>
      <c r="AF403" s="12" t="s">
        <v>41</v>
      </c>
      <c r="AG403" s="12" t="s">
        <v>41</v>
      </c>
      <c r="AH403" s="13" t="s">
        <v>41</v>
      </c>
    </row>
    <row r="404" spans="1:34" ht="40.049999999999997" customHeight="1" x14ac:dyDescent="0.3">
      <c r="A404" s="7" t="s">
        <v>46</v>
      </c>
      <c r="B404" s="8">
        <v>46279</v>
      </c>
      <c r="C404" s="9" t="str">
        <f>HYPERLINK("https://epingalert.org/en/Search?viewData= G/TBT/N/BDI/673/Add.1, G/TBT/N/KEN/1920/Add.1, G/TBT/N/RWA/1292/Add.1, G/TBT/N/TZA/1437/Add.1, G/TBT/N/UGA/2256/Add.1"," G/TBT/N/BDI/673/Add.1, G/TBT/N/KEN/1920/Add.1, G/TBT/N/RWA/1292/Add.1, G/TBT/N/TZA/1437/Add.1, G/TBT/N/UGA/2256/Add.1")</f>
        <v xml:space="preserve"> G/TBT/N/BDI/673/Add.1, G/TBT/N/KEN/1920/Add.1, G/TBT/N/RWA/1292/Add.1, G/TBT/N/TZA/1437/Add.1, G/TBT/N/UGA/2256/Add.1</v>
      </c>
      <c r="D404" s="10" t="s">
        <v>1534</v>
      </c>
      <c r="E404" s="10" t="s">
        <v>1535</v>
      </c>
      <c r="F404" s="10" t="s">
        <v>1536</v>
      </c>
      <c r="G404" s="10" t="s">
        <v>1537</v>
      </c>
      <c r="H404" s="10" t="s">
        <v>902</v>
      </c>
      <c r="I404" s="10" t="s">
        <v>903</v>
      </c>
      <c r="J404" s="10" t="s">
        <v>41</v>
      </c>
      <c r="K404" s="10" t="s">
        <v>41</v>
      </c>
      <c r="L404" s="7"/>
      <c r="M404" s="8" t="s">
        <v>41</v>
      </c>
      <c r="N404" s="11"/>
      <c r="O404" s="11"/>
      <c r="P404" s="7" t="s">
        <v>43</v>
      </c>
      <c r="Q404" s="7"/>
      <c r="R404" s="12" t="str">
        <f>HYPERLINK("https://docs.wto.org/imrd/directdoc.asp?DDFDocuments/t/G/TBTN25/BDI673A1.docx", "https://docs.wto.org/imrd/directdoc.asp?DDFDocuments/t/G/TBTN25/BDI673A1.docx")</f>
        <v>https://docs.wto.org/imrd/directdoc.asp?DDFDocuments/t/G/TBTN25/BDI673A1.docx</v>
      </c>
      <c r="S404" s="12" t="str">
        <f>HYPERLINK("https://docs.wto.org/imrd/directdoc.asp?DDFDocuments/u/G/TBTN25/BDI673A1.docx", "https://docs.wto.org/imrd/directdoc.asp?DDFDocuments/u/G/TBTN25/BDI673A1.docx")</f>
        <v>https://docs.wto.org/imrd/directdoc.asp?DDFDocuments/u/G/TBTN25/BDI673A1.docx</v>
      </c>
      <c r="T404" s="12" t="str">
        <f>HYPERLINK("https://docs.wto.org/imrd/directdoc.asp?DDFDocuments/v/G/TBTN25/BDI673A1.docx", "https://docs.wto.org/imrd/directdoc.asp?DDFDocuments/v/G/TBTN25/BDI673A1.docx")</f>
        <v>https://docs.wto.org/imrd/directdoc.asp?DDFDocuments/v/G/TBTN25/BDI673A1.docx</v>
      </c>
      <c r="U404" s="12" t="s">
        <v>97</v>
      </c>
      <c r="V404" s="12" t="s">
        <v>97</v>
      </c>
      <c r="W404" s="12" t="s">
        <v>97</v>
      </c>
      <c r="X404" s="12" t="s">
        <v>97</v>
      </c>
      <c r="Y404" s="12" t="s">
        <v>97</v>
      </c>
      <c r="Z404" s="12" t="s">
        <v>97</v>
      </c>
      <c r="AA404" s="12" t="s">
        <v>97</v>
      </c>
      <c r="AB404" s="13" t="s">
        <v>41</v>
      </c>
      <c r="AC404" s="12" t="s">
        <v>41</v>
      </c>
      <c r="AD404" s="12" t="s">
        <v>41</v>
      </c>
      <c r="AE404" s="12" t="s">
        <v>41</v>
      </c>
      <c r="AF404" s="12" t="s">
        <v>41</v>
      </c>
      <c r="AG404" s="12" t="s">
        <v>41</v>
      </c>
      <c r="AH404" s="13" t="s">
        <v>41</v>
      </c>
    </row>
    <row r="405" spans="1:34" ht="40.049999999999997" customHeight="1" x14ac:dyDescent="0.3">
      <c r="A405" s="7" t="s">
        <v>47</v>
      </c>
      <c r="B405" s="8">
        <v>46279</v>
      </c>
      <c r="C405" s="9" t="str">
        <f>HYPERLINK("https://epingalert.org/en/Search?viewData= G/TBT/N/BDI/673/Add.1, G/TBT/N/KEN/1920/Add.1, G/TBT/N/RWA/1292/Add.1, G/TBT/N/TZA/1437/Add.1, G/TBT/N/UGA/2256/Add.1"," G/TBT/N/BDI/673/Add.1, G/TBT/N/KEN/1920/Add.1, G/TBT/N/RWA/1292/Add.1, G/TBT/N/TZA/1437/Add.1, G/TBT/N/UGA/2256/Add.1")</f>
        <v xml:space="preserve"> G/TBT/N/BDI/673/Add.1, G/TBT/N/KEN/1920/Add.1, G/TBT/N/RWA/1292/Add.1, G/TBT/N/TZA/1437/Add.1, G/TBT/N/UGA/2256/Add.1</v>
      </c>
      <c r="D405" s="10" t="s">
        <v>1534</v>
      </c>
      <c r="E405" s="10" t="s">
        <v>1535</v>
      </c>
      <c r="F405" s="10" t="s">
        <v>1536</v>
      </c>
      <c r="G405" s="10" t="s">
        <v>1537</v>
      </c>
      <c r="H405" s="10" t="s">
        <v>902</v>
      </c>
      <c r="I405" s="10" t="s">
        <v>903</v>
      </c>
      <c r="J405" s="10" t="s">
        <v>41</v>
      </c>
      <c r="K405" s="10" t="s">
        <v>41</v>
      </c>
      <c r="L405" s="7"/>
      <c r="M405" s="8" t="s">
        <v>41</v>
      </c>
      <c r="N405" s="11"/>
      <c r="O405" s="11"/>
      <c r="P405" s="7" t="s">
        <v>43</v>
      </c>
      <c r="Q405" s="7"/>
      <c r="R405" s="12" t="str">
        <f>HYPERLINK("https://docs.wto.org/imrd/directdoc.asp?DDFDocuments/t/G/TBTN25/BDI673A1.docx", "https://docs.wto.org/imrd/directdoc.asp?DDFDocuments/t/G/TBTN25/BDI673A1.docx")</f>
        <v>https://docs.wto.org/imrd/directdoc.asp?DDFDocuments/t/G/TBTN25/BDI673A1.docx</v>
      </c>
      <c r="S405" s="12" t="str">
        <f>HYPERLINK("https://docs.wto.org/imrd/directdoc.asp?DDFDocuments/u/G/TBTN25/BDI673A1.docx", "https://docs.wto.org/imrd/directdoc.asp?DDFDocuments/u/G/TBTN25/BDI673A1.docx")</f>
        <v>https://docs.wto.org/imrd/directdoc.asp?DDFDocuments/u/G/TBTN25/BDI673A1.docx</v>
      </c>
      <c r="T405" s="12" t="str">
        <f>HYPERLINK("https://docs.wto.org/imrd/directdoc.asp?DDFDocuments/v/G/TBTN25/BDI673A1.docx", "https://docs.wto.org/imrd/directdoc.asp?DDFDocuments/v/G/TBTN25/BDI673A1.docx")</f>
        <v>https://docs.wto.org/imrd/directdoc.asp?DDFDocuments/v/G/TBTN25/BDI673A1.docx</v>
      </c>
      <c r="U405" s="12" t="s">
        <v>97</v>
      </c>
      <c r="V405" s="12" t="s">
        <v>97</v>
      </c>
      <c r="W405" s="12" t="s">
        <v>97</v>
      </c>
      <c r="X405" s="12" t="s">
        <v>97</v>
      </c>
      <c r="Y405" s="12" t="s">
        <v>97</v>
      </c>
      <c r="Z405" s="12" t="s">
        <v>97</v>
      </c>
      <c r="AA405" s="12" t="s">
        <v>97</v>
      </c>
      <c r="AB405" s="13" t="s">
        <v>41</v>
      </c>
      <c r="AC405" s="12" t="s">
        <v>41</v>
      </c>
      <c r="AD405" s="12" t="s">
        <v>41</v>
      </c>
      <c r="AE405" s="12" t="s">
        <v>41</v>
      </c>
      <c r="AF405" s="12" t="s">
        <v>41</v>
      </c>
      <c r="AG405" s="12" t="s">
        <v>41</v>
      </c>
      <c r="AH405" s="13" t="s">
        <v>41</v>
      </c>
    </row>
    <row r="406" spans="1:34" ht="40.049999999999997" customHeight="1" x14ac:dyDescent="0.3">
      <c r="A406" s="7" t="s">
        <v>48</v>
      </c>
      <c r="B406" s="8">
        <v>46279</v>
      </c>
      <c r="C406" s="9" t="str">
        <f>HYPERLINK("https://epingalert.org/en/Search?viewData= G/TBT/N/BDI/673/Add.1, G/TBT/N/KEN/1920/Add.1, G/TBT/N/RWA/1292/Add.1, G/TBT/N/TZA/1437/Add.1, G/TBT/N/UGA/2256/Add.1"," G/TBT/N/BDI/673/Add.1, G/TBT/N/KEN/1920/Add.1, G/TBT/N/RWA/1292/Add.1, G/TBT/N/TZA/1437/Add.1, G/TBT/N/UGA/2256/Add.1")</f>
        <v xml:space="preserve"> G/TBT/N/BDI/673/Add.1, G/TBT/N/KEN/1920/Add.1, G/TBT/N/RWA/1292/Add.1, G/TBT/N/TZA/1437/Add.1, G/TBT/N/UGA/2256/Add.1</v>
      </c>
      <c r="D406" s="10" t="s">
        <v>1534</v>
      </c>
      <c r="E406" s="10" t="s">
        <v>1535</v>
      </c>
      <c r="F406" s="10" t="s">
        <v>1536</v>
      </c>
      <c r="G406" s="10" t="s">
        <v>1537</v>
      </c>
      <c r="H406" s="10" t="s">
        <v>902</v>
      </c>
      <c r="I406" s="10" t="s">
        <v>500</v>
      </c>
      <c r="J406" s="10" t="s">
        <v>41</v>
      </c>
      <c r="K406" s="10" t="s">
        <v>41</v>
      </c>
      <c r="L406" s="7"/>
      <c r="M406" s="8" t="s">
        <v>41</v>
      </c>
      <c r="N406" s="11"/>
      <c r="O406" s="11"/>
      <c r="P406" s="7" t="s">
        <v>43</v>
      </c>
      <c r="Q406" s="7"/>
      <c r="R406" s="12" t="str">
        <f>HYPERLINK("https://docs.wto.org/imrd/directdoc.asp?DDFDocuments/t/G/TBTN25/BDI673A1.docx", "https://docs.wto.org/imrd/directdoc.asp?DDFDocuments/t/G/TBTN25/BDI673A1.docx")</f>
        <v>https://docs.wto.org/imrd/directdoc.asp?DDFDocuments/t/G/TBTN25/BDI673A1.docx</v>
      </c>
      <c r="S406" s="12" t="str">
        <f>HYPERLINK("https://docs.wto.org/imrd/directdoc.asp?DDFDocuments/u/G/TBTN25/BDI673A1.docx", "https://docs.wto.org/imrd/directdoc.asp?DDFDocuments/u/G/TBTN25/BDI673A1.docx")</f>
        <v>https://docs.wto.org/imrd/directdoc.asp?DDFDocuments/u/G/TBTN25/BDI673A1.docx</v>
      </c>
      <c r="T406" s="12" t="str">
        <f>HYPERLINK("https://docs.wto.org/imrd/directdoc.asp?DDFDocuments/v/G/TBTN25/BDI673A1.docx", "https://docs.wto.org/imrd/directdoc.asp?DDFDocuments/v/G/TBTN25/BDI673A1.docx")</f>
        <v>https://docs.wto.org/imrd/directdoc.asp?DDFDocuments/v/G/TBTN25/BDI673A1.docx</v>
      </c>
      <c r="U406" s="12" t="s">
        <v>97</v>
      </c>
      <c r="V406" s="12" t="s">
        <v>97</v>
      </c>
      <c r="W406" s="12" t="s">
        <v>97</v>
      </c>
      <c r="X406" s="12" t="s">
        <v>97</v>
      </c>
      <c r="Y406" s="12" t="s">
        <v>97</v>
      </c>
      <c r="Z406" s="12" t="s">
        <v>97</v>
      </c>
      <c r="AA406" s="12" t="s">
        <v>97</v>
      </c>
      <c r="AB406" s="13" t="s">
        <v>41</v>
      </c>
      <c r="AC406" s="12" t="s">
        <v>41</v>
      </c>
      <c r="AD406" s="12" t="s">
        <v>41</v>
      </c>
      <c r="AE406" s="12" t="s">
        <v>41</v>
      </c>
      <c r="AF406" s="12" t="s">
        <v>41</v>
      </c>
      <c r="AG406" s="12" t="s">
        <v>41</v>
      </c>
      <c r="AH406" s="13" t="s">
        <v>41</v>
      </c>
    </row>
    <row r="407" spans="1:34" ht="40.049999999999997" customHeight="1" x14ac:dyDescent="0.3">
      <c r="A407" s="7" t="s">
        <v>34</v>
      </c>
      <c r="B407" s="8">
        <v>46279</v>
      </c>
      <c r="C407" s="9" t="str">
        <f>HYPERLINK("https://epingalert.org/en/Search?viewData= G/TBT/N/BDI/674/Add.1, G/TBT/N/KEN/1921/Add.1, G/TBT/N/RWA/1293/Add.1, G/TBT/N/TZA/1438/Add.1, G/TBT/N/UGA/2257/Add.1"," G/TBT/N/BDI/674/Add.1, G/TBT/N/KEN/1921/Add.1, G/TBT/N/RWA/1293/Add.1, G/TBT/N/TZA/1438/Add.1, G/TBT/N/UGA/2257/Add.1")</f>
        <v xml:space="preserve"> G/TBT/N/BDI/674/Add.1, G/TBT/N/KEN/1921/Add.1, G/TBT/N/RWA/1293/Add.1, G/TBT/N/TZA/1438/Add.1, G/TBT/N/UGA/2257/Add.1</v>
      </c>
      <c r="D407" s="10" t="s">
        <v>1538</v>
      </c>
      <c r="E407" s="10" t="s">
        <v>1539</v>
      </c>
      <c r="F407" s="10" t="s">
        <v>1540</v>
      </c>
      <c r="G407" s="10" t="s">
        <v>1541</v>
      </c>
      <c r="H407" s="10" t="s">
        <v>902</v>
      </c>
      <c r="I407" s="10" t="s">
        <v>903</v>
      </c>
      <c r="J407" s="10" t="s">
        <v>41</v>
      </c>
      <c r="K407" s="10" t="s">
        <v>41</v>
      </c>
      <c r="L407" s="7"/>
      <c r="M407" s="8" t="s">
        <v>41</v>
      </c>
      <c r="N407" s="11"/>
      <c r="O407" s="11"/>
      <c r="P407" s="7" t="s">
        <v>43</v>
      </c>
      <c r="Q407" s="7"/>
      <c r="R407" s="12" t="str">
        <f>HYPERLINK("https://docs.wto.org/imrd/directdoc.asp?DDFDocuments/t/G/TBTN25/BDI674A1.docx", "https://docs.wto.org/imrd/directdoc.asp?DDFDocuments/t/G/TBTN25/BDI674A1.docx")</f>
        <v>https://docs.wto.org/imrd/directdoc.asp?DDFDocuments/t/G/TBTN25/BDI674A1.docx</v>
      </c>
      <c r="S407" s="12" t="str">
        <f>HYPERLINK("https://docs.wto.org/imrd/directdoc.asp?DDFDocuments/u/G/TBTN25/BDI674A1.docx", "https://docs.wto.org/imrd/directdoc.asp?DDFDocuments/u/G/TBTN25/BDI674A1.docx")</f>
        <v>https://docs.wto.org/imrd/directdoc.asp?DDFDocuments/u/G/TBTN25/BDI674A1.docx</v>
      </c>
      <c r="T407" s="12" t="str">
        <f>HYPERLINK("https://docs.wto.org/imrd/directdoc.asp?DDFDocuments/v/G/TBTN25/BDI674A1.docx", "https://docs.wto.org/imrd/directdoc.asp?DDFDocuments/v/G/TBTN25/BDI674A1.docx")</f>
        <v>https://docs.wto.org/imrd/directdoc.asp?DDFDocuments/v/G/TBTN25/BDI674A1.docx</v>
      </c>
      <c r="U407" s="12" t="s">
        <v>97</v>
      </c>
      <c r="V407" s="12" t="s">
        <v>97</v>
      </c>
      <c r="W407" s="12" t="s">
        <v>97</v>
      </c>
      <c r="X407" s="12" t="s">
        <v>97</v>
      </c>
      <c r="Y407" s="12" t="s">
        <v>97</v>
      </c>
      <c r="Z407" s="12" t="s">
        <v>97</v>
      </c>
      <c r="AA407" s="12" t="s">
        <v>97</v>
      </c>
      <c r="AB407" s="13" t="s">
        <v>41</v>
      </c>
      <c r="AC407" s="12" t="s">
        <v>41</v>
      </c>
      <c r="AD407" s="12" t="s">
        <v>41</v>
      </c>
      <c r="AE407" s="12" t="s">
        <v>41</v>
      </c>
      <c r="AF407" s="12" t="s">
        <v>41</v>
      </c>
      <c r="AG407" s="12" t="s">
        <v>41</v>
      </c>
      <c r="AH407" s="13" t="s">
        <v>41</v>
      </c>
    </row>
    <row r="408" spans="1:34" ht="40.049999999999997" customHeight="1" x14ac:dyDescent="0.3">
      <c r="A408" s="7" t="s">
        <v>45</v>
      </c>
      <c r="B408" s="8">
        <v>46279</v>
      </c>
      <c r="C408" s="9" t="str">
        <f>HYPERLINK("https://epingalert.org/en/Search?viewData= G/TBT/N/BDI/674/Add.1, G/TBT/N/KEN/1921/Add.1, G/TBT/N/RWA/1293/Add.1, G/TBT/N/TZA/1438/Add.1, G/TBT/N/UGA/2257/Add.1"," G/TBT/N/BDI/674/Add.1, G/TBT/N/KEN/1921/Add.1, G/TBT/N/RWA/1293/Add.1, G/TBT/N/TZA/1438/Add.1, G/TBT/N/UGA/2257/Add.1")</f>
        <v xml:space="preserve"> G/TBT/N/BDI/674/Add.1, G/TBT/N/KEN/1921/Add.1, G/TBT/N/RWA/1293/Add.1, G/TBT/N/TZA/1438/Add.1, G/TBT/N/UGA/2257/Add.1</v>
      </c>
      <c r="D408" s="10" t="s">
        <v>1538</v>
      </c>
      <c r="E408" s="10" t="s">
        <v>1539</v>
      </c>
      <c r="F408" s="10" t="s">
        <v>1540</v>
      </c>
      <c r="G408" s="10" t="s">
        <v>1541</v>
      </c>
      <c r="H408" s="10" t="s">
        <v>902</v>
      </c>
      <c r="I408" s="10" t="s">
        <v>903</v>
      </c>
      <c r="J408" s="10" t="s">
        <v>41</v>
      </c>
      <c r="K408" s="10" t="s">
        <v>41</v>
      </c>
      <c r="L408" s="7"/>
      <c r="M408" s="8" t="s">
        <v>41</v>
      </c>
      <c r="N408" s="11"/>
      <c r="O408" s="11"/>
      <c r="P408" s="7" t="s">
        <v>43</v>
      </c>
      <c r="Q408" s="7"/>
      <c r="R408" s="12" t="str">
        <f>HYPERLINK("https://docs.wto.org/imrd/directdoc.asp?DDFDocuments/t/G/TBTN25/BDI674A1.docx", "https://docs.wto.org/imrd/directdoc.asp?DDFDocuments/t/G/TBTN25/BDI674A1.docx")</f>
        <v>https://docs.wto.org/imrd/directdoc.asp?DDFDocuments/t/G/TBTN25/BDI674A1.docx</v>
      </c>
      <c r="S408" s="12" t="str">
        <f>HYPERLINK("https://docs.wto.org/imrd/directdoc.asp?DDFDocuments/u/G/TBTN25/BDI674A1.docx", "https://docs.wto.org/imrd/directdoc.asp?DDFDocuments/u/G/TBTN25/BDI674A1.docx")</f>
        <v>https://docs.wto.org/imrd/directdoc.asp?DDFDocuments/u/G/TBTN25/BDI674A1.docx</v>
      </c>
      <c r="T408" s="12" t="str">
        <f>HYPERLINK("https://docs.wto.org/imrd/directdoc.asp?DDFDocuments/v/G/TBTN25/BDI674A1.docx", "https://docs.wto.org/imrd/directdoc.asp?DDFDocuments/v/G/TBTN25/BDI674A1.docx")</f>
        <v>https://docs.wto.org/imrd/directdoc.asp?DDFDocuments/v/G/TBTN25/BDI674A1.docx</v>
      </c>
      <c r="U408" s="12" t="s">
        <v>97</v>
      </c>
      <c r="V408" s="12" t="s">
        <v>97</v>
      </c>
      <c r="W408" s="12" t="s">
        <v>97</v>
      </c>
      <c r="X408" s="12" t="s">
        <v>97</v>
      </c>
      <c r="Y408" s="12" t="s">
        <v>97</v>
      </c>
      <c r="Z408" s="12" t="s">
        <v>97</v>
      </c>
      <c r="AA408" s="12" t="s">
        <v>97</v>
      </c>
      <c r="AB408" s="13" t="s">
        <v>41</v>
      </c>
      <c r="AC408" s="12" t="s">
        <v>41</v>
      </c>
      <c r="AD408" s="12" t="s">
        <v>41</v>
      </c>
      <c r="AE408" s="12" t="s">
        <v>41</v>
      </c>
      <c r="AF408" s="12" t="s">
        <v>41</v>
      </c>
      <c r="AG408" s="12" t="s">
        <v>41</v>
      </c>
      <c r="AH408" s="13" t="s">
        <v>41</v>
      </c>
    </row>
    <row r="409" spans="1:34" ht="40.049999999999997" customHeight="1" x14ac:dyDescent="0.3">
      <c r="A409" s="7" t="s">
        <v>46</v>
      </c>
      <c r="B409" s="8">
        <v>46279</v>
      </c>
      <c r="C409" s="9" t="str">
        <f>HYPERLINK("https://epingalert.org/en/Search?viewData= G/TBT/N/BDI/674/Add.1, G/TBT/N/KEN/1921/Add.1, G/TBT/N/RWA/1293/Add.1, G/TBT/N/TZA/1438/Add.1, G/TBT/N/UGA/2257/Add.1"," G/TBT/N/BDI/674/Add.1, G/TBT/N/KEN/1921/Add.1, G/TBT/N/RWA/1293/Add.1, G/TBT/N/TZA/1438/Add.1, G/TBT/N/UGA/2257/Add.1")</f>
        <v xml:space="preserve"> G/TBT/N/BDI/674/Add.1, G/TBT/N/KEN/1921/Add.1, G/TBT/N/RWA/1293/Add.1, G/TBT/N/TZA/1438/Add.1, G/TBT/N/UGA/2257/Add.1</v>
      </c>
      <c r="D409" s="10" t="s">
        <v>1538</v>
      </c>
      <c r="E409" s="10" t="s">
        <v>1539</v>
      </c>
      <c r="F409" s="10" t="s">
        <v>1540</v>
      </c>
      <c r="G409" s="10" t="s">
        <v>1541</v>
      </c>
      <c r="H409" s="10" t="s">
        <v>902</v>
      </c>
      <c r="I409" s="10" t="s">
        <v>903</v>
      </c>
      <c r="J409" s="10" t="s">
        <v>41</v>
      </c>
      <c r="K409" s="10" t="s">
        <v>41</v>
      </c>
      <c r="L409" s="7"/>
      <c r="M409" s="8" t="s">
        <v>41</v>
      </c>
      <c r="N409" s="11"/>
      <c r="O409" s="11"/>
      <c r="P409" s="7" t="s">
        <v>43</v>
      </c>
      <c r="Q409" s="7"/>
      <c r="R409" s="12" t="str">
        <f>HYPERLINK("https://docs.wto.org/imrd/directdoc.asp?DDFDocuments/t/G/TBTN25/BDI674A1.docx", "https://docs.wto.org/imrd/directdoc.asp?DDFDocuments/t/G/TBTN25/BDI674A1.docx")</f>
        <v>https://docs.wto.org/imrd/directdoc.asp?DDFDocuments/t/G/TBTN25/BDI674A1.docx</v>
      </c>
      <c r="S409" s="12" t="str">
        <f>HYPERLINK("https://docs.wto.org/imrd/directdoc.asp?DDFDocuments/u/G/TBTN25/BDI674A1.docx", "https://docs.wto.org/imrd/directdoc.asp?DDFDocuments/u/G/TBTN25/BDI674A1.docx")</f>
        <v>https://docs.wto.org/imrd/directdoc.asp?DDFDocuments/u/G/TBTN25/BDI674A1.docx</v>
      </c>
      <c r="T409" s="12" t="str">
        <f>HYPERLINK("https://docs.wto.org/imrd/directdoc.asp?DDFDocuments/v/G/TBTN25/BDI674A1.docx", "https://docs.wto.org/imrd/directdoc.asp?DDFDocuments/v/G/TBTN25/BDI674A1.docx")</f>
        <v>https://docs.wto.org/imrd/directdoc.asp?DDFDocuments/v/G/TBTN25/BDI674A1.docx</v>
      </c>
      <c r="U409" s="12" t="s">
        <v>97</v>
      </c>
      <c r="V409" s="12" t="s">
        <v>97</v>
      </c>
      <c r="W409" s="12" t="s">
        <v>97</v>
      </c>
      <c r="X409" s="12" t="s">
        <v>97</v>
      </c>
      <c r="Y409" s="12" t="s">
        <v>97</v>
      </c>
      <c r="Z409" s="12" t="s">
        <v>97</v>
      </c>
      <c r="AA409" s="12" t="s">
        <v>97</v>
      </c>
      <c r="AB409" s="13" t="s">
        <v>41</v>
      </c>
      <c r="AC409" s="12" t="s">
        <v>41</v>
      </c>
      <c r="AD409" s="12" t="s">
        <v>41</v>
      </c>
      <c r="AE409" s="12" t="s">
        <v>41</v>
      </c>
      <c r="AF409" s="12" t="s">
        <v>41</v>
      </c>
      <c r="AG409" s="12" t="s">
        <v>41</v>
      </c>
      <c r="AH409" s="13" t="s">
        <v>41</v>
      </c>
    </row>
    <row r="410" spans="1:34" ht="40.049999999999997" customHeight="1" x14ac:dyDescent="0.3">
      <c r="A410" s="7" t="s">
        <v>47</v>
      </c>
      <c r="B410" s="8">
        <v>46279</v>
      </c>
      <c r="C410" s="9" t="str">
        <f>HYPERLINK("https://epingalert.org/en/Search?viewData= G/TBT/N/BDI/674/Add.1, G/TBT/N/KEN/1921/Add.1, G/TBT/N/RWA/1293/Add.1, G/TBT/N/TZA/1438/Add.1, G/TBT/N/UGA/2257/Add.1"," G/TBT/N/BDI/674/Add.1, G/TBT/N/KEN/1921/Add.1, G/TBT/N/RWA/1293/Add.1, G/TBT/N/TZA/1438/Add.1, G/TBT/N/UGA/2257/Add.1")</f>
        <v xml:space="preserve"> G/TBT/N/BDI/674/Add.1, G/TBT/N/KEN/1921/Add.1, G/TBT/N/RWA/1293/Add.1, G/TBT/N/TZA/1438/Add.1, G/TBT/N/UGA/2257/Add.1</v>
      </c>
      <c r="D410" s="10" t="s">
        <v>1538</v>
      </c>
      <c r="E410" s="10" t="s">
        <v>1539</v>
      </c>
      <c r="F410" s="10" t="s">
        <v>1540</v>
      </c>
      <c r="G410" s="10" t="s">
        <v>1541</v>
      </c>
      <c r="H410" s="10" t="s">
        <v>902</v>
      </c>
      <c r="I410" s="10" t="s">
        <v>903</v>
      </c>
      <c r="J410" s="10" t="s">
        <v>41</v>
      </c>
      <c r="K410" s="10" t="s">
        <v>41</v>
      </c>
      <c r="L410" s="7"/>
      <c r="M410" s="8" t="s">
        <v>41</v>
      </c>
      <c r="N410" s="11"/>
      <c r="O410" s="11"/>
      <c r="P410" s="7" t="s">
        <v>43</v>
      </c>
      <c r="Q410" s="7"/>
      <c r="R410" s="12" t="str">
        <f>HYPERLINK("https://docs.wto.org/imrd/directdoc.asp?DDFDocuments/t/G/TBTN25/BDI674A1.docx", "https://docs.wto.org/imrd/directdoc.asp?DDFDocuments/t/G/TBTN25/BDI674A1.docx")</f>
        <v>https://docs.wto.org/imrd/directdoc.asp?DDFDocuments/t/G/TBTN25/BDI674A1.docx</v>
      </c>
      <c r="S410" s="12" t="str">
        <f>HYPERLINK("https://docs.wto.org/imrd/directdoc.asp?DDFDocuments/u/G/TBTN25/BDI674A1.docx", "https://docs.wto.org/imrd/directdoc.asp?DDFDocuments/u/G/TBTN25/BDI674A1.docx")</f>
        <v>https://docs.wto.org/imrd/directdoc.asp?DDFDocuments/u/G/TBTN25/BDI674A1.docx</v>
      </c>
      <c r="T410" s="12" t="str">
        <f>HYPERLINK("https://docs.wto.org/imrd/directdoc.asp?DDFDocuments/v/G/TBTN25/BDI674A1.docx", "https://docs.wto.org/imrd/directdoc.asp?DDFDocuments/v/G/TBTN25/BDI674A1.docx")</f>
        <v>https://docs.wto.org/imrd/directdoc.asp?DDFDocuments/v/G/TBTN25/BDI674A1.docx</v>
      </c>
      <c r="U410" s="12" t="s">
        <v>97</v>
      </c>
      <c r="V410" s="12" t="s">
        <v>97</v>
      </c>
      <c r="W410" s="12" t="s">
        <v>97</v>
      </c>
      <c r="X410" s="12" t="s">
        <v>97</v>
      </c>
      <c r="Y410" s="12" t="s">
        <v>97</v>
      </c>
      <c r="Z410" s="12" t="s">
        <v>97</v>
      </c>
      <c r="AA410" s="12" t="s">
        <v>97</v>
      </c>
      <c r="AB410" s="13" t="s">
        <v>41</v>
      </c>
      <c r="AC410" s="12" t="s">
        <v>41</v>
      </c>
      <c r="AD410" s="12" t="s">
        <v>41</v>
      </c>
      <c r="AE410" s="12" t="s">
        <v>41</v>
      </c>
      <c r="AF410" s="12" t="s">
        <v>41</v>
      </c>
      <c r="AG410" s="12" t="s">
        <v>41</v>
      </c>
      <c r="AH410" s="13" t="s">
        <v>41</v>
      </c>
    </row>
    <row r="411" spans="1:34" ht="40.049999999999997" customHeight="1" x14ac:dyDescent="0.3">
      <c r="A411" s="7" t="s">
        <v>48</v>
      </c>
      <c r="B411" s="8">
        <v>46279</v>
      </c>
      <c r="C411" s="9" t="str">
        <f>HYPERLINK("https://epingalert.org/en/Search?viewData= G/TBT/N/BDI/674/Add.1, G/TBT/N/KEN/1921/Add.1, G/TBT/N/RWA/1293/Add.1, G/TBT/N/TZA/1438/Add.1, G/TBT/N/UGA/2257/Add.1"," G/TBT/N/BDI/674/Add.1, G/TBT/N/KEN/1921/Add.1, G/TBT/N/RWA/1293/Add.1, G/TBT/N/TZA/1438/Add.1, G/TBT/N/UGA/2257/Add.1")</f>
        <v xml:space="preserve"> G/TBT/N/BDI/674/Add.1, G/TBT/N/KEN/1921/Add.1, G/TBT/N/RWA/1293/Add.1, G/TBT/N/TZA/1438/Add.1, G/TBT/N/UGA/2257/Add.1</v>
      </c>
      <c r="D411" s="10" t="s">
        <v>1538</v>
      </c>
      <c r="E411" s="10" t="s">
        <v>1539</v>
      </c>
      <c r="F411" s="10" t="s">
        <v>1540</v>
      </c>
      <c r="G411" s="10" t="s">
        <v>1541</v>
      </c>
      <c r="H411" s="10" t="s">
        <v>902</v>
      </c>
      <c r="I411" s="10" t="s">
        <v>500</v>
      </c>
      <c r="J411" s="10" t="s">
        <v>41</v>
      </c>
      <c r="K411" s="10" t="s">
        <v>41</v>
      </c>
      <c r="L411" s="7"/>
      <c r="M411" s="8" t="s">
        <v>41</v>
      </c>
      <c r="N411" s="11"/>
      <c r="O411" s="11"/>
      <c r="P411" s="7" t="s">
        <v>43</v>
      </c>
      <c r="Q411" s="7"/>
      <c r="R411" s="12" t="str">
        <f>HYPERLINK("https://docs.wto.org/imrd/directdoc.asp?DDFDocuments/t/G/TBTN25/BDI674A1.docx", "https://docs.wto.org/imrd/directdoc.asp?DDFDocuments/t/G/TBTN25/BDI674A1.docx")</f>
        <v>https://docs.wto.org/imrd/directdoc.asp?DDFDocuments/t/G/TBTN25/BDI674A1.docx</v>
      </c>
      <c r="S411" s="12" t="str">
        <f>HYPERLINK("https://docs.wto.org/imrd/directdoc.asp?DDFDocuments/u/G/TBTN25/BDI674A1.docx", "https://docs.wto.org/imrd/directdoc.asp?DDFDocuments/u/G/TBTN25/BDI674A1.docx")</f>
        <v>https://docs.wto.org/imrd/directdoc.asp?DDFDocuments/u/G/TBTN25/BDI674A1.docx</v>
      </c>
      <c r="T411" s="12" t="str">
        <f>HYPERLINK("https://docs.wto.org/imrd/directdoc.asp?DDFDocuments/v/G/TBTN25/BDI674A1.docx", "https://docs.wto.org/imrd/directdoc.asp?DDFDocuments/v/G/TBTN25/BDI674A1.docx")</f>
        <v>https://docs.wto.org/imrd/directdoc.asp?DDFDocuments/v/G/TBTN25/BDI674A1.docx</v>
      </c>
      <c r="U411" s="12" t="s">
        <v>97</v>
      </c>
      <c r="V411" s="12" t="s">
        <v>97</v>
      </c>
      <c r="W411" s="12" t="s">
        <v>97</v>
      </c>
      <c r="X411" s="12" t="s">
        <v>97</v>
      </c>
      <c r="Y411" s="12" t="s">
        <v>97</v>
      </c>
      <c r="Z411" s="12" t="s">
        <v>97</v>
      </c>
      <c r="AA411" s="12" t="s">
        <v>97</v>
      </c>
      <c r="AB411" s="13" t="s">
        <v>41</v>
      </c>
      <c r="AC411" s="12" t="s">
        <v>41</v>
      </c>
      <c r="AD411" s="12" t="s">
        <v>41</v>
      </c>
      <c r="AE411" s="12" t="s">
        <v>41</v>
      </c>
      <c r="AF411" s="12" t="s">
        <v>41</v>
      </c>
      <c r="AG411" s="12" t="s">
        <v>41</v>
      </c>
      <c r="AH411" s="13" t="s">
        <v>41</v>
      </c>
    </row>
    <row r="412" spans="1:34" ht="40.049999999999997" customHeight="1" x14ac:dyDescent="0.3">
      <c r="A412" s="7" t="s">
        <v>34</v>
      </c>
      <c r="B412" s="8">
        <v>46279</v>
      </c>
      <c r="C412" s="9" t="str">
        <f>HYPERLINK("https://epingalert.org/en/Search?viewData= G/TBT/N/BDI/809, G/TBT/N/KEN/2107, G/TBT/N/RWA/1481, G/TBT/N/TZA/1644, G/TBT/N/UGA/2425"," G/TBT/N/BDI/809, G/TBT/N/KEN/2107, G/TBT/N/RWA/1481, G/TBT/N/TZA/1644, G/TBT/N/UGA/2425")</f>
        <v xml:space="preserve"> G/TBT/N/BDI/809, G/TBT/N/KEN/2107, G/TBT/N/RWA/1481, G/TBT/N/TZA/1644, G/TBT/N/UGA/2425</v>
      </c>
      <c r="D412" s="10" t="s">
        <v>1542</v>
      </c>
      <c r="E412" s="10" t="s">
        <v>1543</v>
      </c>
      <c r="F412" s="10" t="s">
        <v>1544</v>
      </c>
      <c r="G412" s="10" t="s">
        <v>1545</v>
      </c>
      <c r="H412" s="10" t="s">
        <v>499</v>
      </c>
      <c r="I412" s="10" t="s">
        <v>500</v>
      </c>
      <c r="J412" s="10" t="s">
        <v>41</v>
      </c>
      <c r="K412" s="10" t="s">
        <v>41</v>
      </c>
      <c r="L412" s="7"/>
      <c r="M412" s="8">
        <v>46339</v>
      </c>
      <c r="N412" s="11" t="s">
        <v>166</v>
      </c>
      <c r="O412" s="11" t="s">
        <v>166</v>
      </c>
      <c r="P412" s="7" t="s">
        <v>95</v>
      </c>
      <c r="Q412" s="10" t="s">
        <v>1546</v>
      </c>
      <c r="R412" s="12" t="str">
        <f>HYPERLINK("https://docs.wto.org/imrd/directdoc.asp?DDFDocuments/t/G/TBTN26/BDI809.docx", "https://docs.wto.org/imrd/directdoc.asp?DDFDocuments/t/G/TBTN26/BDI809.docx")</f>
        <v>https://docs.wto.org/imrd/directdoc.asp?DDFDocuments/t/G/TBTN26/BDI809.docx</v>
      </c>
      <c r="S412" s="12" t="str">
        <f>HYPERLINK("https://docs.wto.org/imrd/directdoc.asp?DDFDocuments/u/G/TBTN26/BDI809.docx", "https://docs.wto.org/imrd/directdoc.asp?DDFDocuments/u/G/TBTN26/BDI809.docx")</f>
        <v>https://docs.wto.org/imrd/directdoc.asp?DDFDocuments/u/G/TBTN26/BDI809.docx</v>
      </c>
      <c r="T412" s="12" t="str">
        <f>HYPERLINK("https://docs.wto.org/imrd/directdoc.asp?DDFDocuments/v/G/TBTN26/BDI809.docx", "https://docs.wto.org/imrd/directdoc.asp?DDFDocuments/v/G/TBTN26/BDI809.docx")</f>
        <v>https://docs.wto.org/imrd/directdoc.asp?DDFDocuments/v/G/TBTN26/BDI809.docx</v>
      </c>
      <c r="U412" s="12" t="s">
        <v>98</v>
      </c>
      <c r="V412" s="12" t="s">
        <v>97</v>
      </c>
      <c r="W412" s="12" t="s">
        <v>98</v>
      </c>
      <c r="X412" s="12" t="s">
        <v>97</v>
      </c>
      <c r="Y412" s="12" t="s">
        <v>97</v>
      </c>
      <c r="Z412" s="12" t="s">
        <v>97</v>
      </c>
      <c r="AA412" s="12" t="s">
        <v>97</v>
      </c>
      <c r="AB412" s="13" t="s">
        <v>1547</v>
      </c>
      <c r="AC412" s="12" t="s">
        <v>41</v>
      </c>
      <c r="AD412" s="12" t="s">
        <v>41</v>
      </c>
      <c r="AE412" s="12" t="s">
        <v>41</v>
      </c>
      <c r="AF412" s="12" t="s">
        <v>41</v>
      </c>
      <c r="AG412" s="12" t="s">
        <v>41</v>
      </c>
      <c r="AH412" s="13" t="s">
        <v>41</v>
      </c>
    </row>
    <row r="413" spans="1:34" ht="40.049999999999997" customHeight="1" x14ac:dyDescent="0.3">
      <c r="A413" s="7" t="s">
        <v>45</v>
      </c>
      <c r="B413" s="8">
        <v>46279</v>
      </c>
      <c r="C413" s="9" t="str">
        <f>HYPERLINK("https://epingalert.org/en/Search?viewData= G/TBT/N/BDI/809, G/TBT/N/KEN/2107, G/TBT/N/RWA/1481, G/TBT/N/TZA/1644, G/TBT/N/UGA/2425"," G/TBT/N/BDI/809, G/TBT/N/KEN/2107, G/TBT/N/RWA/1481, G/TBT/N/TZA/1644, G/TBT/N/UGA/2425")</f>
        <v xml:space="preserve"> G/TBT/N/BDI/809, G/TBT/N/KEN/2107, G/TBT/N/RWA/1481, G/TBT/N/TZA/1644, G/TBT/N/UGA/2425</v>
      </c>
      <c r="D413" s="10" t="s">
        <v>1542</v>
      </c>
      <c r="E413" s="10" t="s">
        <v>1543</v>
      </c>
      <c r="F413" s="10" t="s">
        <v>1544</v>
      </c>
      <c r="G413" s="10" t="s">
        <v>1545</v>
      </c>
      <c r="H413" s="10" t="s">
        <v>499</v>
      </c>
      <c r="I413" s="10" t="s">
        <v>500</v>
      </c>
      <c r="J413" s="10" t="s">
        <v>41</v>
      </c>
      <c r="K413" s="10" t="s">
        <v>41</v>
      </c>
      <c r="L413" s="7"/>
      <c r="M413" s="8">
        <v>46339</v>
      </c>
      <c r="N413" s="11" t="s">
        <v>166</v>
      </c>
      <c r="O413" s="11" t="s">
        <v>166</v>
      </c>
      <c r="P413" s="7" t="s">
        <v>95</v>
      </c>
      <c r="Q413" s="10" t="s">
        <v>1546</v>
      </c>
      <c r="R413" s="12" t="str">
        <f>HYPERLINK("https://docs.wto.org/imrd/directdoc.asp?DDFDocuments/t/G/TBTN26/BDI809.docx", "https://docs.wto.org/imrd/directdoc.asp?DDFDocuments/t/G/TBTN26/BDI809.docx")</f>
        <v>https://docs.wto.org/imrd/directdoc.asp?DDFDocuments/t/G/TBTN26/BDI809.docx</v>
      </c>
      <c r="S413" s="12" t="str">
        <f>HYPERLINK("https://docs.wto.org/imrd/directdoc.asp?DDFDocuments/u/G/TBTN26/BDI809.docx", "https://docs.wto.org/imrd/directdoc.asp?DDFDocuments/u/G/TBTN26/BDI809.docx")</f>
        <v>https://docs.wto.org/imrd/directdoc.asp?DDFDocuments/u/G/TBTN26/BDI809.docx</v>
      </c>
      <c r="T413" s="12" t="str">
        <f>HYPERLINK("https://docs.wto.org/imrd/directdoc.asp?DDFDocuments/v/G/TBTN26/BDI809.docx", "https://docs.wto.org/imrd/directdoc.asp?DDFDocuments/v/G/TBTN26/BDI809.docx")</f>
        <v>https://docs.wto.org/imrd/directdoc.asp?DDFDocuments/v/G/TBTN26/BDI809.docx</v>
      </c>
      <c r="U413" s="12" t="s">
        <v>98</v>
      </c>
      <c r="V413" s="12" t="s">
        <v>97</v>
      </c>
      <c r="W413" s="12" t="s">
        <v>98</v>
      </c>
      <c r="X413" s="12" t="s">
        <v>97</v>
      </c>
      <c r="Y413" s="12" t="s">
        <v>97</v>
      </c>
      <c r="Z413" s="12" t="s">
        <v>97</v>
      </c>
      <c r="AA413" s="12" t="s">
        <v>97</v>
      </c>
      <c r="AB413" s="13" t="s">
        <v>1547</v>
      </c>
      <c r="AC413" s="12" t="s">
        <v>41</v>
      </c>
      <c r="AD413" s="12" t="s">
        <v>41</v>
      </c>
      <c r="AE413" s="12" t="s">
        <v>41</v>
      </c>
      <c r="AF413" s="12" t="s">
        <v>41</v>
      </c>
      <c r="AG413" s="12" t="s">
        <v>41</v>
      </c>
      <c r="AH413" s="13" t="s">
        <v>41</v>
      </c>
    </row>
    <row r="414" spans="1:34" ht="40.049999999999997" customHeight="1" x14ac:dyDescent="0.3">
      <c r="A414" s="7" t="s">
        <v>46</v>
      </c>
      <c r="B414" s="8">
        <v>46279</v>
      </c>
      <c r="C414" s="9" t="str">
        <f>HYPERLINK("https://epingalert.org/en/Search?viewData= G/TBT/N/BDI/809, G/TBT/N/KEN/2107, G/TBT/N/RWA/1481, G/TBT/N/TZA/1644, G/TBT/N/UGA/2425"," G/TBT/N/BDI/809, G/TBT/N/KEN/2107, G/TBT/N/RWA/1481, G/TBT/N/TZA/1644, G/TBT/N/UGA/2425")</f>
        <v xml:space="preserve"> G/TBT/N/BDI/809, G/TBT/N/KEN/2107, G/TBT/N/RWA/1481, G/TBT/N/TZA/1644, G/TBT/N/UGA/2425</v>
      </c>
      <c r="D414" s="10" t="s">
        <v>1542</v>
      </c>
      <c r="E414" s="10" t="s">
        <v>1543</v>
      </c>
      <c r="F414" s="10" t="s">
        <v>1544</v>
      </c>
      <c r="G414" s="10" t="s">
        <v>1545</v>
      </c>
      <c r="H414" s="10" t="s">
        <v>499</v>
      </c>
      <c r="I414" s="10" t="s">
        <v>500</v>
      </c>
      <c r="J414" s="10" t="s">
        <v>41</v>
      </c>
      <c r="K414" s="10" t="s">
        <v>41</v>
      </c>
      <c r="L414" s="7"/>
      <c r="M414" s="8">
        <v>46339</v>
      </c>
      <c r="N414" s="11" t="s">
        <v>166</v>
      </c>
      <c r="O414" s="11" t="s">
        <v>166</v>
      </c>
      <c r="P414" s="7" t="s">
        <v>95</v>
      </c>
      <c r="Q414" s="10" t="s">
        <v>1546</v>
      </c>
      <c r="R414" s="12" t="str">
        <f>HYPERLINK("https://docs.wto.org/imrd/directdoc.asp?DDFDocuments/t/G/TBTN26/BDI809.docx", "https://docs.wto.org/imrd/directdoc.asp?DDFDocuments/t/G/TBTN26/BDI809.docx")</f>
        <v>https://docs.wto.org/imrd/directdoc.asp?DDFDocuments/t/G/TBTN26/BDI809.docx</v>
      </c>
      <c r="S414" s="12" t="str">
        <f>HYPERLINK("https://docs.wto.org/imrd/directdoc.asp?DDFDocuments/u/G/TBTN26/BDI809.docx", "https://docs.wto.org/imrd/directdoc.asp?DDFDocuments/u/G/TBTN26/BDI809.docx")</f>
        <v>https://docs.wto.org/imrd/directdoc.asp?DDFDocuments/u/G/TBTN26/BDI809.docx</v>
      </c>
      <c r="T414" s="12" t="str">
        <f>HYPERLINK("https://docs.wto.org/imrd/directdoc.asp?DDFDocuments/v/G/TBTN26/BDI809.docx", "https://docs.wto.org/imrd/directdoc.asp?DDFDocuments/v/G/TBTN26/BDI809.docx")</f>
        <v>https://docs.wto.org/imrd/directdoc.asp?DDFDocuments/v/G/TBTN26/BDI809.docx</v>
      </c>
      <c r="U414" s="12" t="s">
        <v>98</v>
      </c>
      <c r="V414" s="12" t="s">
        <v>97</v>
      </c>
      <c r="W414" s="12" t="s">
        <v>98</v>
      </c>
      <c r="X414" s="12" t="s">
        <v>97</v>
      </c>
      <c r="Y414" s="12" t="s">
        <v>97</v>
      </c>
      <c r="Z414" s="12" t="s">
        <v>97</v>
      </c>
      <c r="AA414" s="12" t="s">
        <v>97</v>
      </c>
      <c r="AB414" s="13" t="s">
        <v>1547</v>
      </c>
      <c r="AC414" s="12" t="s">
        <v>41</v>
      </c>
      <c r="AD414" s="12" t="s">
        <v>41</v>
      </c>
      <c r="AE414" s="12" t="s">
        <v>41</v>
      </c>
      <c r="AF414" s="12" t="s">
        <v>41</v>
      </c>
      <c r="AG414" s="12" t="s">
        <v>41</v>
      </c>
      <c r="AH414" s="13" t="s">
        <v>41</v>
      </c>
    </row>
    <row r="415" spans="1:34" ht="40.049999999999997" customHeight="1" x14ac:dyDescent="0.3">
      <c r="A415" s="7" t="s">
        <v>47</v>
      </c>
      <c r="B415" s="8">
        <v>46279</v>
      </c>
      <c r="C415" s="9" t="str">
        <f>HYPERLINK("https://epingalert.org/en/Search?viewData= G/TBT/N/BDI/809, G/TBT/N/KEN/2107, G/TBT/N/RWA/1481, G/TBT/N/TZA/1644, G/TBT/N/UGA/2425"," G/TBT/N/BDI/809, G/TBT/N/KEN/2107, G/TBT/N/RWA/1481, G/TBT/N/TZA/1644, G/TBT/N/UGA/2425")</f>
        <v xml:space="preserve"> G/TBT/N/BDI/809, G/TBT/N/KEN/2107, G/TBT/N/RWA/1481, G/TBT/N/TZA/1644, G/TBT/N/UGA/2425</v>
      </c>
      <c r="D415" s="10" t="s">
        <v>1542</v>
      </c>
      <c r="E415" s="10" t="s">
        <v>1543</v>
      </c>
      <c r="F415" s="10" t="s">
        <v>1544</v>
      </c>
      <c r="G415" s="10" t="s">
        <v>1545</v>
      </c>
      <c r="H415" s="10" t="s">
        <v>499</v>
      </c>
      <c r="I415" s="10" t="s">
        <v>500</v>
      </c>
      <c r="J415" s="10" t="s">
        <v>41</v>
      </c>
      <c r="K415" s="10" t="s">
        <v>41</v>
      </c>
      <c r="L415" s="7"/>
      <c r="M415" s="8">
        <v>46339</v>
      </c>
      <c r="N415" s="11" t="s">
        <v>166</v>
      </c>
      <c r="O415" s="11" t="s">
        <v>166</v>
      </c>
      <c r="P415" s="7" t="s">
        <v>95</v>
      </c>
      <c r="Q415" s="10" t="s">
        <v>1546</v>
      </c>
      <c r="R415" s="12" t="str">
        <f>HYPERLINK("https://docs.wto.org/imrd/directdoc.asp?DDFDocuments/t/G/TBTN26/BDI809.docx", "https://docs.wto.org/imrd/directdoc.asp?DDFDocuments/t/G/TBTN26/BDI809.docx")</f>
        <v>https://docs.wto.org/imrd/directdoc.asp?DDFDocuments/t/G/TBTN26/BDI809.docx</v>
      </c>
      <c r="S415" s="12" t="str">
        <f>HYPERLINK("https://docs.wto.org/imrd/directdoc.asp?DDFDocuments/u/G/TBTN26/BDI809.docx", "https://docs.wto.org/imrd/directdoc.asp?DDFDocuments/u/G/TBTN26/BDI809.docx")</f>
        <v>https://docs.wto.org/imrd/directdoc.asp?DDFDocuments/u/G/TBTN26/BDI809.docx</v>
      </c>
      <c r="T415" s="12" t="str">
        <f>HYPERLINK("https://docs.wto.org/imrd/directdoc.asp?DDFDocuments/v/G/TBTN26/BDI809.docx", "https://docs.wto.org/imrd/directdoc.asp?DDFDocuments/v/G/TBTN26/BDI809.docx")</f>
        <v>https://docs.wto.org/imrd/directdoc.asp?DDFDocuments/v/G/TBTN26/BDI809.docx</v>
      </c>
      <c r="U415" s="12" t="s">
        <v>98</v>
      </c>
      <c r="V415" s="12" t="s">
        <v>97</v>
      </c>
      <c r="W415" s="12" t="s">
        <v>98</v>
      </c>
      <c r="X415" s="12" t="s">
        <v>97</v>
      </c>
      <c r="Y415" s="12" t="s">
        <v>97</v>
      </c>
      <c r="Z415" s="12" t="s">
        <v>97</v>
      </c>
      <c r="AA415" s="12" t="s">
        <v>97</v>
      </c>
      <c r="AB415" s="13" t="s">
        <v>1547</v>
      </c>
      <c r="AC415" s="12" t="s">
        <v>41</v>
      </c>
      <c r="AD415" s="12" t="s">
        <v>41</v>
      </c>
      <c r="AE415" s="12" t="s">
        <v>41</v>
      </c>
      <c r="AF415" s="12" t="s">
        <v>41</v>
      </c>
      <c r="AG415" s="12" t="s">
        <v>41</v>
      </c>
      <c r="AH415" s="13" t="s">
        <v>41</v>
      </c>
    </row>
    <row r="416" spans="1:34" ht="40.049999999999997" customHeight="1" x14ac:dyDescent="0.3">
      <c r="A416" s="7" t="s">
        <v>48</v>
      </c>
      <c r="B416" s="8">
        <v>46279</v>
      </c>
      <c r="C416" s="9" t="str">
        <f>HYPERLINK("https://epingalert.org/en/Search?viewData= G/TBT/N/BDI/809, G/TBT/N/KEN/2107, G/TBT/N/RWA/1481, G/TBT/N/TZA/1644, G/TBT/N/UGA/2425"," G/TBT/N/BDI/809, G/TBT/N/KEN/2107, G/TBT/N/RWA/1481, G/TBT/N/TZA/1644, G/TBT/N/UGA/2425")</f>
        <v xml:space="preserve"> G/TBT/N/BDI/809, G/TBT/N/KEN/2107, G/TBT/N/RWA/1481, G/TBT/N/TZA/1644, G/TBT/N/UGA/2425</v>
      </c>
      <c r="D416" s="10" t="s">
        <v>1542</v>
      </c>
      <c r="E416" s="10" t="s">
        <v>1543</v>
      </c>
      <c r="F416" s="10" t="s">
        <v>1544</v>
      </c>
      <c r="G416" s="10" t="s">
        <v>1545</v>
      </c>
      <c r="H416" s="10" t="s">
        <v>499</v>
      </c>
      <c r="I416" s="10" t="s">
        <v>500</v>
      </c>
      <c r="J416" s="10" t="s">
        <v>41</v>
      </c>
      <c r="K416" s="10" t="s">
        <v>41</v>
      </c>
      <c r="L416" s="7"/>
      <c r="M416" s="8">
        <v>46339</v>
      </c>
      <c r="N416" s="11" t="s">
        <v>166</v>
      </c>
      <c r="O416" s="11" t="s">
        <v>166</v>
      </c>
      <c r="P416" s="7" t="s">
        <v>95</v>
      </c>
      <c r="Q416" s="10" t="s">
        <v>1546</v>
      </c>
      <c r="R416" s="12" t="str">
        <f>HYPERLINK("https://docs.wto.org/imrd/directdoc.asp?DDFDocuments/t/G/TBTN26/BDI809.docx", "https://docs.wto.org/imrd/directdoc.asp?DDFDocuments/t/G/TBTN26/BDI809.docx")</f>
        <v>https://docs.wto.org/imrd/directdoc.asp?DDFDocuments/t/G/TBTN26/BDI809.docx</v>
      </c>
      <c r="S416" s="12" t="str">
        <f>HYPERLINK("https://docs.wto.org/imrd/directdoc.asp?DDFDocuments/u/G/TBTN26/BDI809.docx", "https://docs.wto.org/imrd/directdoc.asp?DDFDocuments/u/G/TBTN26/BDI809.docx")</f>
        <v>https://docs.wto.org/imrd/directdoc.asp?DDFDocuments/u/G/TBTN26/BDI809.docx</v>
      </c>
      <c r="T416" s="12" t="str">
        <f>HYPERLINK("https://docs.wto.org/imrd/directdoc.asp?DDFDocuments/v/G/TBTN26/BDI809.docx", "https://docs.wto.org/imrd/directdoc.asp?DDFDocuments/v/G/TBTN26/BDI809.docx")</f>
        <v>https://docs.wto.org/imrd/directdoc.asp?DDFDocuments/v/G/TBTN26/BDI809.docx</v>
      </c>
      <c r="U416" s="12" t="s">
        <v>98</v>
      </c>
      <c r="V416" s="12" t="s">
        <v>97</v>
      </c>
      <c r="W416" s="12" t="s">
        <v>98</v>
      </c>
      <c r="X416" s="12" t="s">
        <v>97</v>
      </c>
      <c r="Y416" s="12" t="s">
        <v>97</v>
      </c>
      <c r="Z416" s="12" t="s">
        <v>97</v>
      </c>
      <c r="AA416" s="12" t="s">
        <v>97</v>
      </c>
      <c r="AB416" s="13" t="s">
        <v>1547</v>
      </c>
      <c r="AC416" s="12" t="s">
        <v>41</v>
      </c>
      <c r="AD416" s="12" t="s">
        <v>41</v>
      </c>
      <c r="AE416" s="12" t="s">
        <v>41</v>
      </c>
      <c r="AF416" s="12" t="s">
        <v>41</v>
      </c>
      <c r="AG416" s="12" t="s">
        <v>41</v>
      </c>
      <c r="AH416" s="13" t="s">
        <v>41</v>
      </c>
    </row>
    <row r="417" spans="1:34" ht="40.049999999999997" customHeight="1" x14ac:dyDescent="0.3">
      <c r="A417" s="7" t="s">
        <v>34</v>
      </c>
      <c r="B417" s="8">
        <v>46279</v>
      </c>
      <c r="C417" s="9" t="str">
        <f>HYPERLINK("https://epingalert.org/en/Search?viewData= G/TBT/N/BDI/810, G/TBT/N/KEN/2108, G/TBT/N/RWA/1482, G/TBT/N/TZA/1645, G/TBT/N/UGA/2426"," G/TBT/N/BDI/810, G/TBT/N/KEN/2108, G/TBT/N/RWA/1482, G/TBT/N/TZA/1645, G/TBT/N/UGA/2426")</f>
        <v xml:space="preserve"> G/TBT/N/BDI/810, G/TBT/N/KEN/2108, G/TBT/N/RWA/1482, G/TBT/N/TZA/1645, G/TBT/N/UGA/2426</v>
      </c>
      <c r="D417" s="10" t="s">
        <v>1548</v>
      </c>
      <c r="E417" s="10" t="s">
        <v>1549</v>
      </c>
      <c r="F417" s="10" t="s">
        <v>1550</v>
      </c>
      <c r="G417" s="10" t="s">
        <v>1551</v>
      </c>
      <c r="H417" s="10" t="s">
        <v>499</v>
      </c>
      <c r="I417" s="10" t="s">
        <v>500</v>
      </c>
      <c r="J417" s="10" t="s">
        <v>41</v>
      </c>
      <c r="K417" s="10" t="s">
        <v>41</v>
      </c>
      <c r="L417" s="7"/>
      <c r="M417" s="8">
        <v>46339</v>
      </c>
      <c r="N417" s="11" t="s">
        <v>166</v>
      </c>
      <c r="O417" s="11" t="s">
        <v>166</v>
      </c>
      <c r="P417" s="7" t="s">
        <v>95</v>
      </c>
      <c r="Q417" s="10" t="s">
        <v>1552</v>
      </c>
      <c r="R417" s="12" t="str">
        <f>HYPERLINK("https://docs.wto.org/imrd/directdoc.asp?DDFDocuments/t/G/TBTN26/BDI810.docx", "https://docs.wto.org/imrd/directdoc.asp?DDFDocuments/t/G/TBTN26/BDI810.docx")</f>
        <v>https://docs.wto.org/imrd/directdoc.asp?DDFDocuments/t/G/TBTN26/BDI810.docx</v>
      </c>
      <c r="S417" s="12" t="str">
        <f>HYPERLINK("https://docs.wto.org/imrd/directdoc.asp?DDFDocuments/u/G/TBTN26/BDI810.docx", "https://docs.wto.org/imrd/directdoc.asp?DDFDocuments/u/G/TBTN26/BDI810.docx")</f>
        <v>https://docs.wto.org/imrd/directdoc.asp?DDFDocuments/u/G/TBTN26/BDI810.docx</v>
      </c>
      <c r="T417" s="12" t="str">
        <f>HYPERLINK("https://docs.wto.org/imrd/directdoc.asp?DDFDocuments/v/G/TBTN26/BDI810.docx", "https://docs.wto.org/imrd/directdoc.asp?DDFDocuments/v/G/TBTN26/BDI810.docx")</f>
        <v>https://docs.wto.org/imrd/directdoc.asp?DDFDocuments/v/G/TBTN26/BDI810.docx</v>
      </c>
      <c r="U417" s="12" t="s">
        <v>98</v>
      </c>
      <c r="V417" s="12" t="s">
        <v>97</v>
      </c>
      <c r="W417" s="12" t="s">
        <v>98</v>
      </c>
      <c r="X417" s="12" t="s">
        <v>97</v>
      </c>
      <c r="Y417" s="12" t="s">
        <v>97</v>
      </c>
      <c r="Z417" s="12" t="s">
        <v>97</v>
      </c>
      <c r="AA417" s="12" t="s">
        <v>97</v>
      </c>
      <c r="AB417" s="13" t="s">
        <v>1553</v>
      </c>
      <c r="AC417" s="12" t="s">
        <v>41</v>
      </c>
      <c r="AD417" s="12" t="s">
        <v>41</v>
      </c>
      <c r="AE417" s="12" t="s">
        <v>41</v>
      </c>
      <c r="AF417" s="12" t="s">
        <v>41</v>
      </c>
      <c r="AG417" s="12" t="s">
        <v>41</v>
      </c>
      <c r="AH417" s="13" t="s">
        <v>41</v>
      </c>
    </row>
    <row r="418" spans="1:34" ht="40.049999999999997" customHeight="1" x14ac:dyDescent="0.3">
      <c r="A418" s="7" t="s">
        <v>45</v>
      </c>
      <c r="B418" s="8">
        <v>46279</v>
      </c>
      <c r="C418" s="9" t="str">
        <f>HYPERLINK("https://epingalert.org/en/Search?viewData= G/TBT/N/BDI/810, G/TBT/N/KEN/2108, G/TBT/N/RWA/1482, G/TBT/N/TZA/1645, G/TBT/N/UGA/2426"," G/TBT/N/BDI/810, G/TBT/N/KEN/2108, G/TBT/N/RWA/1482, G/TBT/N/TZA/1645, G/TBT/N/UGA/2426")</f>
        <v xml:space="preserve"> G/TBT/N/BDI/810, G/TBT/N/KEN/2108, G/TBT/N/RWA/1482, G/TBT/N/TZA/1645, G/TBT/N/UGA/2426</v>
      </c>
      <c r="D418" s="10" t="s">
        <v>1548</v>
      </c>
      <c r="E418" s="10" t="s">
        <v>1549</v>
      </c>
      <c r="F418" s="10" t="s">
        <v>1550</v>
      </c>
      <c r="G418" s="10" t="s">
        <v>1551</v>
      </c>
      <c r="H418" s="10" t="s">
        <v>499</v>
      </c>
      <c r="I418" s="10" t="s">
        <v>500</v>
      </c>
      <c r="J418" s="10" t="s">
        <v>41</v>
      </c>
      <c r="K418" s="10" t="s">
        <v>41</v>
      </c>
      <c r="L418" s="7"/>
      <c r="M418" s="8">
        <v>46339</v>
      </c>
      <c r="N418" s="11" t="s">
        <v>166</v>
      </c>
      <c r="O418" s="11" t="s">
        <v>166</v>
      </c>
      <c r="P418" s="7" t="s">
        <v>95</v>
      </c>
      <c r="Q418" s="10" t="s">
        <v>1552</v>
      </c>
      <c r="R418" s="12" t="str">
        <f>HYPERLINK("https://docs.wto.org/imrd/directdoc.asp?DDFDocuments/t/G/TBTN26/BDI810.docx", "https://docs.wto.org/imrd/directdoc.asp?DDFDocuments/t/G/TBTN26/BDI810.docx")</f>
        <v>https://docs.wto.org/imrd/directdoc.asp?DDFDocuments/t/G/TBTN26/BDI810.docx</v>
      </c>
      <c r="S418" s="12" t="str">
        <f>HYPERLINK("https://docs.wto.org/imrd/directdoc.asp?DDFDocuments/u/G/TBTN26/BDI810.docx", "https://docs.wto.org/imrd/directdoc.asp?DDFDocuments/u/G/TBTN26/BDI810.docx")</f>
        <v>https://docs.wto.org/imrd/directdoc.asp?DDFDocuments/u/G/TBTN26/BDI810.docx</v>
      </c>
      <c r="T418" s="12" t="str">
        <f>HYPERLINK("https://docs.wto.org/imrd/directdoc.asp?DDFDocuments/v/G/TBTN26/BDI810.docx", "https://docs.wto.org/imrd/directdoc.asp?DDFDocuments/v/G/TBTN26/BDI810.docx")</f>
        <v>https://docs.wto.org/imrd/directdoc.asp?DDFDocuments/v/G/TBTN26/BDI810.docx</v>
      </c>
      <c r="U418" s="12" t="s">
        <v>98</v>
      </c>
      <c r="V418" s="12" t="s">
        <v>97</v>
      </c>
      <c r="W418" s="12" t="s">
        <v>98</v>
      </c>
      <c r="X418" s="12" t="s">
        <v>97</v>
      </c>
      <c r="Y418" s="12" t="s">
        <v>97</v>
      </c>
      <c r="Z418" s="12" t="s">
        <v>97</v>
      </c>
      <c r="AA418" s="12" t="s">
        <v>97</v>
      </c>
      <c r="AB418" s="13" t="s">
        <v>1553</v>
      </c>
      <c r="AC418" s="12" t="s">
        <v>41</v>
      </c>
      <c r="AD418" s="12" t="s">
        <v>41</v>
      </c>
      <c r="AE418" s="12" t="s">
        <v>41</v>
      </c>
      <c r="AF418" s="12" t="s">
        <v>41</v>
      </c>
      <c r="AG418" s="12" t="s">
        <v>41</v>
      </c>
      <c r="AH418" s="13" t="s">
        <v>41</v>
      </c>
    </row>
    <row r="419" spans="1:34" ht="40.049999999999997" customHeight="1" x14ac:dyDescent="0.3">
      <c r="A419" s="7" t="s">
        <v>46</v>
      </c>
      <c r="B419" s="8">
        <v>46279</v>
      </c>
      <c r="C419" s="9" t="str">
        <f>HYPERLINK("https://epingalert.org/en/Search?viewData= G/TBT/N/BDI/810, G/TBT/N/KEN/2108, G/TBT/N/RWA/1482, G/TBT/N/TZA/1645, G/TBT/N/UGA/2426"," G/TBT/N/BDI/810, G/TBT/N/KEN/2108, G/TBT/N/RWA/1482, G/TBT/N/TZA/1645, G/TBT/N/UGA/2426")</f>
        <v xml:space="preserve"> G/TBT/N/BDI/810, G/TBT/N/KEN/2108, G/TBT/N/RWA/1482, G/TBT/N/TZA/1645, G/TBT/N/UGA/2426</v>
      </c>
      <c r="D419" s="10" t="s">
        <v>1548</v>
      </c>
      <c r="E419" s="10" t="s">
        <v>1549</v>
      </c>
      <c r="F419" s="10" t="s">
        <v>1550</v>
      </c>
      <c r="G419" s="10" t="s">
        <v>1551</v>
      </c>
      <c r="H419" s="10" t="s">
        <v>499</v>
      </c>
      <c r="I419" s="10" t="s">
        <v>500</v>
      </c>
      <c r="J419" s="10" t="s">
        <v>41</v>
      </c>
      <c r="K419" s="10" t="s">
        <v>41</v>
      </c>
      <c r="L419" s="7"/>
      <c r="M419" s="8">
        <v>46339</v>
      </c>
      <c r="N419" s="11" t="s">
        <v>166</v>
      </c>
      <c r="O419" s="11" t="s">
        <v>166</v>
      </c>
      <c r="P419" s="7" t="s">
        <v>95</v>
      </c>
      <c r="Q419" s="10" t="s">
        <v>1552</v>
      </c>
      <c r="R419" s="12" t="str">
        <f>HYPERLINK("https://docs.wto.org/imrd/directdoc.asp?DDFDocuments/t/G/TBTN26/BDI810.docx", "https://docs.wto.org/imrd/directdoc.asp?DDFDocuments/t/G/TBTN26/BDI810.docx")</f>
        <v>https://docs.wto.org/imrd/directdoc.asp?DDFDocuments/t/G/TBTN26/BDI810.docx</v>
      </c>
      <c r="S419" s="12" t="str">
        <f>HYPERLINK("https://docs.wto.org/imrd/directdoc.asp?DDFDocuments/u/G/TBTN26/BDI810.docx", "https://docs.wto.org/imrd/directdoc.asp?DDFDocuments/u/G/TBTN26/BDI810.docx")</f>
        <v>https://docs.wto.org/imrd/directdoc.asp?DDFDocuments/u/G/TBTN26/BDI810.docx</v>
      </c>
      <c r="T419" s="12" t="str">
        <f>HYPERLINK("https://docs.wto.org/imrd/directdoc.asp?DDFDocuments/v/G/TBTN26/BDI810.docx", "https://docs.wto.org/imrd/directdoc.asp?DDFDocuments/v/G/TBTN26/BDI810.docx")</f>
        <v>https://docs.wto.org/imrd/directdoc.asp?DDFDocuments/v/G/TBTN26/BDI810.docx</v>
      </c>
      <c r="U419" s="12" t="s">
        <v>98</v>
      </c>
      <c r="V419" s="12" t="s">
        <v>97</v>
      </c>
      <c r="W419" s="12" t="s">
        <v>98</v>
      </c>
      <c r="X419" s="12" t="s">
        <v>97</v>
      </c>
      <c r="Y419" s="12" t="s">
        <v>97</v>
      </c>
      <c r="Z419" s="12" t="s">
        <v>97</v>
      </c>
      <c r="AA419" s="12" t="s">
        <v>97</v>
      </c>
      <c r="AB419" s="13" t="s">
        <v>1553</v>
      </c>
      <c r="AC419" s="12" t="s">
        <v>41</v>
      </c>
      <c r="AD419" s="12" t="s">
        <v>41</v>
      </c>
      <c r="AE419" s="12" t="s">
        <v>41</v>
      </c>
      <c r="AF419" s="12" t="s">
        <v>41</v>
      </c>
      <c r="AG419" s="12" t="s">
        <v>41</v>
      </c>
      <c r="AH419" s="13" t="s">
        <v>41</v>
      </c>
    </row>
    <row r="420" spans="1:34" ht="40.049999999999997" customHeight="1" x14ac:dyDescent="0.3">
      <c r="A420" s="7" t="s">
        <v>47</v>
      </c>
      <c r="B420" s="8">
        <v>46279</v>
      </c>
      <c r="C420" s="9" t="str">
        <f>HYPERLINK("https://epingalert.org/en/Search?viewData= G/TBT/N/BDI/810, G/TBT/N/KEN/2108, G/TBT/N/RWA/1482, G/TBT/N/TZA/1645, G/TBT/N/UGA/2426"," G/TBT/N/BDI/810, G/TBT/N/KEN/2108, G/TBT/N/RWA/1482, G/TBT/N/TZA/1645, G/TBT/N/UGA/2426")</f>
        <v xml:space="preserve"> G/TBT/N/BDI/810, G/TBT/N/KEN/2108, G/TBT/N/RWA/1482, G/TBT/N/TZA/1645, G/TBT/N/UGA/2426</v>
      </c>
      <c r="D420" s="10" t="s">
        <v>1548</v>
      </c>
      <c r="E420" s="10" t="s">
        <v>1549</v>
      </c>
      <c r="F420" s="10" t="s">
        <v>1550</v>
      </c>
      <c r="G420" s="10" t="s">
        <v>1551</v>
      </c>
      <c r="H420" s="10" t="s">
        <v>499</v>
      </c>
      <c r="I420" s="10" t="s">
        <v>500</v>
      </c>
      <c r="J420" s="10" t="s">
        <v>41</v>
      </c>
      <c r="K420" s="10" t="s">
        <v>41</v>
      </c>
      <c r="L420" s="7"/>
      <c r="M420" s="8">
        <v>46339</v>
      </c>
      <c r="N420" s="11" t="s">
        <v>166</v>
      </c>
      <c r="O420" s="11" t="s">
        <v>166</v>
      </c>
      <c r="P420" s="7" t="s">
        <v>95</v>
      </c>
      <c r="Q420" s="10" t="s">
        <v>1552</v>
      </c>
      <c r="R420" s="12" t="str">
        <f>HYPERLINK("https://docs.wto.org/imrd/directdoc.asp?DDFDocuments/t/G/TBTN26/BDI810.docx", "https://docs.wto.org/imrd/directdoc.asp?DDFDocuments/t/G/TBTN26/BDI810.docx")</f>
        <v>https://docs.wto.org/imrd/directdoc.asp?DDFDocuments/t/G/TBTN26/BDI810.docx</v>
      </c>
      <c r="S420" s="12" t="str">
        <f>HYPERLINK("https://docs.wto.org/imrd/directdoc.asp?DDFDocuments/u/G/TBTN26/BDI810.docx", "https://docs.wto.org/imrd/directdoc.asp?DDFDocuments/u/G/TBTN26/BDI810.docx")</f>
        <v>https://docs.wto.org/imrd/directdoc.asp?DDFDocuments/u/G/TBTN26/BDI810.docx</v>
      </c>
      <c r="T420" s="12" t="str">
        <f>HYPERLINK("https://docs.wto.org/imrd/directdoc.asp?DDFDocuments/v/G/TBTN26/BDI810.docx", "https://docs.wto.org/imrd/directdoc.asp?DDFDocuments/v/G/TBTN26/BDI810.docx")</f>
        <v>https://docs.wto.org/imrd/directdoc.asp?DDFDocuments/v/G/TBTN26/BDI810.docx</v>
      </c>
      <c r="U420" s="12" t="s">
        <v>98</v>
      </c>
      <c r="V420" s="12" t="s">
        <v>97</v>
      </c>
      <c r="W420" s="12" t="s">
        <v>98</v>
      </c>
      <c r="X420" s="12" t="s">
        <v>97</v>
      </c>
      <c r="Y420" s="12" t="s">
        <v>97</v>
      </c>
      <c r="Z420" s="12" t="s">
        <v>97</v>
      </c>
      <c r="AA420" s="12" t="s">
        <v>97</v>
      </c>
      <c r="AB420" s="13" t="s">
        <v>1553</v>
      </c>
      <c r="AC420" s="12" t="s">
        <v>41</v>
      </c>
      <c r="AD420" s="12" t="s">
        <v>41</v>
      </c>
      <c r="AE420" s="12" t="s">
        <v>41</v>
      </c>
      <c r="AF420" s="12" t="s">
        <v>41</v>
      </c>
      <c r="AG420" s="12" t="s">
        <v>41</v>
      </c>
      <c r="AH420" s="13" t="s">
        <v>41</v>
      </c>
    </row>
    <row r="421" spans="1:34" ht="40.049999999999997" customHeight="1" x14ac:dyDescent="0.3">
      <c r="A421" s="7" t="s">
        <v>48</v>
      </c>
      <c r="B421" s="8">
        <v>46279</v>
      </c>
      <c r="C421" s="9" t="str">
        <f>HYPERLINK("https://epingalert.org/en/Search?viewData= G/TBT/N/BDI/810, G/TBT/N/KEN/2108, G/TBT/N/RWA/1482, G/TBT/N/TZA/1645, G/TBT/N/UGA/2426"," G/TBT/N/BDI/810, G/TBT/N/KEN/2108, G/TBT/N/RWA/1482, G/TBT/N/TZA/1645, G/TBT/N/UGA/2426")</f>
        <v xml:space="preserve"> G/TBT/N/BDI/810, G/TBT/N/KEN/2108, G/TBT/N/RWA/1482, G/TBT/N/TZA/1645, G/TBT/N/UGA/2426</v>
      </c>
      <c r="D421" s="10" t="s">
        <v>1548</v>
      </c>
      <c r="E421" s="10" t="s">
        <v>1549</v>
      </c>
      <c r="F421" s="10" t="s">
        <v>1550</v>
      </c>
      <c r="G421" s="10" t="s">
        <v>1551</v>
      </c>
      <c r="H421" s="10" t="s">
        <v>499</v>
      </c>
      <c r="I421" s="10" t="s">
        <v>500</v>
      </c>
      <c r="J421" s="10" t="s">
        <v>41</v>
      </c>
      <c r="K421" s="10" t="s">
        <v>41</v>
      </c>
      <c r="L421" s="7"/>
      <c r="M421" s="8">
        <v>46339</v>
      </c>
      <c r="N421" s="11" t="s">
        <v>166</v>
      </c>
      <c r="O421" s="11" t="s">
        <v>166</v>
      </c>
      <c r="P421" s="7" t="s">
        <v>95</v>
      </c>
      <c r="Q421" s="10" t="s">
        <v>1552</v>
      </c>
      <c r="R421" s="12" t="str">
        <f>HYPERLINK("https://docs.wto.org/imrd/directdoc.asp?DDFDocuments/t/G/TBTN26/BDI810.docx", "https://docs.wto.org/imrd/directdoc.asp?DDFDocuments/t/G/TBTN26/BDI810.docx")</f>
        <v>https://docs.wto.org/imrd/directdoc.asp?DDFDocuments/t/G/TBTN26/BDI810.docx</v>
      </c>
      <c r="S421" s="12" t="str">
        <f>HYPERLINK("https://docs.wto.org/imrd/directdoc.asp?DDFDocuments/u/G/TBTN26/BDI810.docx", "https://docs.wto.org/imrd/directdoc.asp?DDFDocuments/u/G/TBTN26/BDI810.docx")</f>
        <v>https://docs.wto.org/imrd/directdoc.asp?DDFDocuments/u/G/TBTN26/BDI810.docx</v>
      </c>
      <c r="T421" s="12" t="str">
        <f>HYPERLINK("https://docs.wto.org/imrd/directdoc.asp?DDFDocuments/v/G/TBTN26/BDI810.docx", "https://docs.wto.org/imrd/directdoc.asp?DDFDocuments/v/G/TBTN26/BDI810.docx")</f>
        <v>https://docs.wto.org/imrd/directdoc.asp?DDFDocuments/v/G/TBTN26/BDI810.docx</v>
      </c>
      <c r="U421" s="12" t="s">
        <v>98</v>
      </c>
      <c r="V421" s="12" t="s">
        <v>97</v>
      </c>
      <c r="W421" s="12" t="s">
        <v>98</v>
      </c>
      <c r="X421" s="12" t="s">
        <v>97</v>
      </c>
      <c r="Y421" s="12" t="s">
        <v>97</v>
      </c>
      <c r="Z421" s="12" t="s">
        <v>97</v>
      </c>
      <c r="AA421" s="12" t="s">
        <v>97</v>
      </c>
      <c r="AB421" s="13" t="s">
        <v>1553</v>
      </c>
      <c r="AC421" s="12" t="s">
        <v>41</v>
      </c>
      <c r="AD421" s="12" t="s">
        <v>41</v>
      </c>
      <c r="AE421" s="12" t="s">
        <v>41</v>
      </c>
      <c r="AF421" s="12" t="s">
        <v>41</v>
      </c>
      <c r="AG421" s="12" t="s">
        <v>41</v>
      </c>
      <c r="AH421" s="13" t="s">
        <v>41</v>
      </c>
    </row>
    <row r="422" spans="1:34" ht="40.049999999999997" customHeight="1" x14ac:dyDescent="0.3">
      <c r="A422" s="7" t="s">
        <v>34</v>
      </c>
      <c r="B422" s="8">
        <v>46279</v>
      </c>
      <c r="C422" s="9" t="str">
        <f>HYPERLINK("https://epingalert.org/en/Search?viewData= G/TBT/N/BDI/811, G/TBT/N/KEN/2109, G/TBT/N/RWA/1483, G/TBT/N/TZA/1646, G/TBT/N/UGA/2427"," G/TBT/N/BDI/811, G/TBT/N/KEN/2109, G/TBT/N/RWA/1483, G/TBT/N/TZA/1646, G/TBT/N/UGA/2427")</f>
        <v xml:space="preserve"> G/TBT/N/BDI/811, G/TBT/N/KEN/2109, G/TBT/N/RWA/1483, G/TBT/N/TZA/1646, G/TBT/N/UGA/2427</v>
      </c>
      <c r="D422" s="10" t="s">
        <v>1554</v>
      </c>
      <c r="E422" s="10" t="s">
        <v>1555</v>
      </c>
      <c r="F422" s="10" t="s">
        <v>1556</v>
      </c>
      <c r="G422" s="10" t="s">
        <v>1557</v>
      </c>
      <c r="H422" s="10" t="s">
        <v>499</v>
      </c>
      <c r="I422" s="10" t="s">
        <v>500</v>
      </c>
      <c r="J422" s="10" t="s">
        <v>41</v>
      </c>
      <c r="K422" s="10" t="s">
        <v>41</v>
      </c>
      <c r="L422" s="7"/>
      <c r="M422" s="8">
        <v>46339</v>
      </c>
      <c r="N422" s="11" t="s">
        <v>166</v>
      </c>
      <c r="O422" s="11" t="s">
        <v>166</v>
      </c>
      <c r="P422" s="7" t="s">
        <v>95</v>
      </c>
      <c r="Q422" s="10" t="s">
        <v>1558</v>
      </c>
      <c r="R422" s="12" t="str">
        <f>HYPERLINK("https://docs.wto.org/imrd/directdoc.asp?DDFDocuments/t/G/TBTN26/BDI811.docx", "https://docs.wto.org/imrd/directdoc.asp?DDFDocuments/t/G/TBTN26/BDI811.docx")</f>
        <v>https://docs.wto.org/imrd/directdoc.asp?DDFDocuments/t/G/TBTN26/BDI811.docx</v>
      </c>
      <c r="S422" s="12" t="str">
        <f>HYPERLINK("https://docs.wto.org/imrd/directdoc.asp?DDFDocuments/u/G/TBTN26/BDI811.docx", "https://docs.wto.org/imrd/directdoc.asp?DDFDocuments/u/G/TBTN26/BDI811.docx")</f>
        <v>https://docs.wto.org/imrd/directdoc.asp?DDFDocuments/u/G/TBTN26/BDI811.docx</v>
      </c>
      <c r="T422" s="12" t="str">
        <f>HYPERLINK("https://docs.wto.org/imrd/directdoc.asp?DDFDocuments/v/G/TBTN26/BDI811.docx", "https://docs.wto.org/imrd/directdoc.asp?DDFDocuments/v/G/TBTN26/BDI811.docx")</f>
        <v>https://docs.wto.org/imrd/directdoc.asp?DDFDocuments/v/G/TBTN26/BDI811.docx</v>
      </c>
      <c r="U422" s="12" t="s">
        <v>98</v>
      </c>
      <c r="V422" s="12" t="s">
        <v>97</v>
      </c>
      <c r="W422" s="12" t="s">
        <v>98</v>
      </c>
      <c r="X422" s="12" t="s">
        <v>97</v>
      </c>
      <c r="Y422" s="12" t="s">
        <v>97</v>
      </c>
      <c r="Z422" s="12" t="s">
        <v>97</v>
      </c>
      <c r="AA422" s="12" t="s">
        <v>97</v>
      </c>
      <c r="AB422" s="13" t="s">
        <v>1559</v>
      </c>
      <c r="AC422" s="12" t="s">
        <v>41</v>
      </c>
      <c r="AD422" s="12" t="s">
        <v>41</v>
      </c>
      <c r="AE422" s="12" t="s">
        <v>41</v>
      </c>
      <c r="AF422" s="12" t="s">
        <v>41</v>
      </c>
      <c r="AG422" s="12" t="s">
        <v>41</v>
      </c>
      <c r="AH422" s="13" t="s">
        <v>41</v>
      </c>
    </row>
    <row r="423" spans="1:34" ht="40.049999999999997" customHeight="1" x14ac:dyDescent="0.3">
      <c r="A423" s="7" t="s">
        <v>45</v>
      </c>
      <c r="B423" s="8">
        <v>46279</v>
      </c>
      <c r="C423" s="9" t="str">
        <f>HYPERLINK("https://epingalert.org/en/Search?viewData= G/TBT/N/BDI/811, G/TBT/N/KEN/2109, G/TBT/N/RWA/1483, G/TBT/N/TZA/1646, G/TBT/N/UGA/2427"," G/TBT/N/BDI/811, G/TBT/N/KEN/2109, G/TBT/N/RWA/1483, G/TBT/N/TZA/1646, G/TBT/N/UGA/2427")</f>
        <v xml:space="preserve"> G/TBT/N/BDI/811, G/TBT/N/KEN/2109, G/TBT/N/RWA/1483, G/TBT/N/TZA/1646, G/TBT/N/UGA/2427</v>
      </c>
      <c r="D423" s="10" t="s">
        <v>1554</v>
      </c>
      <c r="E423" s="10" t="s">
        <v>1555</v>
      </c>
      <c r="F423" s="10" t="s">
        <v>1556</v>
      </c>
      <c r="G423" s="10" t="s">
        <v>1557</v>
      </c>
      <c r="H423" s="10" t="s">
        <v>499</v>
      </c>
      <c r="I423" s="10" t="s">
        <v>500</v>
      </c>
      <c r="J423" s="10" t="s">
        <v>41</v>
      </c>
      <c r="K423" s="10" t="s">
        <v>41</v>
      </c>
      <c r="L423" s="7"/>
      <c r="M423" s="8">
        <v>46339</v>
      </c>
      <c r="N423" s="11" t="s">
        <v>166</v>
      </c>
      <c r="O423" s="11" t="s">
        <v>166</v>
      </c>
      <c r="P423" s="7" t="s">
        <v>95</v>
      </c>
      <c r="Q423" s="10" t="s">
        <v>1558</v>
      </c>
      <c r="R423" s="12" t="str">
        <f>HYPERLINK("https://docs.wto.org/imrd/directdoc.asp?DDFDocuments/t/G/TBTN26/BDI811.docx", "https://docs.wto.org/imrd/directdoc.asp?DDFDocuments/t/G/TBTN26/BDI811.docx")</f>
        <v>https://docs.wto.org/imrd/directdoc.asp?DDFDocuments/t/G/TBTN26/BDI811.docx</v>
      </c>
      <c r="S423" s="12" t="str">
        <f>HYPERLINK("https://docs.wto.org/imrd/directdoc.asp?DDFDocuments/u/G/TBTN26/BDI811.docx", "https://docs.wto.org/imrd/directdoc.asp?DDFDocuments/u/G/TBTN26/BDI811.docx")</f>
        <v>https://docs.wto.org/imrd/directdoc.asp?DDFDocuments/u/G/TBTN26/BDI811.docx</v>
      </c>
      <c r="T423" s="12" t="str">
        <f>HYPERLINK("https://docs.wto.org/imrd/directdoc.asp?DDFDocuments/v/G/TBTN26/BDI811.docx", "https://docs.wto.org/imrd/directdoc.asp?DDFDocuments/v/G/TBTN26/BDI811.docx")</f>
        <v>https://docs.wto.org/imrd/directdoc.asp?DDFDocuments/v/G/TBTN26/BDI811.docx</v>
      </c>
      <c r="U423" s="12" t="s">
        <v>98</v>
      </c>
      <c r="V423" s="12" t="s">
        <v>97</v>
      </c>
      <c r="W423" s="12" t="s">
        <v>98</v>
      </c>
      <c r="X423" s="12" t="s">
        <v>97</v>
      </c>
      <c r="Y423" s="12" t="s">
        <v>97</v>
      </c>
      <c r="Z423" s="12" t="s">
        <v>97</v>
      </c>
      <c r="AA423" s="12" t="s">
        <v>97</v>
      </c>
      <c r="AB423" s="13" t="s">
        <v>1559</v>
      </c>
      <c r="AC423" s="12" t="s">
        <v>41</v>
      </c>
      <c r="AD423" s="12" t="s">
        <v>41</v>
      </c>
      <c r="AE423" s="12" t="s">
        <v>41</v>
      </c>
      <c r="AF423" s="12" t="s">
        <v>41</v>
      </c>
      <c r="AG423" s="12" t="s">
        <v>41</v>
      </c>
      <c r="AH423" s="13" t="s">
        <v>41</v>
      </c>
    </row>
    <row r="424" spans="1:34" ht="40.049999999999997" customHeight="1" x14ac:dyDescent="0.3">
      <c r="A424" s="7" t="s">
        <v>46</v>
      </c>
      <c r="B424" s="8">
        <v>46279</v>
      </c>
      <c r="C424" s="9" t="str">
        <f>HYPERLINK("https://epingalert.org/en/Search?viewData= G/TBT/N/BDI/811, G/TBT/N/KEN/2109, G/TBT/N/RWA/1483, G/TBT/N/TZA/1646, G/TBT/N/UGA/2427"," G/TBT/N/BDI/811, G/TBT/N/KEN/2109, G/TBT/N/RWA/1483, G/TBT/N/TZA/1646, G/TBT/N/UGA/2427")</f>
        <v xml:space="preserve"> G/TBT/N/BDI/811, G/TBT/N/KEN/2109, G/TBT/N/RWA/1483, G/TBT/N/TZA/1646, G/TBT/N/UGA/2427</v>
      </c>
      <c r="D424" s="10" t="s">
        <v>1554</v>
      </c>
      <c r="E424" s="10" t="s">
        <v>1555</v>
      </c>
      <c r="F424" s="10" t="s">
        <v>1556</v>
      </c>
      <c r="G424" s="10" t="s">
        <v>1557</v>
      </c>
      <c r="H424" s="10" t="s">
        <v>499</v>
      </c>
      <c r="I424" s="10" t="s">
        <v>500</v>
      </c>
      <c r="J424" s="10" t="s">
        <v>41</v>
      </c>
      <c r="K424" s="10" t="s">
        <v>41</v>
      </c>
      <c r="L424" s="7"/>
      <c r="M424" s="8">
        <v>46339</v>
      </c>
      <c r="N424" s="11" t="s">
        <v>166</v>
      </c>
      <c r="O424" s="11" t="s">
        <v>166</v>
      </c>
      <c r="P424" s="7" t="s">
        <v>95</v>
      </c>
      <c r="Q424" s="10" t="s">
        <v>1558</v>
      </c>
      <c r="R424" s="12" t="str">
        <f>HYPERLINK("https://docs.wto.org/imrd/directdoc.asp?DDFDocuments/t/G/TBTN26/BDI811.docx", "https://docs.wto.org/imrd/directdoc.asp?DDFDocuments/t/G/TBTN26/BDI811.docx")</f>
        <v>https://docs.wto.org/imrd/directdoc.asp?DDFDocuments/t/G/TBTN26/BDI811.docx</v>
      </c>
      <c r="S424" s="12" t="str">
        <f>HYPERLINK("https://docs.wto.org/imrd/directdoc.asp?DDFDocuments/u/G/TBTN26/BDI811.docx", "https://docs.wto.org/imrd/directdoc.asp?DDFDocuments/u/G/TBTN26/BDI811.docx")</f>
        <v>https://docs.wto.org/imrd/directdoc.asp?DDFDocuments/u/G/TBTN26/BDI811.docx</v>
      </c>
      <c r="T424" s="12" t="str">
        <f>HYPERLINK("https://docs.wto.org/imrd/directdoc.asp?DDFDocuments/v/G/TBTN26/BDI811.docx", "https://docs.wto.org/imrd/directdoc.asp?DDFDocuments/v/G/TBTN26/BDI811.docx")</f>
        <v>https://docs.wto.org/imrd/directdoc.asp?DDFDocuments/v/G/TBTN26/BDI811.docx</v>
      </c>
      <c r="U424" s="12" t="s">
        <v>98</v>
      </c>
      <c r="V424" s="12" t="s">
        <v>97</v>
      </c>
      <c r="W424" s="12" t="s">
        <v>98</v>
      </c>
      <c r="X424" s="12" t="s">
        <v>97</v>
      </c>
      <c r="Y424" s="12" t="s">
        <v>97</v>
      </c>
      <c r="Z424" s="12" t="s">
        <v>97</v>
      </c>
      <c r="AA424" s="12" t="s">
        <v>97</v>
      </c>
      <c r="AB424" s="13" t="s">
        <v>1559</v>
      </c>
      <c r="AC424" s="12" t="s">
        <v>41</v>
      </c>
      <c r="AD424" s="12" t="s">
        <v>41</v>
      </c>
      <c r="AE424" s="12" t="s">
        <v>41</v>
      </c>
      <c r="AF424" s="12" t="s">
        <v>41</v>
      </c>
      <c r="AG424" s="12" t="s">
        <v>41</v>
      </c>
      <c r="AH424" s="13" t="s">
        <v>41</v>
      </c>
    </row>
    <row r="425" spans="1:34" ht="40.049999999999997" customHeight="1" x14ac:dyDescent="0.3">
      <c r="A425" s="7" t="s">
        <v>47</v>
      </c>
      <c r="B425" s="8">
        <v>46279</v>
      </c>
      <c r="C425" s="9" t="str">
        <f>HYPERLINK("https://epingalert.org/en/Search?viewData= G/TBT/N/BDI/811, G/TBT/N/KEN/2109, G/TBT/N/RWA/1483, G/TBT/N/TZA/1646, G/TBT/N/UGA/2427"," G/TBT/N/BDI/811, G/TBT/N/KEN/2109, G/TBT/N/RWA/1483, G/TBT/N/TZA/1646, G/TBT/N/UGA/2427")</f>
        <v xml:space="preserve"> G/TBT/N/BDI/811, G/TBT/N/KEN/2109, G/TBT/N/RWA/1483, G/TBT/N/TZA/1646, G/TBT/N/UGA/2427</v>
      </c>
      <c r="D425" s="10" t="s">
        <v>1554</v>
      </c>
      <c r="E425" s="10" t="s">
        <v>1555</v>
      </c>
      <c r="F425" s="10" t="s">
        <v>1556</v>
      </c>
      <c r="G425" s="10" t="s">
        <v>1557</v>
      </c>
      <c r="H425" s="10" t="s">
        <v>499</v>
      </c>
      <c r="I425" s="10" t="s">
        <v>500</v>
      </c>
      <c r="J425" s="10" t="s">
        <v>41</v>
      </c>
      <c r="K425" s="10" t="s">
        <v>41</v>
      </c>
      <c r="L425" s="7"/>
      <c r="M425" s="8">
        <v>46339</v>
      </c>
      <c r="N425" s="11" t="s">
        <v>166</v>
      </c>
      <c r="O425" s="11" t="s">
        <v>166</v>
      </c>
      <c r="P425" s="7" t="s">
        <v>95</v>
      </c>
      <c r="Q425" s="10" t="s">
        <v>1558</v>
      </c>
      <c r="R425" s="12" t="str">
        <f>HYPERLINK("https://docs.wto.org/imrd/directdoc.asp?DDFDocuments/t/G/TBTN26/BDI811.docx", "https://docs.wto.org/imrd/directdoc.asp?DDFDocuments/t/G/TBTN26/BDI811.docx")</f>
        <v>https://docs.wto.org/imrd/directdoc.asp?DDFDocuments/t/G/TBTN26/BDI811.docx</v>
      </c>
      <c r="S425" s="12" t="str">
        <f>HYPERLINK("https://docs.wto.org/imrd/directdoc.asp?DDFDocuments/u/G/TBTN26/BDI811.docx", "https://docs.wto.org/imrd/directdoc.asp?DDFDocuments/u/G/TBTN26/BDI811.docx")</f>
        <v>https://docs.wto.org/imrd/directdoc.asp?DDFDocuments/u/G/TBTN26/BDI811.docx</v>
      </c>
      <c r="T425" s="12" t="str">
        <f>HYPERLINK("https://docs.wto.org/imrd/directdoc.asp?DDFDocuments/v/G/TBTN26/BDI811.docx", "https://docs.wto.org/imrd/directdoc.asp?DDFDocuments/v/G/TBTN26/BDI811.docx")</f>
        <v>https://docs.wto.org/imrd/directdoc.asp?DDFDocuments/v/G/TBTN26/BDI811.docx</v>
      </c>
      <c r="U425" s="12" t="s">
        <v>98</v>
      </c>
      <c r="V425" s="12" t="s">
        <v>97</v>
      </c>
      <c r="W425" s="12" t="s">
        <v>98</v>
      </c>
      <c r="X425" s="12" t="s">
        <v>97</v>
      </c>
      <c r="Y425" s="12" t="s">
        <v>97</v>
      </c>
      <c r="Z425" s="12" t="s">
        <v>97</v>
      </c>
      <c r="AA425" s="12" t="s">
        <v>97</v>
      </c>
      <c r="AB425" s="13" t="s">
        <v>1559</v>
      </c>
      <c r="AC425" s="12" t="s">
        <v>41</v>
      </c>
      <c r="AD425" s="12" t="s">
        <v>41</v>
      </c>
      <c r="AE425" s="12" t="s">
        <v>41</v>
      </c>
      <c r="AF425" s="12" t="s">
        <v>41</v>
      </c>
      <c r="AG425" s="12" t="s">
        <v>41</v>
      </c>
      <c r="AH425" s="13" t="s">
        <v>41</v>
      </c>
    </row>
    <row r="426" spans="1:34" ht="40.049999999999997" customHeight="1" x14ac:dyDescent="0.3">
      <c r="A426" s="7" t="s">
        <v>48</v>
      </c>
      <c r="B426" s="8">
        <v>46279</v>
      </c>
      <c r="C426" s="9" t="str">
        <f>HYPERLINK("https://epingalert.org/en/Search?viewData= G/TBT/N/BDI/811, G/TBT/N/KEN/2109, G/TBT/N/RWA/1483, G/TBT/N/TZA/1646, G/TBT/N/UGA/2427"," G/TBT/N/BDI/811, G/TBT/N/KEN/2109, G/TBT/N/RWA/1483, G/TBT/N/TZA/1646, G/TBT/N/UGA/2427")</f>
        <v xml:space="preserve"> G/TBT/N/BDI/811, G/TBT/N/KEN/2109, G/TBT/N/RWA/1483, G/TBT/N/TZA/1646, G/TBT/N/UGA/2427</v>
      </c>
      <c r="D426" s="10" t="s">
        <v>1554</v>
      </c>
      <c r="E426" s="10" t="s">
        <v>1555</v>
      </c>
      <c r="F426" s="10" t="s">
        <v>1556</v>
      </c>
      <c r="G426" s="10" t="s">
        <v>1557</v>
      </c>
      <c r="H426" s="10" t="s">
        <v>499</v>
      </c>
      <c r="I426" s="10" t="s">
        <v>500</v>
      </c>
      <c r="J426" s="10" t="s">
        <v>41</v>
      </c>
      <c r="K426" s="10" t="s">
        <v>41</v>
      </c>
      <c r="L426" s="7"/>
      <c r="M426" s="8">
        <v>46339</v>
      </c>
      <c r="N426" s="11" t="s">
        <v>166</v>
      </c>
      <c r="O426" s="11" t="s">
        <v>166</v>
      </c>
      <c r="P426" s="7" t="s">
        <v>95</v>
      </c>
      <c r="Q426" s="10" t="s">
        <v>1558</v>
      </c>
      <c r="R426" s="12" t="str">
        <f>HYPERLINK("https://docs.wto.org/imrd/directdoc.asp?DDFDocuments/t/G/TBTN26/BDI811.docx", "https://docs.wto.org/imrd/directdoc.asp?DDFDocuments/t/G/TBTN26/BDI811.docx")</f>
        <v>https://docs.wto.org/imrd/directdoc.asp?DDFDocuments/t/G/TBTN26/BDI811.docx</v>
      </c>
      <c r="S426" s="12" t="str">
        <f>HYPERLINK("https://docs.wto.org/imrd/directdoc.asp?DDFDocuments/u/G/TBTN26/BDI811.docx", "https://docs.wto.org/imrd/directdoc.asp?DDFDocuments/u/G/TBTN26/BDI811.docx")</f>
        <v>https://docs.wto.org/imrd/directdoc.asp?DDFDocuments/u/G/TBTN26/BDI811.docx</v>
      </c>
      <c r="T426" s="12" t="str">
        <f>HYPERLINK("https://docs.wto.org/imrd/directdoc.asp?DDFDocuments/v/G/TBTN26/BDI811.docx", "https://docs.wto.org/imrd/directdoc.asp?DDFDocuments/v/G/TBTN26/BDI811.docx")</f>
        <v>https://docs.wto.org/imrd/directdoc.asp?DDFDocuments/v/G/TBTN26/BDI811.docx</v>
      </c>
      <c r="U426" s="12" t="s">
        <v>98</v>
      </c>
      <c r="V426" s="12" t="s">
        <v>97</v>
      </c>
      <c r="W426" s="12" t="s">
        <v>98</v>
      </c>
      <c r="X426" s="12" t="s">
        <v>97</v>
      </c>
      <c r="Y426" s="12" t="s">
        <v>97</v>
      </c>
      <c r="Z426" s="12" t="s">
        <v>97</v>
      </c>
      <c r="AA426" s="12" t="s">
        <v>97</v>
      </c>
      <c r="AB426" s="13" t="s">
        <v>1559</v>
      </c>
      <c r="AC426" s="12" t="s">
        <v>41</v>
      </c>
      <c r="AD426" s="12" t="s">
        <v>41</v>
      </c>
      <c r="AE426" s="12" t="s">
        <v>41</v>
      </c>
      <c r="AF426" s="12" t="s">
        <v>41</v>
      </c>
      <c r="AG426" s="12" t="s">
        <v>41</v>
      </c>
      <c r="AH426" s="13" t="s">
        <v>41</v>
      </c>
    </row>
    <row r="427" spans="1:34" ht="40.049999999999997" customHeight="1" x14ac:dyDescent="0.3">
      <c r="A427" s="7" t="s">
        <v>34</v>
      </c>
      <c r="B427" s="8">
        <v>46279</v>
      </c>
      <c r="C427" s="9" t="str">
        <f>HYPERLINK("https://epingalert.org/en/Search?viewData= G/TBT/N/BDI/812, G/TBT/N/KEN/2110, G/TBT/N/RWA/1484, G/TBT/N/TZA/1647, G/TBT/N/UGA/2429"," G/TBT/N/BDI/812, G/TBT/N/KEN/2110, G/TBT/N/RWA/1484, G/TBT/N/TZA/1647, G/TBT/N/UGA/2429")</f>
        <v xml:space="preserve"> G/TBT/N/BDI/812, G/TBT/N/KEN/2110, G/TBT/N/RWA/1484, G/TBT/N/TZA/1647, G/TBT/N/UGA/2429</v>
      </c>
      <c r="D427" s="10" t="s">
        <v>1560</v>
      </c>
      <c r="E427" s="10" t="s">
        <v>1561</v>
      </c>
      <c r="F427" s="10" t="s">
        <v>1562</v>
      </c>
      <c r="G427" s="10" t="s">
        <v>498</v>
      </c>
      <c r="H427" s="10" t="s">
        <v>1563</v>
      </c>
      <c r="I427" s="10" t="s">
        <v>1564</v>
      </c>
      <c r="J427" s="10" t="s">
        <v>41</v>
      </c>
      <c r="K427" s="10" t="s">
        <v>41</v>
      </c>
      <c r="L427" s="7"/>
      <c r="M427" s="8">
        <v>46339</v>
      </c>
      <c r="N427" s="11" t="s">
        <v>166</v>
      </c>
      <c r="O427" s="11" t="s">
        <v>166</v>
      </c>
      <c r="P427" s="7" t="s">
        <v>95</v>
      </c>
      <c r="Q427" s="10" t="s">
        <v>1565</v>
      </c>
      <c r="R427" s="12" t="str">
        <f>HYPERLINK("https://docs.wto.org/imrd/directdoc.asp?DDFDocuments/t/G/TBTN26/BDI812.docx", "https://docs.wto.org/imrd/directdoc.asp?DDFDocuments/t/G/TBTN26/BDI812.docx")</f>
        <v>https://docs.wto.org/imrd/directdoc.asp?DDFDocuments/t/G/TBTN26/BDI812.docx</v>
      </c>
      <c r="S427" s="12" t="str">
        <f>HYPERLINK("https://docs.wto.org/imrd/directdoc.asp?DDFDocuments/u/G/TBTN26/BDI812.docx", "https://docs.wto.org/imrd/directdoc.asp?DDFDocuments/u/G/TBTN26/BDI812.docx")</f>
        <v>https://docs.wto.org/imrd/directdoc.asp?DDFDocuments/u/G/TBTN26/BDI812.docx</v>
      </c>
      <c r="T427" s="12" t="str">
        <f>HYPERLINK("https://docs.wto.org/imrd/directdoc.asp?DDFDocuments/v/G/TBTN26/BDI812.docx", "https://docs.wto.org/imrd/directdoc.asp?DDFDocuments/v/G/TBTN26/BDI812.docx")</f>
        <v>https://docs.wto.org/imrd/directdoc.asp?DDFDocuments/v/G/TBTN26/BDI812.docx</v>
      </c>
      <c r="U427" s="12" t="s">
        <v>98</v>
      </c>
      <c r="V427" s="12" t="s">
        <v>97</v>
      </c>
      <c r="W427" s="12" t="s">
        <v>97</v>
      </c>
      <c r="X427" s="12" t="s">
        <v>97</v>
      </c>
      <c r="Y427" s="12" t="s">
        <v>97</v>
      </c>
      <c r="Z427" s="12" t="s">
        <v>97</v>
      </c>
      <c r="AA427" s="12" t="s">
        <v>97</v>
      </c>
      <c r="AB427" s="13" t="s">
        <v>1566</v>
      </c>
      <c r="AC427" s="12" t="s">
        <v>41</v>
      </c>
      <c r="AD427" s="12" t="s">
        <v>41</v>
      </c>
      <c r="AE427" s="12" t="s">
        <v>41</v>
      </c>
      <c r="AF427" s="12" t="s">
        <v>41</v>
      </c>
      <c r="AG427" s="12" t="s">
        <v>41</v>
      </c>
      <c r="AH427" s="13" t="s">
        <v>41</v>
      </c>
    </row>
    <row r="428" spans="1:34" ht="40.049999999999997" customHeight="1" x14ac:dyDescent="0.3">
      <c r="A428" s="7" t="s">
        <v>45</v>
      </c>
      <c r="B428" s="8">
        <v>46279</v>
      </c>
      <c r="C428" s="9" t="str">
        <f>HYPERLINK("https://epingalert.org/en/Search?viewData= G/TBT/N/BDI/812, G/TBT/N/KEN/2110, G/TBT/N/RWA/1484, G/TBT/N/TZA/1647, G/TBT/N/UGA/2429"," G/TBT/N/BDI/812, G/TBT/N/KEN/2110, G/TBT/N/RWA/1484, G/TBT/N/TZA/1647, G/TBT/N/UGA/2429")</f>
        <v xml:space="preserve"> G/TBT/N/BDI/812, G/TBT/N/KEN/2110, G/TBT/N/RWA/1484, G/TBT/N/TZA/1647, G/TBT/N/UGA/2429</v>
      </c>
      <c r="D428" s="10" t="s">
        <v>1560</v>
      </c>
      <c r="E428" s="10" t="s">
        <v>1561</v>
      </c>
      <c r="F428" s="10" t="s">
        <v>1562</v>
      </c>
      <c r="G428" s="10" t="s">
        <v>498</v>
      </c>
      <c r="H428" s="10" t="s">
        <v>1563</v>
      </c>
      <c r="I428" s="10" t="s">
        <v>1564</v>
      </c>
      <c r="J428" s="10" t="s">
        <v>41</v>
      </c>
      <c r="K428" s="10" t="s">
        <v>41</v>
      </c>
      <c r="L428" s="7"/>
      <c r="M428" s="8">
        <v>46339</v>
      </c>
      <c r="N428" s="11" t="s">
        <v>166</v>
      </c>
      <c r="O428" s="11" t="s">
        <v>166</v>
      </c>
      <c r="P428" s="7" t="s">
        <v>95</v>
      </c>
      <c r="Q428" s="10" t="s">
        <v>1565</v>
      </c>
      <c r="R428" s="12" t="str">
        <f>HYPERLINK("https://docs.wto.org/imrd/directdoc.asp?DDFDocuments/t/G/TBTN26/BDI812.docx", "https://docs.wto.org/imrd/directdoc.asp?DDFDocuments/t/G/TBTN26/BDI812.docx")</f>
        <v>https://docs.wto.org/imrd/directdoc.asp?DDFDocuments/t/G/TBTN26/BDI812.docx</v>
      </c>
      <c r="S428" s="12" t="str">
        <f>HYPERLINK("https://docs.wto.org/imrd/directdoc.asp?DDFDocuments/u/G/TBTN26/BDI812.docx", "https://docs.wto.org/imrd/directdoc.asp?DDFDocuments/u/G/TBTN26/BDI812.docx")</f>
        <v>https://docs.wto.org/imrd/directdoc.asp?DDFDocuments/u/G/TBTN26/BDI812.docx</v>
      </c>
      <c r="T428" s="12" t="str">
        <f>HYPERLINK("https://docs.wto.org/imrd/directdoc.asp?DDFDocuments/v/G/TBTN26/BDI812.docx", "https://docs.wto.org/imrd/directdoc.asp?DDFDocuments/v/G/TBTN26/BDI812.docx")</f>
        <v>https://docs.wto.org/imrd/directdoc.asp?DDFDocuments/v/G/TBTN26/BDI812.docx</v>
      </c>
      <c r="U428" s="12" t="s">
        <v>98</v>
      </c>
      <c r="V428" s="12" t="s">
        <v>97</v>
      </c>
      <c r="W428" s="12" t="s">
        <v>97</v>
      </c>
      <c r="X428" s="12" t="s">
        <v>97</v>
      </c>
      <c r="Y428" s="12" t="s">
        <v>97</v>
      </c>
      <c r="Z428" s="12" t="s">
        <v>97</v>
      </c>
      <c r="AA428" s="12" t="s">
        <v>97</v>
      </c>
      <c r="AB428" s="13" t="s">
        <v>1566</v>
      </c>
      <c r="AC428" s="12" t="s">
        <v>41</v>
      </c>
      <c r="AD428" s="12" t="s">
        <v>41</v>
      </c>
      <c r="AE428" s="12" t="s">
        <v>41</v>
      </c>
      <c r="AF428" s="12" t="s">
        <v>41</v>
      </c>
      <c r="AG428" s="12" t="s">
        <v>41</v>
      </c>
      <c r="AH428" s="13" t="s">
        <v>41</v>
      </c>
    </row>
    <row r="429" spans="1:34" ht="40.049999999999997" customHeight="1" x14ac:dyDescent="0.3">
      <c r="A429" s="7" t="s">
        <v>46</v>
      </c>
      <c r="B429" s="8">
        <v>46279</v>
      </c>
      <c r="C429" s="9" t="str">
        <f>HYPERLINK("https://epingalert.org/en/Search?viewData= G/TBT/N/BDI/812, G/TBT/N/KEN/2110, G/TBT/N/RWA/1484, G/TBT/N/TZA/1647, G/TBT/N/UGA/2429"," G/TBT/N/BDI/812, G/TBT/N/KEN/2110, G/TBT/N/RWA/1484, G/TBT/N/TZA/1647, G/TBT/N/UGA/2429")</f>
        <v xml:space="preserve"> G/TBT/N/BDI/812, G/TBT/N/KEN/2110, G/TBT/N/RWA/1484, G/TBT/N/TZA/1647, G/TBT/N/UGA/2429</v>
      </c>
      <c r="D429" s="10" t="s">
        <v>1560</v>
      </c>
      <c r="E429" s="10" t="s">
        <v>1561</v>
      </c>
      <c r="F429" s="10" t="s">
        <v>1562</v>
      </c>
      <c r="G429" s="10" t="s">
        <v>498</v>
      </c>
      <c r="H429" s="10" t="s">
        <v>1563</v>
      </c>
      <c r="I429" s="10" t="s">
        <v>1564</v>
      </c>
      <c r="J429" s="10" t="s">
        <v>41</v>
      </c>
      <c r="K429" s="10" t="s">
        <v>41</v>
      </c>
      <c r="L429" s="7"/>
      <c r="M429" s="8">
        <v>46339</v>
      </c>
      <c r="N429" s="11" t="s">
        <v>166</v>
      </c>
      <c r="O429" s="11" t="s">
        <v>166</v>
      </c>
      <c r="P429" s="7" t="s">
        <v>95</v>
      </c>
      <c r="Q429" s="10" t="s">
        <v>1565</v>
      </c>
      <c r="R429" s="12" t="str">
        <f>HYPERLINK("https://docs.wto.org/imrd/directdoc.asp?DDFDocuments/t/G/TBTN26/BDI812.docx", "https://docs.wto.org/imrd/directdoc.asp?DDFDocuments/t/G/TBTN26/BDI812.docx")</f>
        <v>https://docs.wto.org/imrd/directdoc.asp?DDFDocuments/t/G/TBTN26/BDI812.docx</v>
      </c>
      <c r="S429" s="12" t="str">
        <f>HYPERLINK("https://docs.wto.org/imrd/directdoc.asp?DDFDocuments/u/G/TBTN26/BDI812.docx", "https://docs.wto.org/imrd/directdoc.asp?DDFDocuments/u/G/TBTN26/BDI812.docx")</f>
        <v>https://docs.wto.org/imrd/directdoc.asp?DDFDocuments/u/G/TBTN26/BDI812.docx</v>
      </c>
      <c r="T429" s="12" t="str">
        <f>HYPERLINK("https://docs.wto.org/imrd/directdoc.asp?DDFDocuments/v/G/TBTN26/BDI812.docx", "https://docs.wto.org/imrd/directdoc.asp?DDFDocuments/v/G/TBTN26/BDI812.docx")</f>
        <v>https://docs.wto.org/imrd/directdoc.asp?DDFDocuments/v/G/TBTN26/BDI812.docx</v>
      </c>
      <c r="U429" s="12" t="s">
        <v>98</v>
      </c>
      <c r="V429" s="12" t="s">
        <v>97</v>
      </c>
      <c r="W429" s="12" t="s">
        <v>97</v>
      </c>
      <c r="X429" s="12" t="s">
        <v>97</v>
      </c>
      <c r="Y429" s="12" t="s">
        <v>97</v>
      </c>
      <c r="Z429" s="12" t="s">
        <v>97</v>
      </c>
      <c r="AA429" s="12" t="s">
        <v>97</v>
      </c>
      <c r="AB429" s="13" t="s">
        <v>1566</v>
      </c>
      <c r="AC429" s="12" t="s">
        <v>41</v>
      </c>
      <c r="AD429" s="12" t="s">
        <v>41</v>
      </c>
      <c r="AE429" s="12" t="s">
        <v>41</v>
      </c>
      <c r="AF429" s="12" t="s">
        <v>41</v>
      </c>
      <c r="AG429" s="12" t="s">
        <v>41</v>
      </c>
      <c r="AH429" s="13" t="s">
        <v>41</v>
      </c>
    </row>
    <row r="430" spans="1:34" ht="40.049999999999997" customHeight="1" x14ac:dyDescent="0.3">
      <c r="A430" s="7" t="s">
        <v>47</v>
      </c>
      <c r="B430" s="8">
        <v>46279</v>
      </c>
      <c r="C430" s="9" t="str">
        <f>HYPERLINK("https://epingalert.org/en/Search?viewData= G/TBT/N/BDI/812, G/TBT/N/KEN/2110, G/TBT/N/RWA/1484, G/TBT/N/TZA/1647, G/TBT/N/UGA/2429"," G/TBT/N/BDI/812, G/TBT/N/KEN/2110, G/TBT/N/RWA/1484, G/TBT/N/TZA/1647, G/TBT/N/UGA/2429")</f>
        <v xml:space="preserve"> G/TBT/N/BDI/812, G/TBT/N/KEN/2110, G/TBT/N/RWA/1484, G/TBT/N/TZA/1647, G/TBT/N/UGA/2429</v>
      </c>
      <c r="D430" s="10" t="s">
        <v>1560</v>
      </c>
      <c r="E430" s="10" t="s">
        <v>1561</v>
      </c>
      <c r="F430" s="10" t="s">
        <v>1562</v>
      </c>
      <c r="G430" s="10" t="s">
        <v>498</v>
      </c>
      <c r="H430" s="10" t="s">
        <v>1563</v>
      </c>
      <c r="I430" s="10" t="s">
        <v>1564</v>
      </c>
      <c r="J430" s="10" t="s">
        <v>41</v>
      </c>
      <c r="K430" s="10" t="s">
        <v>41</v>
      </c>
      <c r="L430" s="7"/>
      <c r="M430" s="8">
        <v>46339</v>
      </c>
      <c r="N430" s="11" t="s">
        <v>166</v>
      </c>
      <c r="O430" s="11" t="s">
        <v>166</v>
      </c>
      <c r="P430" s="7" t="s">
        <v>95</v>
      </c>
      <c r="Q430" s="10" t="s">
        <v>1565</v>
      </c>
      <c r="R430" s="12" t="str">
        <f>HYPERLINK("https://docs.wto.org/imrd/directdoc.asp?DDFDocuments/t/G/TBTN26/BDI812.docx", "https://docs.wto.org/imrd/directdoc.asp?DDFDocuments/t/G/TBTN26/BDI812.docx")</f>
        <v>https://docs.wto.org/imrd/directdoc.asp?DDFDocuments/t/G/TBTN26/BDI812.docx</v>
      </c>
      <c r="S430" s="12" t="str">
        <f>HYPERLINK("https://docs.wto.org/imrd/directdoc.asp?DDFDocuments/u/G/TBTN26/BDI812.docx", "https://docs.wto.org/imrd/directdoc.asp?DDFDocuments/u/G/TBTN26/BDI812.docx")</f>
        <v>https://docs.wto.org/imrd/directdoc.asp?DDFDocuments/u/G/TBTN26/BDI812.docx</v>
      </c>
      <c r="T430" s="12" t="str">
        <f>HYPERLINK("https://docs.wto.org/imrd/directdoc.asp?DDFDocuments/v/G/TBTN26/BDI812.docx", "https://docs.wto.org/imrd/directdoc.asp?DDFDocuments/v/G/TBTN26/BDI812.docx")</f>
        <v>https://docs.wto.org/imrd/directdoc.asp?DDFDocuments/v/G/TBTN26/BDI812.docx</v>
      </c>
      <c r="U430" s="12" t="s">
        <v>98</v>
      </c>
      <c r="V430" s="12" t="s">
        <v>97</v>
      </c>
      <c r="W430" s="12" t="s">
        <v>97</v>
      </c>
      <c r="X430" s="12" t="s">
        <v>97</v>
      </c>
      <c r="Y430" s="12" t="s">
        <v>97</v>
      </c>
      <c r="Z430" s="12" t="s">
        <v>97</v>
      </c>
      <c r="AA430" s="12" t="s">
        <v>97</v>
      </c>
      <c r="AB430" s="13" t="s">
        <v>1566</v>
      </c>
      <c r="AC430" s="12" t="s">
        <v>41</v>
      </c>
      <c r="AD430" s="12" t="s">
        <v>41</v>
      </c>
      <c r="AE430" s="12" t="s">
        <v>41</v>
      </c>
      <c r="AF430" s="12" t="s">
        <v>41</v>
      </c>
      <c r="AG430" s="12" t="s">
        <v>41</v>
      </c>
      <c r="AH430" s="13" t="s">
        <v>41</v>
      </c>
    </row>
    <row r="431" spans="1:34" ht="40.049999999999997" customHeight="1" x14ac:dyDescent="0.3">
      <c r="A431" s="7" t="s">
        <v>48</v>
      </c>
      <c r="B431" s="8">
        <v>46279</v>
      </c>
      <c r="C431" s="9" t="str">
        <f>HYPERLINK("https://epingalert.org/en/Search?viewData= G/TBT/N/BDI/812, G/TBT/N/KEN/2110, G/TBT/N/RWA/1484, G/TBT/N/TZA/1647, G/TBT/N/UGA/2429"," G/TBT/N/BDI/812, G/TBT/N/KEN/2110, G/TBT/N/RWA/1484, G/TBT/N/TZA/1647, G/TBT/N/UGA/2429")</f>
        <v xml:space="preserve"> G/TBT/N/BDI/812, G/TBT/N/KEN/2110, G/TBT/N/RWA/1484, G/TBT/N/TZA/1647, G/TBT/N/UGA/2429</v>
      </c>
      <c r="D431" s="10" t="s">
        <v>1560</v>
      </c>
      <c r="E431" s="10" t="s">
        <v>1561</v>
      </c>
      <c r="F431" s="10" t="s">
        <v>1562</v>
      </c>
      <c r="G431" s="10" t="s">
        <v>498</v>
      </c>
      <c r="H431" s="10" t="s">
        <v>1563</v>
      </c>
      <c r="I431" s="10" t="s">
        <v>1564</v>
      </c>
      <c r="J431" s="10" t="s">
        <v>41</v>
      </c>
      <c r="K431" s="10" t="s">
        <v>41</v>
      </c>
      <c r="L431" s="7"/>
      <c r="M431" s="8">
        <v>46339</v>
      </c>
      <c r="N431" s="11" t="s">
        <v>166</v>
      </c>
      <c r="O431" s="11" t="s">
        <v>166</v>
      </c>
      <c r="P431" s="7" t="s">
        <v>95</v>
      </c>
      <c r="Q431" s="10" t="s">
        <v>1565</v>
      </c>
      <c r="R431" s="12" t="str">
        <f>HYPERLINK("https://docs.wto.org/imrd/directdoc.asp?DDFDocuments/t/G/TBTN26/BDI812.docx", "https://docs.wto.org/imrd/directdoc.asp?DDFDocuments/t/G/TBTN26/BDI812.docx")</f>
        <v>https://docs.wto.org/imrd/directdoc.asp?DDFDocuments/t/G/TBTN26/BDI812.docx</v>
      </c>
      <c r="S431" s="12" t="str">
        <f>HYPERLINK("https://docs.wto.org/imrd/directdoc.asp?DDFDocuments/u/G/TBTN26/BDI812.docx", "https://docs.wto.org/imrd/directdoc.asp?DDFDocuments/u/G/TBTN26/BDI812.docx")</f>
        <v>https://docs.wto.org/imrd/directdoc.asp?DDFDocuments/u/G/TBTN26/BDI812.docx</v>
      </c>
      <c r="T431" s="12" t="str">
        <f>HYPERLINK("https://docs.wto.org/imrd/directdoc.asp?DDFDocuments/v/G/TBTN26/BDI812.docx", "https://docs.wto.org/imrd/directdoc.asp?DDFDocuments/v/G/TBTN26/BDI812.docx")</f>
        <v>https://docs.wto.org/imrd/directdoc.asp?DDFDocuments/v/G/TBTN26/BDI812.docx</v>
      </c>
      <c r="U431" s="12" t="s">
        <v>98</v>
      </c>
      <c r="V431" s="12" t="s">
        <v>97</v>
      </c>
      <c r="W431" s="12" t="s">
        <v>97</v>
      </c>
      <c r="X431" s="12" t="s">
        <v>97</v>
      </c>
      <c r="Y431" s="12" t="s">
        <v>97</v>
      </c>
      <c r="Z431" s="12" t="s">
        <v>97</v>
      </c>
      <c r="AA431" s="12" t="s">
        <v>97</v>
      </c>
      <c r="AB431" s="13" t="s">
        <v>1566</v>
      </c>
      <c r="AC431" s="12" t="s">
        <v>41</v>
      </c>
      <c r="AD431" s="12" t="s">
        <v>41</v>
      </c>
      <c r="AE431" s="12" t="s">
        <v>41</v>
      </c>
      <c r="AF431" s="12" t="s">
        <v>41</v>
      </c>
      <c r="AG431" s="12" t="s">
        <v>41</v>
      </c>
      <c r="AH431" s="13" t="s">
        <v>41</v>
      </c>
    </row>
    <row r="432" spans="1:34" ht="40.049999999999997" customHeight="1" x14ac:dyDescent="0.3">
      <c r="A432" s="7" t="s">
        <v>334</v>
      </c>
      <c r="B432" s="8">
        <v>46279</v>
      </c>
      <c r="C432" s="9" t="str">
        <f>HYPERLINK("https://epingalert.org/en/Search?viewData= G/TBT/N/BRA/343/Rev.3/Add.2"," G/TBT/N/BRA/343/Rev.3/Add.2")</f>
        <v xml:space="preserve"> G/TBT/N/BRA/343/Rev.3/Add.2</v>
      </c>
      <c r="D432" s="10" t="s">
        <v>1567</v>
      </c>
      <c r="E432" s="10" t="s">
        <v>1568</v>
      </c>
      <c r="F432" s="10" t="s">
        <v>1178</v>
      </c>
      <c r="G432" s="10" t="s">
        <v>1179</v>
      </c>
      <c r="H432" s="10" t="s">
        <v>1180</v>
      </c>
      <c r="I432" s="10" t="s">
        <v>1181</v>
      </c>
      <c r="J432" s="10" t="s">
        <v>1182</v>
      </c>
      <c r="K432" s="10" t="s">
        <v>41</v>
      </c>
      <c r="L432" s="7"/>
      <c r="M432" s="8" t="s">
        <v>41</v>
      </c>
      <c r="N432" s="11"/>
      <c r="O432" s="11"/>
      <c r="P432" s="7" t="s">
        <v>43</v>
      </c>
      <c r="Q432" s="7"/>
      <c r="R432" s="12" t="str">
        <f>HYPERLINK("https://docs.wto.org/imrd/directdoc.asp?DDFDocuments/t/G/TBTN09/BRA343R3A2.docx", "https://docs.wto.org/imrd/directdoc.asp?DDFDocuments/t/G/TBTN09/BRA343R3A2.docx")</f>
        <v>https://docs.wto.org/imrd/directdoc.asp?DDFDocuments/t/G/TBTN09/BRA343R3A2.docx</v>
      </c>
      <c r="S432" s="12" t="str">
        <f>HYPERLINK("https://docs.wto.org/imrd/directdoc.asp?DDFDocuments/u/G/TBTN09/BRA343R3A2.docx", "https://docs.wto.org/imrd/directdoc.asp?DDFDocuments/u/G/TBTN09/BRA343R3A2.docx")</f>
        <v>https://docs.wto.org/imrd/directdoc.asp?DDFDocuments/u/G/TBTN09/BRA343R3A2.docx</v>
      </c>
      <c r="T432" s="12" t="str">
        <f>HYPERLINK("https://docs.wto.org/imrd/directdoc.asp?DDFDocuments/v/G/TBTN09/BRA343R3A2.docx", "https://docs.wto.org/imrd/directdoc.asp?DDFDocuments/v/G/TBTN09/BRA343R3A2.docx")</f>
        <v>https://docs.wto.org/imrd/directdoc.asp?DDFDocuments/v/G/TBTN09/BRA343R3A2.docx</v>
      </c>
      <c r="U432" s="12" t="s">
        <v>97</v>
      </c>
      <c r="V432" s="12" t="s">
        <v>97</v>
      </c>
      <c r="W432" s="12" t="s">
        <v>98</v>
      </c>
      <c r="X432" s="12" t="s">
        <v>97</v>
      </c>
      <c r="Y432" s="12" t="s">
        <v>97</v>
      </c>
      <c r="Z432" s="12" t="s">
        <v>97</v>
      </c>
      <c r="AA432" s="12" t="s">
        <v>97</v>
      </c>
      <c r="AB432" s="13" t="s">
        <v>41</v>
      </c>
      <c r="AC432" s="12" t="s">
        <v>41</v>
      </c>
      <c r="AD432" s="12" t="s">
        <v>41</v>
      </c>
      <c r="AE432" s="12" t="s">
        <v>41</v>
      </c>
      <c r="AF432" s="12" t="s">
        <v>41</v>
      </c>
      <c r="AG432" s="12" t="s">
        <v>41</v>
      </c>
      <c r="AH432" s="13" t="s">
        <v>41</v>
      </c>
    </row>
    <row r="433" spans="1:34" ht="40.049999999999997" customHeight="1" x14ac:dyDescent="0.3">
      <c r="A433" s="7" t="s">
        <v>334</v>
      </c>
      <c r="B433" s="8">
        <v>46279</v>
      </c>
      <c r="C433" s="9" t="str">
        <f>HYPERLINK("https://epingalert.org/en/Search?viewData= G/TBT/N/BRA/384/Add.16"," G/TBT/N/BRA/384/Add.16")</f>
        <v xml:space="preserve"> G/TBT/N/BRA/384/Add.16</v>
      </c>
      <c r="D433" s="10" t="s">
        <v>1569</v>
      </c>
      <c r="E433" s="10" t="s">
        <v>1570</v>
      </c>
      <c r="F433" s="10" t="s">
        <v>1571</v>
      </c>
      <c r="G433" s="10" t="s">
        <v>1572</v>
      </c>
      <c r="H433" s="10" t="s">
        <v>1573</v>
      </c>
      <c r="I433" s="10" t="s">
        <v>218</v>
      </c>
      <c r="J433" s="10" t="s">
        <v>1574</v>
      </c>
      <c r="K433" s="10" t="s">
        <v>41</v>
      </c>
      <c r="L433" s="7"/>
      <c r="M433" s="8" t="s">
        <v>41</v>
      </c>
      <c r="N433" s="11"/>
      <c r="O433" s="11"/>
      <c r="P433" s="7" t="s">
        <v>43</v>
      </c>
      <c r="Q433" s="7"/>
      <c r="R433" s="12" t="str">
        <f>HYPERLINK("https://docs.wto.org/imrd/directdoc.asp?DDFDocuments/t/G/TBTN10/BRA384A16.docx", "https://docs.wto.org/imrd/directdoc.asp?DDFDocuments/t/G/TBTN10/BRA384A16.docx")</f>
        <v>https://docs.wto.org/imrd/directdoc.asp?DDFDocuments/t/G/TBTN10/BRA384A16.docx</v>
      </c>
      <c r="S433" s="12" t="str">
        <f>HYPERLINK("https://docs.wto.org/imrd/directdoc.asp?DDFDocuments/u/G/TBTN10/BRA384A16.docx", "https://docs.wto.org/imrd/directdoc.asp?DDFDocuments/u/G/TBTN10/BRA384A16.docx")</f>
        <v>https://docs.wto.org/imrd/directdoc.asp?DDFDocuments/u/G/TBTN10/BRA384A16.docx</v>
      </c>
      <c r="T433" s="12" t="str">
        <f>HYPERLINK("https://docs.wto.org/imrd/directdoc.asp?DDFDocuments/v/G/TBTN10/BRA384A16.docx", "https://docs.wto.org/imrd/directdoc.asp?DDFDocuments/v/G/TBTN10/BRA384A16.docx")</f>
        <v>https://docs.wto.org/imrd/directdoc.asp?DDFDocuments/v/G/TBTN10/BRA384A16.docx</v>
      </c>
      <c r="U433" s="12" t="s">
        <v>97</v>
      </c>
      <c r="V433" s="12" t="s">
        <v>97</v>
      </c>
      <c r="W433" s="12" t="s">
        <v>98</v>
      </c>
      <c r="X433" s="12" t="s">
        <v>97</v>
      </c>
      <c r="Y433" s="12" t="s">
        <v>97</v>
      </c>
      <c r="Z433" s="12" t="s">
        <v>97</v>
      </c>
      <c r="AA433" s="12" t="s">
        <v>97</v>
      </c>
      <c r="AB433" s="13" t="s">
        <v>41</v>
      </c>
      <c r="AC433" s="12" t="s">
        <v>41</v>
      </c>
      <c r="AD433" s="12" t="s">
        <v>41</v>
      </c>
      <c r="AE433" s="12" t="s">
        <v>41</v>
      </c>
      <c r="AF433" s="12" t="s">
        <v>41</v>
      </c>
      <c r="AG433" s="12" t="s">
        <v>41</v>
      </c>
      <c r="AH433" s="13" t="s">
        <v>41</v>
      </c>
    </row>
    <row r="434" spans="1:34" ht="40.049999999999997" customHeight="1" x14ac:dyDescent="0.3">
      <c r="A434" s="7" t="s">
        <v>334</v>
      </c>
      <c r="B434" s="8">
        <v>46279</v>
      </c>
      <c r="C434" s="9" t="str">
        <f>HYPERLINK("https://epingalert.org/en/Search?viewData= G/TBT/N/BRA/419/Add.4"," G/TBT/N/BRA/419/Add.4")</f>
        <v xml:space="preserve"> G/TBT/N/BRA/419/Add.4</v>
      </c>
      <c r="D434" s="10" t="s">
        <v>1575</v>
      </c>
      <c r="E434" s="10" t="s">
        <v>1576</v>
      </c>
      <c r="F434" s="10" t="s">
        <v>1577</v>
      </c>
      <c r="G434" s="10" t="s">
        <v>1578</v>
      </c>
      <c r="H434" s="10" t="s">
        <v>1579</v>
      </c>
      <c r="I434" s="10" t="s">
        <v>1580</v>
      </c>
      <c r="J434" s="10" t="s">
        <v>1581</v>
      </c>
      <c r="K434" s="10" t="s">
        <v>41</v>
      </c>
      <c r="L434" s="7"/>
      <c r="M434" s="8" t="s">
        <v>41</v>
      </c>
      <c r="N434" s="11"/>
      <c r="O434" s="11"/>
      <c r="P434" s="7" t="s">
        <v>43</v>
      </c>
      <c r="Q434" s="7"/>
      <c r="R434" s="12" t="str">
        <f>HYPERLINK("https://docs.wto.org/imrd/directdoc.asp?DDFDocuments/t/G/TBTN11/BRA419A4.docx", "https://docs.wto.org/imrd/directdoc.asp?DDFDocuments/t/G/TBTN11/BRA419A4.docx")</f>
        <v>https://docs.wto.org/imrd/directdoc.asp?DDFDocuments/t/G/TBTN11/BRA419A4.docx</v>
      </c>
      <c r="S434" s="12" t="str">
        <f>HYPERLINK("https://docs.wto.org/imrd/directdoc.asp?DDFDocuments/u/G/TBTN11/BRA419A4.docx", "https://docs.wto.org/imrd/directdoc.asp?DDFDocuments/u/G/TBTN11/BRA419A4.docx")</f>
        <v>https://docs.wto.org/imrd/directdoc.asp?DDFDocuments/u/G/TBTN11/BRA419A4.docx</v>
      </c>
      <c r="T434" s="12" t="str">
        <f>HYPERLINK("https://docs.wto.org/imrd/directdoc.asp?DDFDocuments/v/G/TBTN11/BRA419A4.docx", "https://docs.wto.org/imrd/directdoc.asp?DDFDocuments/v/G/TBTN11/BRA419A4.docx")</f>
        <v>https://docs.wto.org/imrd/directdoc.asp?DDFDocuments/v/G/TBTN11/BRA419A4.docx</v>
      </c>
      <c r="U434" s="12" t="s">
        <v>98</v>
      </c>
      <c r="V434" s="12" t="s">
        <v>97</v>
      </c>
      <c r="W434" s="12" t="s">
        <v>97</v>
      </c>
      <c r="X434" s="12" t="s">
        <v>97</v>
      </c>
      <c r="Y434" s="12" t="s">
        <v>97</v>
      </c>
      <c r="Z434" s="12" t="s">
        <v>97</v>
      </c>
      <c r="AA434" s="12" t="s">
        <v>97</v>
      </c>
      <c r="AB434" s="13" t="s">
        <v>41</v>
      </c>
      <c r="AC434" s="12" t="s">
        <v>41</v>
      </c>
      <c r="AD434" s="12" t="s">
        <v>41</v>
      </c>
      <c r="AE434" s="12" t="s">
        <v>41</v>
      </c>
      <c r="AF434" s="12" t="s">
        <v>41</v>
      </c>
      <c r="AG434" s="12" t="s">
        <v>41</v>
      </c>
      <c r="AH434" s="13" t="s">
        <v>41</v>
      </c>
    </row>
    <row r="435" spans="1:34" ht="40.049999999999997" customHeight="1" x14ac:dyDescent="0.3">
      <c r="A435" s="7" t="s">
        <v>334</v>
      </c>
      <c r="B435" s="8">
        <v>46279</v>
      </c>
      <c r="C435" s="9" t="str">
        <f>HYPERLINK("https://epingalert.org/en/Search?viewData= G/TBT/N/BRA/1214/Corr.5"," G/TBT/N/BRA/1214/Corr.5")</f>
        <v xml:space="preserve"> G/TBT/N/BRA/1214/Corr.5</v>
      </c>
      <c r="D435" s="10" t="s">
        <v>1582</v>
      </c>
      <c r="E435" s="10" t="s">
        <v>1583</v>
      </c>
      <c r="F435" s="10" t="s">
        <v>1584</v>
      </c>
      <c r="G435" s="10" t="s">
        <v>1585</v>
      </c>
      <c r="H435" s="10" t="s">
        <v>506</v>
      </c>
      <c r="I435" s="10" t="s">
        <v>514</v>
      </c>
      <c r="J435" s="10" t="s">
        <v>1586</v>
      </c>
      <c r="K435" s="10" t="s">
        <v>41</v>
      </c>
      <c r="L435" s="7"/>
      <c r="M435" s="8" t="s">
        <v>41</v>
      </c>
      <c r="N435" s="11"/>
      <c r="O435" s="11"/>
      <c r="P435" s="7" t="s">
        <v>211</v>
      </c>
      <c r="Q435" s="7"/>
      <c r="R435" s="12" t="str">
        <f>HYPERLINK("https://docs.wto.org/imrd/directdoc.asp?DDFDocuments/t/G/TBTN21/BRA1214C5.docx", "https://docs.wto.org/imrd/directdoc.asp?DDFDocuments/t/G/TBTN21/BRA1214C5.docx")</f>
        <v>https://docs.wto.org/imrd/directdoc.asp?DDFDocuments/t/G/TBTN21/BRA1214C5.docx</v>
      </c>
      <c r="S435" s="12" t="str">
        <f>HYPERLINK("https://docs.wto.org/imrd/directdoc.asp?DDFDocuments/u/G/TBTN21/BRA1214C5.docx", "https://docs.wto.org/imrd/directdoc.asp?DDFDocuments/u/G/TBTN21/BRA1214C5.docx")</f>
        <v>https://docs.wto.org/imrd/directdoc.asp?DDFDocuments/u/G/TBTN21/BRA1214C5.docx</v>
      </c>
      <c r="T435" s="12" t="str">
        <f>HYPERLINK("https://docs.wto.org/imrd/directdoc.asp?DDFDocuments/v/G/TBTN21/BRA1214C5.docx", "https://docs.wto.org/imrd/directdoc.asp?DDFDocuments/v/G/TBTN21/BRA1214C5.docx")</f>
        <v>https://docs.wto.org/imrd/directdoc.asp?DDFDocuments/v/G/TBTN21/BRA1214C5.docx</v>
      </c>
      <c r="U435" s="12" t="s">
        <v>98</v>
      </c>
      <c r="V435" s="12" t="s">
        <v>97</v>
      </c>
      <c r="W435" s="12" t="s">
        <v>97</v>
      </c>
      <c r="X435" s="12" t="s">
        <v>97</v>
      </c>
      <c r="Y435" s="12" t="s">
        <v>97</v>
      </c>
      <c r="Z435" s="12" t="s">
        <v>97</v>
      </c>
      <c r="AA435" s="12" t="s">
        <v>97</v>
      </c>
      <c r="AB435" s="13" t="s">
        <v>41</v>
      </c>
      <c r="AC435" s="12" t="s">
        <v>41</v>
      </c>
      <c r="AD435" s="12" t="s">
        <v>41</v>
      </c>
      <c r="AE435" s="12" t="s">
        <v>41</v>
      </c>
      <c r="AF435" s="12" t="s">
        <v>41</v>
      </c>
      <c r="AG435" s="12" t="s">
        <v>41</v>
      </c>
      <c r="AH435" s="13" t="s">
        <v>41</v>
      </c>
    </row>
    <row r="436" spans="1:34" ht="40.049999999999997" customHeight="1" x14ac:dyDescent="0.3">
      <c r="A436" s="7" t="s">
        <v>1097</v>
      </c>
      <c r="B436" s="8">
        <v>46279</v>
      </c>
      <c r="C436" s="9" t="str">
        <f>HYPERLINK("https://epingalert.org/en/Search?viewData= G/TBT/N/CHE/302/Add.1"," G/TBT/N/CHE/302/Add.1")</f>
        <v xml:space="preserve"> G/TBT/N/CHE/302/Add.1</v>
      </c>
      <c r="D436" s="10" t="s">
        <v>1587</v>
      </c>
      <c r="E436" s="10" t="s">
        <v>41</v>
      </c>
      <c r="F436" s="10" t="s">
        <v>1588</v>
      </c>
      <c r="G436" s="10" t="s">
        <v>41</v>
      </c>
      <c r="H436" s="10" t="s">
        <v>1589</v>
      </c>
      <c r="I436" s="10" t="s">
        <v>1590</v>
      </c>
      <c r="J436" s="10" t="s">
        <v>1591</v>
      </c>
      <c r="K436" s="10" t="s">
        <v>41</v>
      </c>
      <c r="L436" s="7"/>
      <c r="M436" s="8" t="s">
        <v>41</v>
      </c>
      <c r="N436" s="11"/>
      <c r="O436" s="11"/>
      <c r="P436" s="7" t="s">
        <v>43</v>
      </c>
      <c r="Q436" s="10" t="s">
        <v>1592</v>
      </c>
      <c r="R436" s="12" t="str">
        <f>HYPERLINK("https://docs.wto.org/imrd/directdoc.asp?DDFDocuments/t/G/TBTN26/CHE302A1.docx", "https://docs.wto.org/imrd/directdoc.asp?DDFDocuments/t/G/TBTN26/CHE302A1.docx")</f>
        <v>https://docs.wto.org/imrd/directdoc.asp?DDFDocuments/t/G/TBTN26/CHE302A1.docx</v>
      </c>
      <c r="S436" s="12" t="str">
        <f>HYPERLINK("https://docs.wto.org/imrd/directdoc.asp?DDFDocuments/u/G/TBTN26/CHE302A1.docx", "https://docs.wto.org/imrd/directdoc.asp?DDFDocuments/u/G/TBTN26/CHE302A1.docx")</f>
        <v>https://docs.wto.org/imrd/directdoc.asp?DDFDocuments/u/G/TBTN26/CHE302A1.docx</v>
      </c>
      <c r="T436" s="12" t="str">
        <f>HYPERLINK("https://docs.wto.org/imrd/directdoc.asp?DDFDocuments/v/G/TBTN26/CHE302A1.docx", "https://docs.wto.org/imrd/directdoc.asp?DDFDocuments/v/G/TBTN26/CHE302A1.docx")</f>
        <v>https://docs.wto.org/imrd/directdoc.asp?DDFDocuments/v/G/TBTN26/CHE302A1.docx</v>
      </c>
      <c r="U436" s="12" t="s">
        <v>97</v>
      </c>
      <c r="V436" s="12" t="s">
        <v>97</v>
      </c>
      <c r="W436" s="12" t="s">
        <v>97</v>
      </c>
      <c r="X436" s="12" t="s">
        <v>97</v>
      </c>
      <c r="Y436" s="12" t="s">
        <v>97</v>
      </c>
      <c r="Z436" s="12" t="s">
        <v>97</v>
      </c>
      <c r="AA436" s="12" t="s">
        <v>97</v>
      </c>
      <c r="AB436" s="13" t="s">
        <v>41</v>
      </c>
      <c r="AC436" s="12" t="s">
        <v>41</v>
      </c>
      <c r="AD436" s="12" t="s">
        <v>41</v>
      </c>
      <c r="AE436" s="12" t="s">
        <v>41</v>
      </c>
      <c r="AF436" s="12" t="s">
        <v>41</v>
      </c>
      <c r="AG436" s="12" t="s">
        <v>41</v>
      </c>
      <c r="AH436" s="13" t="s">
        <v>41</v>
      </c>
    </row>
    <row r="437" spans="1:34" ht="40.049999999999997" customHeight="1" x14ac:dyDescent="0.3">
      <c r="A437" s="7" t="s">
        <v>385</v>
      </c>
      <c r="B437" s="8">
        <v>46279</v>
      </c>
      <c r="C437" s="9" t="str">
        <f>HYPERLINK("https://epingalert.org/en/Search?viewData= G/TBT/N/CRI/192/Add.1"," G/TBT/N/CRI/192/Add.1")</f>
        <v xml:space="preserve"> G/TBT/N/CRI/192/Add.1</v>
      </c>
      <c r="D437" s="10" t="s">
        <v>1593</v>
      </c>
      <c r="E437" s="10" t="s">
        <v>1594</v>
      </c>
      <c r="F437" s="10" t="s">
        <v>505</v>
      </c>
      <c r="G437" s="10" t="s">
        <v>41</v>
      </c>
      <c r="H437" s="10" t="s">
        <v>506</v>
      </c>
      <c r="I437" s="10" t="s">
        <v>242</v>
      </c>
      <c r="J437" s="10" t="s">
        <v>507</v>
      </c>
      <c r="K437" s="10" t="s">
        <v>41</v>
      </c>
      <c r="L437" s="7"/>
      <c r="M437" s="8" t="s">
        <v>41</v>
      </c>
      <c r="N437" s="11"/>
      <c r="O437" s="11"/>
      <c r="P437" s="7" t="s">
        <v>43</v>
      </c>
      <c r="Q437" s="10" t="s">
        <v>1595</v>
      </c>
      <c r="R437" s="12" t="str">
        <f>HYPERLINK("https://docs.wto.org/imrd/directdoc.asp?DDFDocuments/t/G/TBTN21/CRI192A1.docx", "https://docs.wto.org/imrd/directdoc.asp?DDFDocuments/t/G/TBTN21/CRI192A1.docx")</f>
        <v>https://docs.wto.org/imrd/directdoc.asp?DDFDocuments/t/G/TBTN21/CRI192A1.docx</v>
      </c>
      <c r="S437" s="12" t="str">
        <f>HYPERLINK("https://docs.wto.org/imrd/directdoc.asp?DDFDocuments/u/G/TBTN21/CRI192A1.docx", "https://docs.wto.org/imrd/directdoc.asp?DDFDocuments/u/G/TBTN21/CRI192A1.docx")</f>
        <v>https://docs.wto.org/imrd/directdoc.asp?DDFDocuments/u/G/TBTN21/CRI192A1.docx</v>
      </c>
      <c r="T437" s="12" t="str">
        <f>HYPERLINK("https://docs.wto.org/imrd/directdoc.asp?DDFDocuments/v/G/TBTN21/CRI192A1.docx", "https://docs.wto.org/imrd/directdoc.asp?DDFDocuments/v/G/TBTN21/CRI192A1.docx")</f>
        <v>https://docs.wto.org/imrd/directdoc.asp?DDFDocuments/v/G/TBTN21/CRI192A1.docx</v>
      </c>
      <c r="U437" s="12" t="s">
        <v>98</v>
      </c>
      <c r="V437" s="12" t="s">
        <v>97</v>
      </c>
      <c r="W437" s="12" t="s">
        <v>97</v>
      </c>
      <c r="X437" s="12" t="s">
        <v>97</v>
      </c>
      <c r="Y437" s="12" t="s">
        <v>97</v>
      </c>
      <c r="Z437" s="12" t="s">
        <v>97</v>
      </c>
      <c r="AA437" s="12" t="s">
        <v>97</v>
      </c>
      <c r="AB437" s="13" t="s">
        <v>41</v>
      </c>
      <c r="AC437" s="12" t="s">
        <v>41</v>
      </c>
      <c r="AD437" s="12" t="s">
        <v>41</v>
      </c>
      <c r="AE437" s="12" t="s">
        <v>41</v>
      </c>
      <c r="AF437" s="12" t="s">
        <v>41</v>
      </c>
      <c r="AG437" s="12" t="s">
        <v>41</v>
      </c>
      <c r="AH437" s="13" t="s">
        <v>41</v>
      </c>
    </row>
    <row r="438" spans="1:34" ht="40.049999999999997" customHeight="1" x14ac:dyDescent="0.3">
      <c r="A438" s="7" t="s">
        <v>159</v>
      </c>
      <c r="B438" s="8">
        <v>46279</v>
      </c>
      <c r="C438" s="9" t="str">
        <f>HYPERLINK("https://epingalert.org/en/Search?viewData= G/TBT/N/ECU/28/Rev.1"," G/TBT/N/ECU/28/Rev.1")</f>
        <v xml:space="preserve"> G/TBT/N/ECU/28/Rev.1</v>
      </c>
      <c r="D438" s="10" t="s">
        <v>1596</v>
      </c>
      <c r="E438" s="10" t="s">
        <v>1597</v>
      </c>
      <c r="F438" s="10" t="s">
        <v>1598</v>
      </c>
      <c r="G438" s="10" t="s">
        <v>1599</v>
      </c>
      <c r="H438" s="10" t="s">
        <v>1600</v>
      </c>
      <c r="I438" s="10" t="s">
        <v>165</v>
      </c>
      <c r="J438" s="10" t="s">
        <v>41</v>
      </c>
      <c r="K438" s="10" t="s">
        <v>41</v>
      </c>
      <c r="L438" s="7"/>
      <c r="M438" s="8">
        <v>46339</v>
      </c>
      <c r="N438" s="11" t="s">
        <v>166</v>
      </c>
      <c r="O438" s="11" t="s">
        <v>123</v>
      </c>
      <c r="P438" s="7" t="s">
        <v>167</v>
      </c>
      <c r="Q438" s="10" t="s">
        <v>1601</v>
      </c>
      <c r="R438" s="12" t="str">
        <f>HYPERLINK("https://docs.wto.org/imrd/directdoc.asp?DDFDocuments/t/G/TBTN07/ECU28R1.docx", "https://docs.wto.org/imrd/directdoc.asp?DDFDocuments/t/G/TBTN07/ECU28R1.docx")</f>
        <v>https://docs.wto.org/imrd/directdoc.asp?DDFDocuments/t/G/TBTN07/ECU28R1.docx</v>
      </c>
      <c r="S438" s="12" t="str">
        <f>HYPERLINK("https://docs.wto.org/imrd/directdoc.asp?DDFDocuments/u/G/TBTN07/ECU28R1.docx", "https://docs.wto.org/imrd/directdoc.asp?DDFDocuments/u/G/TBTN07/ECU28R1.docx")</f>
        <v>https://docs.wto.org/imrd/directdoc.asp?DDFDocuments/u/G/TBTN07/ECU28R1.docx</v>
      </c>
      <c r="T438" s="12" t="str">
        <f>HYPERLINK("https://docs.wto.org/imrd/directdoc.asp?DDFDocuments/v/G/TBTN07/ECU28R1.docx", "https://docs.wto.org/imrd/directdoc.asp?DDFDocuments/v/G/TBTN07/ECU28R1.docx")</f>
        <v>https://docs.wto.org/imrd/directdoc.asp?DDFDocuments/v/G/TBTN07/ECU28R1.docx</v>
      </c>
      <c r="U438" s="12" t="s">
        <v>98</v>
      </c>
      <c r="V438" s="12" t="s">
        <v>97</v>
      </c>
      <c r="W438" s="12" t="s">
        <v>97</v>
      </c>
      <c r="X438" s="12" t="s">
        <v>97</v>
      </c>
      <c r="Y438" s="12" t="s">
        <v>97</v>
      </c>
      <c r="Z438" s="12" t="s">
        <v>97</v>
      </c>
      <c r="AA438" s="12" t="s">
        <v>97</v>
      </c>
      <c r="AB438" s="13" t="s">
        <v>1602</v>
      </c>
      <c r="AC438" s="12" t="s">
        <v>41</v>
      </c>
      <c r="AD438" s="12" t="s">
        <v>41</v>
      </c>
      <c r="AE438" s="12" t="s">
        <v>41</v>
      </c>
      <c r="AF438" s="12" t="s">
        <v>41</v>
      </c>
      <c r="AG438" s="12" t="s">
        <v>41</v>
      </c>
      <c r="AH438" s="13" t="s">
        <v>41</v>
      </c>
    </row>
    <row r="439" spans="1:34" ht="40.049999999999997" customHeight="1" x14ac:dyDescent="0.3">
      <c r="A439" s="7" t="s">
        <v>159</v>
      </c>
      <c r="B439" s="8">
        <v>46279</v>
      </c>
      <c r="C439" s="9" t="str">
        <f>HYPERLINK("https://epingalert.org/en/Search?viewData= G/TBT/N/ECU/180/Add.7"," G/TBT/N/ECU/180/Add.7")</f>
        <v xml:space="preserve"> G/TBT/N/ECU/180/Add.7</v>
      </c>
      <c r="D439" s="10" t="s">
        <v>1603</v>
      </c>
      <c r="E439" s="10" t="s">
        <v>1604</v>
      </c>
      <c r="F439" s="10" t="s">
        <v>1605</v>
      </c>
      <c r="G439" s="10" t="s">
        <v>1606</v>
      </c>
      <c r="H439" s="10" t="s">
        <v>1607</v>
      </c>
      <c r="I439" s="10" t="s">
        <v>41</v>
      </c>
      <c r="J439" s="10" t="s">
        <v>1608</v>
      </c>
      <c r="K439" s="10" t="s">
        <v>41</v>
      </c>
      <c r="L439" s="7"/>
      <c r="M439" s="8" t="s">
        <v>41</v>
      </c>
      <c r="N439" s="11"/>
      <c r="O439" s="11"/>
      <c r="P439" s="7" t="s">
        <v>43</v>
      </c>
      <c r="Q439" s="10" t="s">
        <v>1609</v>
      </c>
      <c r="R439" s="12" t="str">
        <f>HYPERLINK("https://docs.wto.org/imrd/directdoc.asp?DDFDocuments/t/G/TBTN14/ECU180A7.docx", "https://docs.wto.org/imrd/directdoc.asp?DDFDocuments/t/G/TBTN14/ECU180A7.docx")</f>
        <v>https://docs.wto.org/imrd/directdoc.asp?DDFDocuments/t/G/TBTN14/ECU180A7.docx</v>
      </c>
      <c r="S439" s="12" t="str">
        <f>HYPERLINK("https://docs.wto.org/imrd/directdoc.asp?DDFDocuments/u/G/TBTN14/ECU180A7.docx", "https://docs.wto.org/imrd/directdoc.asp?DDFDocuments/u/G/TBTN14/ECU180A7.docx")</f>
        <v>https://docs.wto.org/imrd/directdoc.asp?DDFDocuments/u/G/TBTN14/ECU180A7.docx</v>
      </c>
      <c r="T439" s="12" t="str">
        <f>HYPERLINK("https://docs.wto.org/imrd/directdoc.asp?DDFDocuments/v/G/TBTN14/ECU180A7.docx", "https://docs.wto.org/imrd/directdoc.asp?DDFDocuments/v/G/TBTN14/ECU180A7.docx")</f>
        <v>https://docs.wto.org/imrd/directdoc.asp?DDFDocuments/v/G/TBTN14/ECU180A7.docx</v>
      </c>
      <c r="U439" s="12" t="s">
        <v>98</v>
      </c>
      <c r="V439" s="12" t="s">
        <v>97</v>
      </c>
      <c r="W439" s="12" t="s">
        <v>97</v>
      </c>
      <c r="X439" s="12" t="s">
        <v>97</v>
      </c>
      <c r="Y439" s="12" t="s">
        <v>97</v>
      </c>
      <c r="Z439" s="12" t="s">
        <v>97</v>
      </c>
      <c r="AA439" s="12" t="s">
        <v>97</v>
      </c>
      <c r="AB439" s="13" t="s">
        <v>41</v>
      </c>
      <c r="AC439" s="12" t="s">
        <v>41</v>
      </c>
      <c r="AD439" s="12" t="s">
        <v>41</v>
      </c>
      <c r="AE439" s="12" t="s">
        <v>41</v>
      </c>
      <c r="AF439" s="12" t="s">
        <v>41</v>
      </c>
      <c r="AG439" s="12" t="s">
        <v>41</v>
      </c>
      <c r="AH439" s="13" t="s">
        <v>41</v>
      </c>
    </row>
    <row r="440" spans="1:34" ht="40.049999999999997" customHeight="1" x14ac:dyDescent="0.3">
      <c r="A440" s="7" t="s">
        <v>159</v>
      </c>
      <c r="B440" s="8">
        <v>46279</v>
      </c>
      <c r="C440" s="9" t="str">
        <f>HYPERLINK("https://epingalert.org/en/Search?viewData= G/TBT/N/ECU/559"," G/TBT/N/ECU/559")</f>
        <v xml:space="preserve"> G/TBT/N/ECU/559</v>
      </c>
      <c r="D440" s="10" t="s">
        <v>1610</v>
      </c>
      <c r="E440" s="10" t="s">
        <v>1611</v>
      </c>
      <c r="F440" s="10" t="s">
        <v>1612</v>
      </c>
      <c r="G440" s="10" t="s">
        <v>41</v>
      </c>
      <c r="H440" s="10" t="s">
        <v>608</v>
      </c>
      <c r="I440" s="10" t="s">
        <v>181</v>
      </c>
      <c r="J440" s="10" t="s">
        <v>41</v>
      </c>
      <c r="K440" s="10" t="s">
        <v>452</v>
      </c>
      <c r="L440" s="7"/>
      <c r="M440" s="8">
        <v>46339</v>
      </c>
      <c r="N440" s="11" t="s">
        <v>1613</v>
      </c>
      <c r="O440" s="11" t="s">
        <v>123</v>
      </c>
      <c r="P440" s="7" t="s">
        <v>95</v>
      </c>
      <c r="Q440" s="10" t="s">
        <v>1614</v>
      </c>
      <c r="R440" s="12" t="str">
        <f>HYPERLINK("https://docs.wto.org/imrd/directdoc.asp?DDFDocuments/t/G/TBTN26/ECU559.docx", "https://docs.wto.org/imrd/directdoc.asp?DDFDocuments/t/G/TBTN26/ECU559.docx")</f>
        <v>https://docs.wto.org/imrd/directdoc.asp?DDFDocuments/t/G/TBTN26/ECU559.docx</v>
      </c>
      <c r="S440" s="12" t="str">
        <f>HYPERLINK("https://docs.wto.org/imrd/directdoc.asp?DDFDocuments/u/G/TBTN26/ECU559.docx", "https://docs.wto.org/imrd/directdoc.asp?DDFDocuments/u/G/TBTN26/ECU559.docx")</f>
        <v>https://docs.wto.org/imrd/directdoc.asp?DDFDocuments/u/G/TBTN26/ECU559.docx</v>
      </c>
      <c r="T440" s="12" t="str">
        <f>HYPERLINK("https://docs.wto.org/imrd/directdoc.asp?DDFDocuments/v/G/TBTN26/ECU559.docx", "https://docs.wto.org/imrd/directdoc.asp?DDFDocuments/v/G/TBTN26/ECU559.docx")</f>
        <v>https://docs.wto.org/imrd/directdoc.asp?DDFDocuments/v/G/TBTN26/ECU559.docx</v>
      </c>
      <c r="U440" s="12" t="s">
        <v>98</v>
      </c>
      <c r="V440" s="12" t="s">
        <v>97</v>
      </c>
      <c r="W440" s="12" t="s">
        <v>97</v>
      </c>
      <c r="X440" s="12" t="s">
        <v>97</v>
      </c>
      <c r="Y440" s="12" t="s">
        <v>97</v>
      </c>
      <c r="Z440" s="12" t="s">
        <v>97</v>
      </c>
      <c r="AA440" s="12" t="s">
        <v>97</v>
      </c>
      <c r="AB440" s="13" t="s">
        <v>423</v>
      </c>
      <c r="AC440" s="12" t="s">
        <v>41</v>
      </c>
      <c r="AD440" s="12" t="s">
        <v>41</v>
      </c>
      <c r="AE440" s="12" t="s">
        <v>41</v>
      </c>
      <c r="AF440" s="12" t="s">
        <v>41</v>
      </c>
      <c r="AG440" s="12" t="s">
        <v>41</v>
      </c>
      <c r="AH440" s="13" t="s">
        <v>41</v>
      </c>
    </row>
    <row r="441" spans="1:34" ht="40.049999999999997" customHeight="1" x14ac:dyDescent="0.3">
      <c r="A441" s="7" t="s">
        <v>212</v>
      </c>
      <c r="B441" s="8">
        <v>46279</v>
      </c>
      <c r="C441" s="9" t="str">
        <f>HYPERLINK("https://epingalert.org/en/Search?viewData= G/TBT/N/GBR/126"," G/TBT/N/GBR/126")</f>
        <v xml:space="preserve"> G/TBT/N/GBR/126</v>
      </c>
      <c r="D441" s="10" t="s">
        <v>1615</v>
      </c>
      <c r="E441" s="10" t="s">
        <v>1616</v>
      </c>
      <c r="F441" s="10" t="s">
        <v>1617</v>
      </c>
      <c r="G441" s="10" t="s">
        <v>1618</v>
      </c>
      <c r="H441" s="10" t="s">
        <v>41</v>
      </c>
      <c r="I441" s="10" t="s">
        <v>242</v>
      </c>
      <c r="J441" s="10" t="s">
        <v>1619</v>
      </c>
      <c r="K441" s="10" t="s">
        <v>1294</v>
      </c>
      <c r="L441" s="7"/>
      <c r="M441" s="8">
        <v>46339</v>
      </c>
      <c r="N441" s="11">
        <v>46364</v>
      </c>
      <c r="O441" s="11">
        <v>46546</v>
      </c>
      <c r="P441" s="7" t="s">
        <v>95</v>
      </c>
      <c r="Q441" s="10" t="s">
        <v>1620</v>
      </c>
      <c r="R441" s="12" t="str">
        <f>HYPERLINK("https://docs.wto.org/imrd/directdoc.asp?DDFDocuments/t/G/TBTN26/GBR126.docx", "https://docs.wto.org/imrd/directdoc.asp?DDFDocuments/t/G/TBTN26/GBR126.docx")</f>
        <v>https://docs.wto.org/imrd/directdoc.asp?DDFDocuments/t/G/TBTN26/GBR126.docx</v>
      </c>
      <c r="S441" s="12" t="str">
        <f>HYPERLINK("https://docs.wto.org/imrd/directdoc.asp?DDFDocuments/u/G/TBTN26/GBR126.docx", "https://docs.wto.org/imrd/directdoc.asp?DDFDocuments/u/G/TBTN26/GBR126.docx")</f>
        <v>https://docs.wto.org/imrd/directdoc.asp?DDFDocuments/u/G/TBTN26/GBR126.docx</v>
      </c>
      <c r="T441" s="12" t="str">
        <f>HYPERLINK("https://docs.wto.org/imrd/directdoc.asp?DDFDocuments/v/G/TBTN26/GBR126.docx", "https://docs.wto.org/imrd/directdoc.asp?DDFDocuments/v/G/TBTN26/GBR126.docx")</f>
        <v>https://docs.wto.org/imrd/directdoc.asp?DDFDocuments/v/G/TBTN26/GBR126.docx</v>
      </c>
      <c r="U441" s="12" t="s">
        <v>98</v>
      </c>
      <c r="V441" s="12" t="s">
        <v>97</v>
      </c>
      <c r="W441" s="12" t="s">
        <v>98</v>
      </c>
      <c r="X441" s="12" t="s">
        <v>97</v>
      </c>
      <c r="Y441" s="12" t="s">
        <v>97</v>
      </c>
      <c r="Z441" s="12" t="s">
        <v>97</v>
      </c>
      <c r="AA441" s="12" t="s">
        <v>97</v>
      </c>
      <c r="AB441" s="13" t="s">
        <v>1621</v>
      </c>
      <c r="AC441" s="12" t="s">
        <v>41</v>
      </c>
      <c r="AD441" s="12" t="s">
        <v>41</v>
      </c>
      <c r="AE441" s="12" t="s">
        <v>41</v>
      </c>
      <c r="AF441" s="12" t="s">
        <v>41</v>
      </c>
      <c r="AG441" s="12" t="s">
        <v>41</v>
      </c>
      <c r="AH441" s="13" t="s">
        <v>41</v>
      </c>
    </row>
    <row r="442" spans="1:34" ht="40.049999999999997" customHeight="1" x14ac:dyDescent="0.3">
      <c r="A442" s="7" t="s">
        <v>519</v>
      </c>
      <c r="B442" s="8">
        <v>46279</v>
      </c>
      <c r="C442" s="9" t="str">
        <f>HYPERLINK("https://epingalert.org/en/Search?viewData= G/TBT/N/IDN/196"," G/TBT/N/IDN/196")</f>
        <v xml:space="preserve"> G/TBT/N/IDN/196</v>
      </c>
      <c r="D442" s="10" t="s">
        <v>1622</v>
      </c>
      <c r="E442" s="10" t="s">
        <v>1623</v>
      </c>
      <c r="F442" s="10" t="s">
        <v>1624</v>
      </c>
      <c r="G442" s="10" t="s">
        <v>41</v>
      </c>
      <c r="H442" s="10" t="s">
        <v>241</v>
      </c>
      <c r="I442" s="10" t="s">
        <v>285</v>
      </c>
      <c r="J442" s="10" t="s">
        <v>41</v>
      </c>
      <c r="K442" s="10" t="s">
        <v>452</v>
      </c>
      <c r="L442" s="7"/>
      <c r="M442" s="8">
        <v>46339</v>
      </c>
      <c r="N442" s="11" t="s">
        <v>166</v>
      </c>
      <c r="O442" s="11" t="s">
        <v>166</v>
      </c>
      <c r="P442" s="7" t="s">
        <v>95</v>
      </c>
      <c r="Q442" s="10" t="s">
        <v>1625</v>
      </c>
      <c r="R442" s="12" t="str">
        <f>HYPERLINK("https://docs.wto.org/imrd/directdoc.asp?DDFDocuments/t/G/TBTN26/IDN196.docx", "https://docs.wto.org/imrd/directdoc.asp?DDFDocuments/t/G/TBTN26/IDN196.docx")</f>
        <v>https://docs.wto.org/imrd/directdoc.asp?DDFDocuments/t/G/TBTN26/IDN196.docx</v>
      </c>
      <c r="S442" s="12" t="str">
        <f>HYPERLINK("https://docs.wto.org/imrd/directdoc.asp?DDFDocuments/u/G/TBTN26/IDN196.docx", "https://docs.wto.org/imrd/directdoc.asp?DDFDocuments/u/G/TBTN26/IDN196.docx")</f>
        <v>https://docs.wto.org/imrd/directdoc.asp?DDFDocuments/u/G/TBTN26/IDN196.docx</v>
      </c>
      <c r="T442" s="12" t="str">
        <f>HYPERLINK("https://docs.wto.org/imrd/directdoc.asp?DDFDocuments/v/G/TBTN26/IDN196.docx", "https://docs.wto.org/imrd/directdoc.asp?DDFDocuments/v/G/TBTN26/IDN196.docx")</f>
        <v>https://docs.wto.org/imrd/directdoc.asp?DDFDocuments/v/G/TBTN26/IDN196.docx</v>
      </c>
      <c r="U442" s="12" t="s">
        <v>98</v>
      </c>
      <c r="V442" s="12" t="s">
        <v>97</v>
      </c>
      <c r="W442" s="12" t="s">
        <v>97</v>
      </c>
      <c r="X442" s="12" t="s">
        <v>97</v>
      </c>
      <c r="Y442" s="12" t="s">
        <v>97</v>
      </c>
      <c r="Z442" s="12" t="s">
        <v>97</v>
      </c>
      <c r="AA442" s="12" t="s">
        <v>97</v>
      </c>
      <c r="AB442" s="13" t="s">
        <v>524</v>
      </c>
      <c r="AC442" s="12" t="s">
        <v>41</v>
      </c>
      <c r="AD442" s="12" t="s">
        <v>41</v>
      </c>
      <c r="AE442" s="12" t="s">
        <v>41</v>
      </c>
      <c r="AF442" s="12" t="s">
        <v>41</v>
      </c>
      <c r="AG442" s="12" t="s">
        <v>41</v>
      </c>
      <c r="AH442" s="13" t="s">
        <v>41</v>
      </c>
    </row>
    <row r="443" spans="1:34" ht="40.049999999999997" customHeight="1" x14ac:dyDescent="0.3">
      <c r="A443" s="7" t="s">
        <v>100</v>
      </c>
      <c r="B443" s="8">
        <v>46279</v>
      </c>
      <c r="C443" s="9" t="str">
        <f>HYPERLINK("https://epingalert.org/en/Search?viewData= G/TBT/N/KOR/1382"," G/TBT/N/KOR/1382")</f>
        <v xml:space="preserve"> G/TBT/N/KOR/1382</v>
      </c>
      <c r="D443" s="10" t="s">
        <v>1626</v>
      </c>
      <c r="E443" s="10" t="s">
        <v>1627</v>
      </c>
      <c r="F443" s="10" t="s">
        <v>1628</v>
      </c>
      <c r="G443" s="10" t="s">
        <v>41</v>
      </c>
      <c r="H443" s="10" t="s">
        <v>1629</v>
      </c>
      <c r="I443" s="10" t="s">
        <v>242</v>
      </c>
      <c r="J443" s="10" t="s">
        <v>1630</v>
      </c>
      <c r="K443" s="10" t="s">
        <v>41</v>
      </c>
      <c r="L443" s="7"/>
      <c r="M443" s="8">
        <v>46339</v>
      </c>
      <c r="N443" s="11" t="s">
        <v>1631</v>
      </c>
      <c r="O443" s="11" t="s">
        <v>1631</v>
      </c>
      <c r="P443" s="7" t="s">
        <v>95</v>
      </c>
      <c r="Q443" s="10" t="s">
        <v>1632</v>
      </c>
      <c r="R443" s="12" t="str">
        <f>HYPERLINK("https://docs.wto.org/imrd/directdoc.asp?DDFDocuments/t/G/TBTN26/KOR1382.docx", "https://docs.wto.org/imrd/directdoc.asp?DDFDocuments/t/G/TBTN26/KOR1382.docx")</f>
        <v>https://docs.wto.org/imrd/directdoc.asp?DDFDocuments/t/G/TBTN26/KOR1382.docx</v>
      </c>
      <c r="S443" s="12" t="str">
        <f>HYPERLINK("https://docs.wto.org/imrd/directdoc.asp?DDFDocuments/u/G/TBTN26/KOR1382.docx", "https://docs.wto.org/imrd/directdoc.asp?DDFDocuments/u/G/TBTN26/KOR1382.docx")</f>
        <v>https://docs.wto.org/imrd/directdoc.asp?DDFDocuments/u/G/TBTN26/KOR1382.docx</v>
      </c>
      <c r="T443" s="12" t="str">
        <f>HYPERLINK("https://docs.wto.org/imrd/directdoc.asp?DDFDocuments/v/G/TBTN26/KOR1382.docx", "https://docs.wto.org/imrd/directdoc.asp?DDFDocuments/v/G/TBTN26/KOR1382.docx")</f>
        <v>https://docs.wto.org/imrd/directdoc.asp?DDFDocuments/v/G/TBTN26/KOR1382.docx</v>
      </c>
      <c r="U443" s="12" t="s">
        <v>98</v>
      </c>
      <c r="V443" s="12" t="s">
        <v>97</v>
      </c>
      <c r="W443" s="12" t="s">
        <v>97</v>
      </c>
      <c r="X443" s="12" t="s">
        <v>97</v>
      </c>
      <c r="Y443" s="12" t="s">
        <v>97</v>
      </c>
      <c r="Z443" s="12" t="s">
        <v>97</v>
      </c>
      <c r="AA443" s="12" t="s">
        <v>97</v>
      </c>
      <c r="AB443" s="13" t="s">
        <v>1633</v>
      </c>
      <c r="AC443" s="12" t="s">
        <v>41</v>
      </c>
      <c r="AD443" s="12" t="s">
        <v>41</v>
      </c>
      <c r="AE443" s="12" t="s">
        <v>41</v>
      </c>
      <c r="AF443" s="12" t="s">
        <v>41</v>
      </c>
      <c r="AG443" s="12" t="s">
        <v>41</v>
      </c>
      <c r="AH443" s="13" t="s">
        <v>41</v>
      </c>
    </row>
    <row r="444" spans="1:34" ht="40.049999999999997" customHeight="1" x14ac:dyDescent="0.3">
      <c r="A444" s="7" t="s">
        <v>47</v>
      </c>
      <c r="B444" s="8">
        <v>46279</v>
      </c>
      <c r="C444" s="9" t="str">
        <f>HYPERLINK("https://epingalert.org/en/Search?viewData= G/TBT/N/TZA/1648"," G/TBT/N/TZA/1648")</f>
        <v xml:space="preserve"> G/TBT/N/TZA/1648</v>
      </c>
      <c r="D444" s="10" t="s">
        <v>1634</v>
      </c>
      <c r="E444" s="10" t="s">
        <v>1635</v>
      </c>
      <c r="F444" s="10" t="s">
        <v>1636</v>
      </c>
      <c r="G444" s="10" t="s">
        <v>1637</v>
      </c>
      <c r="H444" s="10" t="s">
        <v>1638</v>
      </c>
      <c r="I444" s="10" t="s">
        <v>1639</v>
      </c>
      <c r="J444" s="10" t="s">
        <v>41</v>
      </c>
      <c r="K444" s="10" t="s">
        <v>41</v>
      </c>
      <c r="L444" s="7"/>
      <c r="M444" s="8">
        <v>46339</v>
      </c>
      <c r="N444" s="11" t="s">
        <v>166</v>
      </c>
      <c r="O444" s="11" t="s">
        <v>166</v>
      </c>
      <c r="P444" s="7" t="s">
        <v>95</v>
      </c>
      <c r="Q444" s="10" t="s">
        <v>1640</v>
      </c>
      <c r="R444" s="12" t="str">
        <f>HYPERLINK("https://docs.wto.org/imrd/directdoc.asp?DDFDocuments/t/G/TBTN26/TZA1648.docx", "https://docs.wto.org/imrd/directdoc.asp?DDFDocuments/t/G/TBTN26/TZA1648.docx")</f>
        <v>https://docs.wto.org/imrd/directdoc.asp?DDFDocuments/t/G/TBTN26/TZA1648.docx</v>
      </c>
      <c r="S444" s="12" t="str">
        <f>HYPERLINK("https://docs.wto.org/imrd/directdoc.asp?DDFDocuments/u/G/TBTN26/TZA1648.docx", "https://docs.wto.org/imrd/directdoc.asp?DDFDocuments/u/G/TBTN26/TZA1648.docx")</f>
        <v>https://docs.wto.org/imrd/directdoc.asp?DDFDocuments/u/G/TBTN26/TZA1648.docx</v>
      </c>
      <c r="T444" s="12" t="str">
        <f>HYPERLINK("https://docs.wto.org/imrd/directdoc.asp?DDFDocuments/v/G/TBTN26/TZA1648.docx", "https://docs.wto.org/imrd/directdoc.asp?DDFDocuments/v/G/TBTN26/TZA1648.docx")</f>
        <v>https://docs.wto.org/imrd/directdoc.asp?DDFDocuments/v/G/TBTN26/TZA1648.docx</v>
      </c>
      <c r="U444" s="12" t="s">
        <v>98</v>
      </c>
      <c r="V444" s="12" t="s">
        <v>97</v>
      </c>
      <c r="W444" s="12" t="s">
        <v>98</v>
      </c>
      <c r="X444" s="12" t="s">
        <v>97</v>
      </c>
      <c r="Y444" s="12" t="s">
        <v>97</v>
      </c>
      <c r="Z444" s="12" t="s">
        <v>97</v>
      </c>
      <c r="AA444" s="12" t="s">
        <v>97</v>
      </c>
      <c r="AB444" s="13" t="s">
        <v>1641</v>
      </c>
      <c r="AC444" s="12" t="s">
        <v>41</v>
      </c>
      <c r="AD444" s="12" t="s">
        <v>41</v>
      </c>
      <c r="AE444" s="12" t="s">
        <v>41</v>
      </c>
      <c r="AF444" s="12" t="s">
        <v>41</v>
      </c>
      <c r="AG444" s="12" t="s">
        <v>41</v>
      </c>
      <c r="AH444" s="13" t="s">
        <v>41</v>
      </c>
    </row>
    <row r="445" spans="1:34" ht="40.049999999999997" customHeight="1" x14ac:dyDescent="0.3">
      <c r="A445" s="7" t="s">
        <v>47</v>
      </c>
      <c r="B445" s="8">
        <v>46279</v>
      </c>
      <c r="C445" s="9" t="str">
        <f>HYPERLINK("https://epingalert.org/en/Search?viewData= G/TBT/N/TZA/1649"," G/TBT/N/TZA/1649")</f>
        <v xml:space="preserve"> G/TBT/N/TZA/1649</v>
      </c>
      <c r="D445" s="10" t="s">
        <v>1642</v>
      </c>
      <c r="E445" s="10" t="s">
        <v>1643</v>
      </c>
      <c r="F445" s="10" t="s">
        <v>1636</v>
      </c>
      <c r="G445" s="10" t="s">
        <v>1637</v>
      </c>
      <c r="H445" s="10" t="s">
        <v>1638</v>
      </c>
      <c r="I445" s="10" t="s">
        <v>355</v>
      </c>
      <c r="J445" s="10" t="s">
        <v>41</v>
      </c>
      <c r="K445" s="10" t="s">
        <v>41</v>
      </c>
      <c r="L445" s="7"/>
      <c r="M445" s="8">
        <v>46339</v>
      </c>
      <c r="N445" s="11" t="s">
        <v>166</v>
      </c>
      <c r="O445" s="11" t="s">
        <v>166</v>
      </c>
      <c r="P445" s="7" t="s">
        <v>95</v>
      </c>
      <c r="Q445" s="10" t="s">
        <v>1644</v>
      </c>
      <c r="R445" s="12" t="str">
        <f>HYPERLINK("https://docs.wto.org/imrd/directdoc.asp?DDFDocuments/t/G/TBTN26/TZA1649.docx", "https://docs.wto.org/imrd/directdoc.asp?DDFDocuments/t/G/TBTN26/TZA1649.docx")</f>
        <v>https://docs.wto.org/imrd/directdoc.asp?DDFDocuments/t/G/TBTN26/TZA1649.docx</v>
      </c>
      <c r="S445" s="12" t="str">
        <f>HYPERLINK("https://docs.wto.org/imrd/directdoc.asp?DDFDocuments/u/G/TBTN26/TZA1649.docx", "https://docs.wto.org/imrd/directdoc.asp?DDFDocuments/u/G/TBTN26/TZA1649.docx")</f>
        <v>https://docs.wto.org/imrd/directdoc.asp?DDFDocuments/u/G/TBTN26/TZA1649.docx</v>
      </c>
      <c r="T445" s="12" t="str">
        <f>HYPERLINK("https://docs.wto.org/imrd/directdoc.asp?DDFDocuments/v/G/TBTN26/TZA1649.docx", "https://docs.wto.org/imrd/directdoc.asp?DDFDocuments/v/G/TBTN26/TZA1649.docx")</f>
        <v>https://docs.wto.org/imrd/directdoc.asp?DDFDocuments/v/G/TBTN26/TZA1649.docx</v>
      </c>
      <c r="U445" s="12" t="s">
        <v>98</v>
      </c>
      <c r="V445" s="12" t="s">
        <v>97</v>
      </c>
      <c r="W445" s="12" t="s">
        <v>98</v>
      </c>
      <c r="X445" s="12" t="s">
        <v>97</v>
      </c>
      <c r="Y445" s="12" t="s">
        <v>97</v>
      </c>
      <c r="Z445" s="12" t="s">
        <v>97</v>
      </c>
      <c r="AA445" s="12" t="s">
        <v>97</v>
      </c>
      <c r="AB445" s="13" t="s">
        <v>1645</v>
      </c>
      <c r="AC445" s="12" t="s">
        <v>41</v>
      </c>
      <c r="AD445" s="12" t="s">
        <v>41</v>
      </c>
      <c r="AE445" s="12" t="s">
        <v>41</v>
      </c>
      <c r="AF445" s="12" t="s">
        <v>41</v>
      </c>
      <c r="AG445" s="12" t="s">
        <v>41</v>
      </c>
      <c r="AH445" s="13" t="s">
        <v>41</v>
      </c>
    </row>
    <row r="446" spans="1:34" ht="40.049999999999997" customHeight="1" x14ac:dyDescent="0.3">
      <c r="A446" s="7" t="s">
        <v>47</v>
      </c>
      <c r="B446" s="8">
        <v>46279</v>
      </c>
      <c r="C446" s="9" t="str">
        <f>HYPERLINK("https://epingalert.org/en/Search?viewData= G/TBT/N/TZA/1650"," G/TBT/N/TZA/1650")</f>
        <v xml:space="preserve"> G/TBT/N/TZA/1650</v>
      </c>
      <c r="D446" s="10" t="s">
        <v>1646</v>
      </c>
      <c r="E446" s="10" t="s">
        <v>1647</v>
      </c>
      <c r="F446" s="10" t="s">
        <v>1636</v>
      </c>
      <c r="G446" s="10" t="s">
        <v>1637</v>
      </c>
      <c r="H446" s="10" t="s">
        <v>1638</v>
      </c>
      <c r="I446" s="10" t="s">
        <v>355</v>
      </c>
      <c r="J446" s="10" t="s">
        <v>41</v>
      </c>
      <c r="K446" s="10" t="s">
        <v>41</v>
      </c>
      <c r="L446" s="7"/>
      <c r="M446" s="8">
        <v>46339</v>
      </c>
      <c r="N446" s="11" t="s">
        <v>166</v>
      </c>
      <c r="O446" s="11" t="s">
        <v>166</v>
      </c>
      <c r="P446" s="7" t="s">
        <v>95</v>
      </c>
      <c r="Q446" s="10" t="s">
        <v>1648</v>
      </c>
      <c r="R446" s="12" t="str">
        <f>HYPERLINK("https://docs.wto.org/imrd/directdoc.asp?DDFDocuments/t/G/TBTN26/TZA1650.docx", "https://docs.wto.org/imrd/directdoc.asp?DDFDocuments/t/G/TBTN26/TZA1650.docx")</f>
        <v>https://docs.wto.org/imrd/directdoc.asp?DDFDocuments/t/G/TBTN26/TZA1650.docx</v>
      </c>
      <c r="S446" s="12" t="str">
        <f>HYPERLINK("https://docs.wto.org/imrd/directdoc.asp?DDFDocuments/u/G/TBTN26/TZA1650.docx", "https://docs.wto.org/imrd/directdoc.asp?DDFDocuments/u/G/TBTN26/TZA1650.docx")</f>
        <v>https://docs.wto.org/imrd/directdoc.asp?DDFDocuments/u/G/TBTN26/TZA1650.docx</v>
      </c>
      <c r="T446" s="12" t="str">
        <f>HYPERLINK("https://docs.wto.org/imrd/directdoc.asp?DDFDocuments/v/G/TBTN26/TZA1650.docx", "https://docs.wto.org/imrd/directdoc.asp?DDFDocuments/v/G/TBTN26/TZA1650.docx")</f>
        <v>https://docs.wto.org/imrd/directdoc.asp?DDFDocuments/v/G/TBTN26/TZA1650.docx</v>
      </c>
      <c r="U446" s="12" t="s">
        <v>98</v>
      </c>
      <c r="V446" s="12" t="s">
        <v>97</v>
      </c>
      <c r="W446" s="12" t="s">
        <v>98</v>
      </c>
      <c r="X446" s="12" t="s">
        <v>97</v>
      </c>
      <c r="Y446" s="12" t="s">
        <v>97</v>
      </c>
      <c r="Z446" s="12" t="s">
        <v>97</v>
      </c>
      <c r="AA446" s="12" t="s">
        <v>97</v>
      </c>
      <c r="AB446" s="13" t="s">
        <v>1649</v>
      </c>
      <c r="AC446" s="12" t="s">
        <v>41</v>
      </c>
      <c r="AD446" s="12" t="s">
        <v>41</v>
      </c>
      <c r="AE446" s="12" t="s">
        <v>41</v>
      </c>
      <c r="AF446" s="12" t="s">
        <v>41</v>
      </c>
      <c r="AG446" s="12" t="s">
        <v>41</v>
      </c>
      <c r="AH446" s="13" t="s">
        <v>41</v>
      </c>
    </row>
    <row r="447" spans="1:34" ht="40.049999999999997" customHeight="1" x14ac:dyDescent="0.3">
      <c r="A447" s="7" t="s">
        <v>48</v>
      </c>
      <c r="B447" s="8">
        <v>46279</v>
      </c>
      <c r="C447" s="9" t="str">
        <f>HYPERLINK("https://epingalert.org/en/Search?viewData= G/TBT/N/UGA/2428"," G/TBT/N/UGA/2428")</f>
        <v xml:space="preserve"> G/TBT/N/UGA/2428</v>
      </c>
      <c r="D447" s="10" t="s">
        <v>1650</v>
      </c>
      <c r="E447" s="10" t="s">
        <v>1651</v>
      </c>
      <c r="F447" s="10" t="s">
        <v>1652</v>
      </c>
      <c r="G447" s="10" t="s">
        <v>1653</v>
      </c>
      <c r="H447" s="10" t="s">
        <v>1654</v>
      </c>
      <c r="I447" s="10" t="s">
        <v>1655</v>
      </c>
      <c r="J447" s="10" t="s">
        <v>41</v>
      </c>
      <c r="K447" s="10" t="s">
        <v>41</v>
      </c>
      <c r="L447" s="7"/>
      <c r="M447" s="8">
        <v>46339</v>
      </c>
      <c r="N447" s="11" t="s">
        <v>166</v>
      </c>
      <c r="O447" s="11" t="s">
        <v>166</v>
      </c>
      <c r="P447" s="7" t="s">
        <v>95</v>
      </c>
      <c r="Q447" s="10" t="s">
        <v>1656</v>
      </c>
      <c r="R447" s="12" t="str">
        <f>HYPERLINK("https://docs.wto.org/imrd/directdoc.asp?DDFDocuments/t/G/TBTN26/UGA2428.docx", "https://docs.wto.org/imrd/directdoc.asp?DDFDocuments/t/G/TBTN26/UGA2428.docx")</f>
        <v>https://docs.wto.org/imrd/directdoc.asp?DDFDocuments/t/G/TBTN26/UGA2428.docx</v>
      </c>
      <c r="S447" s="12" t="str">
        <f>HYPERLINK("https://docs.wto.org/imrd/directdoc.asp?DDFDocuments/u/G/TBTN26/UGA2428.docx", "https://docs.wto.org/imrd/directdoc.asp?DDFDocuments/u/G/TBTN26/UGA2428.docx")</f>
        <v>https://docs.wto.org/imrd/directdoc.asp?DDFDocuments/u/G/TBTN26/UGA2428.docx</v>
      </c>
      <c r="T447" s="12" t="str">
        <f>HYPERLINK("https://docs.wto.org/imrd/directdoc.asp?DDFDocuments/v/G/TBTN26/UGA2428.docx", "https://docs.wto.org/imrd/directdoc.asp?DDFDocuments/v/G/TBTN26/UGA2428.docx")</f>
        <v>https://docs.wto.org/imrd/directdoc.asp?DDFDocuments/v/G/TBTN26/UGA2428.docx</v>
      </c>
      <c r="U447" s="12" t="s">
        <v>98</v>
      </c>
      <c r="V447" s="12" t="s">
        <v>97</v>
      </c>
      <c r="W447" s="12" t="s">
        <v>98</v>
      </c>
      <c r="X447" s="12" t="s">
        <v>97</v>
      </c>
      <c r="Y447" s="12" t="s">
        <v>97</v>
      </c>
      <c r="Z447" s="12" t="s">
        <v>97</v>
      </c>
      <c r="AA447" s="12" t="s">
        <v>97</v>
      </c>
      <c r="AB447" s="13" t="s">
        <v>1657</v>
      </c>
      <c r="AC447" s="12" t="s">
        <v>41</v>
      </c>
      <c r="AD447" s="12" t="s">
        <v>41</v>
      </c>
      <c r="AE447" s="12" t="s">
        <v>41</v>
      </c>
      <c r="AF447" s="12" t="s">
        <v>41</v>
      </c>
      <c r="AG447" s="12" t="s">
        <v>41</v>
      </c>
      <c r="AH447" s="13" t="s">
        <v>41</v>
      </c>
    </row>
    <row r="448" spans="1:34" ht="40.049999999999997" customHeight="1" x14ac:dyDescent="0.3">
      <c r="A448" s="7" t="s">
        <v>112</v>
      </c>
      <c r="B448" s="8">
        <v>46279</v>
      </c>
      <c r="C448" s="9" t="str">
        <f>HYPERLINK("https://epingalert.org/en/Search?viewData= G/TBT/N/UKR/272/Rev.2"," G/TBT/N/UKR/272/Rev.2")</f>
        <v xml:space="preserve"> G/TBT/N/UKR/272/Rev.2</v>
      </c>
      <c r="D448" s="10" t="s">
        <v>1658</v>
      </c>
      <c r="E448" s="10" t="s">
        <v>1659</v>
      </c>
      <c r="F448" s="10" t="s">
        <v>186</v>
      </c>
      <c r="G448" s="10" t="s">
        <v>41</v>
      </c>
      <c r="H448" s="10" t="s">
        <v>187</v>
      </c>
      <c r="I448" s="10" t="s">
        <v>1660</v>
      </c>
      <c r="J448" s="10" t="s">
        <v>41</v>
      </c>
      <c r="K448" s="10" t="s">
        <v>452</v>
      </c>
      <c r="L448" s="7"/>
      <c r="M448" s="8">
        <v>46309</v>
      </c>
      <c r="N448" s="11" t="s">
        <v>166</v>
      </c>
      <c r="O448" s="11" t="s">
        <v>1661</v>
      </c>
      <c r="P448" s="7" t="s">
        <v>167</v>
      </c>
      <c r="Q448" s="10" t="s">
        <v>1662</v>
      </c>
      <c r="R448" s="12" t="str">
        <f>HYPERLINK("https://docs.wto.org/imrd/directdoc.asp?DDFDocuments/t/G/TBTN23/UKR272R2.docx", "https://docs.wto.org/imrd/directdoc.asp?DDFDocuments/t/G/TBTN23/UKR272R2.docx")</f>
        <v>https://docs.wto.org/imrd/directdoc.asp?DDFDocuments/t/G/TBTN23/UKR272R2.docx</v>
      </c>
      <c r="S448" s="12" t="str">
        <f>HYPERLINK("https://docs.wto.org/imrd/directdoc.asp?DDFDocuments/u/G/TBTN23/UKR272R2.docx", "https://docs.wto.org/imrd/directdoc.asp?DDFDocuments/u/G/TBTN23/UKR272R2.docx")</f>
        <v>https://docs.wto.org/imrd/directdoc.asp?DDFDocuments/u/G/TBTN23/UKR272R2.docx</v>
      </c>
      <c r="T448" s="12" t="str">
        <f>HYPERLINK("https://docs.wto.org/imrd/directdoc.asp?DDFDocuments/v/G/TBTN23/UKR272R2.docx", "https://docs.wto.org/imrd/directdoc.asp?DDFDocuments/v/G/TBTN23/UKR272R2.docx")</f>
        <v>https://docs.wto.org/imrd/directdoc.asp?DDFDocuments/v/G/TBTN23/UKR272R2.docx</v>
      </c>
      <c r="U448" s="12" t="s">
        <v>98</v>
      </c>
      <c r="V448" s="12" t="s">
        <v>97</v>
      </c>
      <c r="W448" s="12" t="s">
        <v>98</v>
      </c>
      <c r="X448" s="12" t="s">
        <v>97</v>
      </c>
      <c r="Y448" s="12" t="s">
        <v>97</v>
      </c>
      <c r="Z448" s="12" t="s">
        <v>97</v>
      </c>
      <c r="AA448" s="12" t="s">
        <v>97</v>
      </c>
      <c r="AB448" s="13" t="s">
        <v>1663</v>
      </c>
      <c r="AC448" s="12" t="s">
        <v>41</v>
      </c>
      <c r="AD448" s="12" t="s">
        <v>41</v>
      </c>
      <c r="AE448" s="12" t="s">
        <v>41</v>
      </c>
      <c r="AF448" s="12" t="s">
        <v>41</v>
      </c>
      <c r="AG448" s="12" t="s">
        <v>41</v>
      </c>
      <c r="AH448" s="13" t="s">
        <v>41</v>
      </c>
    </row>
    <row r="449" spans="1:34" ht="40.049999999999997" customHeight="1" x14ac:dyDescent="0.3">
      <c r="A449" s="7" t="s">
        <v>112</v>
      </c>
      <c r="B449" s="8">
        <v>46279</v>
      </c>
      <c r="C449" s="9" t="str">
        <f>HYPERLINK("https://epingalert.org/en/Search?viewData= G/TBT/N/UKR/403"," G/TBT/N/UKR/403")</f>
        <v xml:space="preserve"> G/TBT/N/UKR/403</v>
      </c>
      <c r="D449" s="10" t="s">
        <v>1664</v>
      </c>
      <c r="E449" s="10" t="s">
        <v>1665</v>
      </c>
      <c r="F449" s="10" t="s">
        <v>1666</v>
      </c>
      <c r="G449" s="10" t="s">
        <v>41</v>
      </c>
      <c r="H449" s="10" t="s">
        <v>1667</v>
      </c>
      <c r="I449" s="10" t="s">
        <v>609</v>
      </c>
      <c r="J449" s="10" t="s">
        <v>41</v>
      </c>
      <c r="K449" s="10" t="s">
        <v>41</v>
      </c>
      <c r="L449" s="7"/>
      <c r="M449" s="8">
        <v>46339</v>
      </c>
      <c r="N449" s="11" t="s">
        <v>1668</v>
      </c>
      <c r="O449" s="11" t="s">
        <v>1669</v>
      </c>
      <c r="P449" s="7" t="s">
        <v>95</v>
      </c>
      <c r="Q449" s="10" t="s">
        <v>1670</v>
      </c>
      <c r="R449" s="12" t="str">
        <f>HYPERLINK("https://docs.wto.org/imrd/directdoc.asp?DDFDocuments/t/G/TBTN26/UKR403.docx", "https://docs.wto.org/imrd/directdoc.asp?DDFDocuments/t/G/TBTN26/UKR403.docx")</f>
        <v>https://docs.wto.org/imrd/directdoc.asp?DDFDocuments/t/G/TBTN26/UKR403.docx</v>
      </c>
      <c r="S449" s="12" t="str">
        <f>HYPERLINK("https://docs.wto.org/imrd/directdoc.asp?DDFDocuments/u/G/TBTN26/UKR403.docx", "https://docs.wto.org/imrd/directdoc.asp?DDFDocuments/u/G/TBTN26/UKR403.docx")</f>
        <v>https://docs.wto.org/imrd/directdoc.asp?DDFDocuments/u/G/TBTN26/UKR403.docx</v>
      </c>
      <c r="T449" s="12" t="str">
        <f>HYPERLINK("https://docs.wto.org/imrd/directdoc.asp?DDFDocuments/v/G/TBTN26/UKR403.docx", "https://docs.wto.org/imrd/directdoc.asp?DDFDocuments/v/G/TBTN26/UKR403.docx")</f>
        <v>https://docs.wto.org/imrd/directdoc.asp?DDFDocuments/v/G/TBTN26/UKR403.docx</v>
      </c>
      <c r="U449" s="12" t="s">
        <v>98</v>
      </c>
      <c r="V449" s="12" t="s">
        <v>97</v>
      </c>
      <c r="W449" s="12" t="s">
        <v>98</v>
      </c>
      <c r="X449" s="12" t="s">
        <v>97</v>
      </c>
      <c r="Y449" s="12" t="s">
        <v>97</v>
      </c>
      <c r="Z449" s="12" t="s">
        <v>97</v>
      </c>
      <c r="AA449" s="12" t="s">
        <v>97</v>
      </c>
      <c r="AB449" s="13" t="s">
        <v>1671</v>
      </c>
      <c r="AC449" s="12" t="s">
        <v>41</v>
      </c>
      <c r="AD449" s="12" t="s">
        <v>41</v>
      </c>
      <c r="AE449" s="12" t="s">
        <v>41</v>
      </c>
      <c r="AF449" s="12" t="s">
        <v>41</v>
      </c>
      <c r="AG449" s="12" t="s">
        <v>41</v>
      </c>
      <c r="AH449" s="13" t="s">
        <v>41</v>
      </c>
    </row>
    <row r="450" spans="1:34" ht="40.049999999999997" customHeight="1" x14ac:dyDescent="0.3">
      <c r="A450" s="7" t="s">
        <v>112</v>
      </c>
      <c r="B450" s="8">
        <v>46279</v>
      </c>
      <c r="C450" s="9" t="str">
        <f>HYPERLINK("https://epingalert.org/en/Search?viewData= G/TBT/N/UKR/404"," G/TBT/N/UKR/404")</f>
        <v xml:space="preserve"> G/TBT/N/UKR/404</v>
      </c>
      <c r="D450" s="10" t="s">
        <v>1672</v>
      </c>
      <c r="E450" s="10" t="s">
        <v>1673</v>
      </c>
      <c r="F450" s="10" t="s">
        <v>607</v>
      </c>
      <c r="G450" s="10" t="s">
        <v>41</v>
      </c>
      <c r="H450" s="10" t="s">
        <v>608</v>
      </c>
      <c r="I450" s="10" t="s">
        <v>1674</v>
      </c>
      <c r="J450" s="10" t="s">
        <v>41</v>
      </c>
      <c r="K450" s="10" t="s">
        <v>41</v>
      </c>
      <c r="L450" s="7"/>
      <c r="M450" s="8">
        <v>46309</v>
      </c>
      <c r="N450" s="11" t="s">
        <v>166</v>
      </c>
      <c r="O450" s="11">
        <v>46388</v>
      </c>
      <c r="P450" s="7" t="s">
        <v>95</v>
      </c>
      <c r="Q450" s="10" t="s">
        <v>1675</v>
      </c>
      <c r="R450" s="12" t="str">
        <f>HYPERLINK("https://docs.wto.org/imrd/directdoc.asp?DDFDocuments/t/G/TBTN26/UKR404.docx", "https://docs.wto.org/imrd/directdoc.asp?DDFDocuments/t/G/TBTN26/UKR404.docx")</f>
        <v>https://docs.wto.org/imrd/directdoc.asp?DDFDocuments/t/G/TBTN26/UKR404.docx</v>
      </c>
      <c r="S450" s="12" t="str">
        <f>HYPERLINK("https://docs.wto.org/imrd/directdoc.asp?DDFDocuments/u/G/TBTN26/UKR404.docx", "https://docs.wto.org/imrd/directdoc.asp?DDFDocuments/u/G/TBTN26/UKR404.docx")</f>
        <v>https://docs.wto.org/imrd/directdoc.asp?DDFDocuments/u/G/TBTN26/UKR404.docx</v>
      </c>
      <c r="T450" s="12" t="str">
        <f>HYPERLINK("https://docs.wto.org/imrd/directdoc.asp?DDFDocuments/v/G/TBTN26/UKR404.docx", "https://docs.wto.org/imrd/directdoc.asp?DDFDocuments/v/G/TBTN26/UKR404.docx")</f>
        <v>https://docs.wto.org/imrd/directdoc.asp?DDFDocuments/v/G/TBTN26/UKR404.docx</v>
      </c>
      <c r="U450" s="12" t="s">
        <v>98</v>
      </c>
      <c r="V450" s="12" t="s">
        <v>97</v>
      </c>
      <c r="W450" s="12" t="s">
        <v>98</v>
      </c>
      <c r="X450" s="12" t="s">
        <v>97</v>
      </c>
      <c r="Y450" s="12" t="s">
        <v>97</v>
      </c>
      <c r="Z450" s="12" t="s">
        <v>97</v>
      </c>
      <c r="AA450" s="12" t="s">
        <v>97</v>
      </c>
      <c r="AB450" s="13" t="s">
        <v>1676</v>
      </c>
      <c r="AC450" s="12" t="s">
        <v>41</v>
      </c>
      <c r="AD450" s="12" t="s">
        <v>41</v>
      </c>
      <c r="AE450" s="12" t="s">
        <v>41</v>
      </c>
      <c r="AF450" s="12" t="s">
        <v>41</v>
      </c>
      <c r="AG450" s="12" t="s">
        <v>41</v>
      </c>
      <c r="AH450" s="13" t="s">
        <v>41</v>
      </c>
    </row>
    <row r="451" spans="1:34" ht="40.049999999999997" customHeight="1" x14ac:dyDescent="0.3">
      <c r="A451" s="7" t="s">
        <v>112</v>
      </c>
      <c r="B451" s="8">
        <v>46279</v>
      </c>
      <c r="C451" s="9" t="str">
        <f>HYPERLINK("https://epingalert.org/en/Search?viewData= G/TBT/N/UKR/405"," G/TBT/N/UKR/405")</f>
        <v xml:space="preserve"> G/TBT/N/UKR/405</v>
      </c>
      <c r="D451" s="10" t="s">
        <v>1677</v>
      </c>
      <c r="E451" s="10" t="s">
        <v>1678</v>
      </c>
      <c r="F451" s="10" t="s">
        <v>436</v>
      </c>
      <c r="G451" s="10" t="s">
        <v>41</v>
      </c>
      <c r="H451" s="10" t="s">
        <v>1679</v>
      </c>
      <c r="I451" s="10" t="s">
        <v>664</v>
      </c>
      <c r="J451" s="10" t="s">
        <v>41</v>
      </c>
      <c r="K451" s="10" t="s">
        <v>41</v>
      </c>
      <c r="L451" s="7"/>
      <c r="M451" s="8">
        <v>46339</v>
      </c>
      <c r="N451" s="11" t="s">
        <v>166</v>
      </c>
      <c r="O451" s="11" t="s">
        <v>1680</v>
      </c>
      <c r="P451" s="7" t="s">
        <v>95</v>
      </c>
      <c r="Q451" s="10" t="s">
        <v>1681</v>
      </c>
      <c r="R451" s="12" t="str">
        <f>HYPERLINK("https://docs.wto.org/imrd/directdoc.asp?DDFDocuments/t/G/TBTN26/UKR405.docx", "https://docs.wto.org/imrd/directdoc.asp?DDFDocuments/t/G/TBTN26/UKR405.docx")</f>
        <v>https://docs.wto.org/imrd/directdoc.asp?DDFDocuments/t/G/TBTN26/UKR405.docx</v>
      </c>
      <c r="S451" s="12" t="str">
        <f>HYPERLINK("https://docs.wto.org/imrd/directdoc.asp?DDFDocuments/u/G/TBTN26/UKR405.docx", "https://docs.wto.org/imrd/directdoc.asp?DDFDocuments/u/G/TBTN26/UKR405.docx")</f>
        <v>https://docs.wto.org/imrd/directdoc.asp?DDFDocuments/u/G/TBTN26/UKR405.docx</v>
      </c>
      <c r="T451" s="12" t="str">
        <f>HYPERLINK("https://docs.wto.org/imrd/directdoc.asp?DDFDocuments/v/G/TBTN26/UKR405.docx", "https://docs.wto.org/imrd/directdoc.asp?DDFDocuments/v/G/TBTN26/UKR405.docx")</f>
        <v>https://docs.wto.org/imrd/directdoc.asp?DDFDocuments/v/G/TBTN26/UKR405.docx</v>
      </c>
      <c r="U451" s="12" t="s">
        <v>98</v>
      </c>
      <c r="V451" s="12" t="s">
        <v>97</v>
      </c>
      <c r="W451" s="12" t="s">
        <v>98</v>
      </c>
      <c r="X451" s="12" t="s">
        <v>97</v>
      </c>
      <c r="Y451" s="12" t="s">
        <v>97</v>
      </c>
      <c r="Z451" s="12" t="s">
        <v>97</v>
      </c>
      <c r="AA451" s="12" t="s">
        <v>97</v>
      </c>
      <c r="AB451" s="13" t="s">
        <v>1682</v>
      </c>
      <c r="AC451" s="12" t="s">
        <v>41</v>
      </c>
      <c r="AD451" s="12" t="s">
        <v>41</v>
      </c>
      <c r="AE451" s="12" t="s">
        <v>41</v>
      </c>
      <c r="AF451" s="12" t="s">
        <v>41</v>
      </c>
      <c r="AG451" s="12" t="s">
        <v>41</v>
      </c>
      <c r="AH451" s="13" t="s">
        <v>41</v>
      </c>
    </row>
    <row r="452" spans="1:34" ht="40.049999999999997" customHeight="1" x14ac:dyDescent="0.3">
      <c r="A452" s="7" t="s">
        <v>112</v>
      </c>
      <c r="B452" s="8">
        <v>46279</v>
      </c>
      <c r="C452" s="9" t="str">
        <f>HYPERLINK("https://epingalert.org/en/Search?viewData= G/TBT/N/UKR/406"," G/TBT/N/UKR/406")</f>
        <v xml:space="preserve"> G/TBT/N/UKR/406</v>
      </c>
      <c r="D452" s="10" t="s">
        <v>1683</v>
      </c>
      <c r="E452" s="10" t="s">
        <v>1684</v>
      </c>
      <c r="F452" s="10" t="s">
        <v>607</v>
      </c>
      <c r="G452" s="10" t="s">
        <v>41</v>
      </c>
      <c r="H452" s="10" t="s">
        <v>608</v>
      </c>
      <c r="I452" s="10" t="s">
        <v>1685</v>
      </c>
      <c r="J452" s="10" t="s">
        <v>41</v>
      </c>
      <c r="K452" s="10" t="s">
        <v>41</v>
      </c>
      <c r="L452" s="7"/>
      <c r="M452" s="8">
        <v>46309</v>
      </c>
      <c r="N452" s="11" t="s">
        <v>166</v>
      </c>
      <c r="O452" s="11" t="s">
        <v>1686</v>
      </c>
      <c r="P452" s="7" t="s">
        <v>95</v>
      </c>
      <c r="Q452" s="10" t="s">
        <v>1687</v>
      </c>
      <c r="R452" s="12" t="str">
        <f>HYPERLINK("https://docs.wto.org/imrd/directdoc.asp?DDFDocuments/t/G/TBTN26/UKR406.docx", "https://docs.wto.org/imrd/directdoc.asp?DDFDocuments/t/G/TBTN26/UKR406.docx")</f>
        <v>https://docs.wto.org/imrd/directdoc.asp?DDFDocuments/t/G/TBTN26/UKR406.docx</v>
      </c>
      <c r="S452" s="12" t="str">
        <f>HYPERLINK("https://docs.wto.org/imrd/directdoc.asp?DDFDocuments/u/G/TBTN26/UKR406.docx", "https://docs.wto.org/imrd/directdoc.asp?DDFDocuments/u/G/TBTN26/UKR406.docx")</f>
        <v>https://docs.wto.org/imrd/directdoc.asp?DDFDocuments/u/G/TBTN26/UKR406.docx</v>
      </c>
      <c r="T452" s="12" t="str">
        <f>HYPERLINK("https://docs.wto.org/imrd/directdoc.asp?DDFDocuments/v/G/TBTN26/UKR406.docx", "https://docs.wto.org/imrd/directdoc.asp?DDFDocuments/v/G/TBTN26/UKR406.docx")</f>
        <v>https://docs.wto.org/imrd/directdoc.asp?DDFDocuments/v/G/TBTN26/UKR406.docx</v>
      </c>
      <c r="U452" s="12" t="s">
        <v>98</v>
      </c>
      <c r="V452" s="12" t="s">
        <v>97</v>
      </c>
      <c r="W452" s="12" t="s">
        <v>98</v>
      </c>
      <c r="X452" s="12" t="s">
        <v>97</v>
      </c>
      <c r="Y452" s="12" t="s">
        <v>97</v>
      </c>
      <c r="Z452" s="12" t="s">
        <v>97</v>
      </c>
      <c r="AA452" s="12" t="s">
        <v>97</v>
      </c>
      <c r="AB452" s="13" t="s">
        <v>1688</v>
      </c>
      <c r="AC452" s="12" t="s">
        <v>41</v>
      </c>
      <c r="AD452" s="12" t="s">
        <v>41</v>
      </c>
      <c r="AE452" s="12" t="s">
        <v>41</v>
      </c>
      <c r="AF452" s="12" t="s">
        <v>41</v>
      </c>
      <c r="AG452" s="12" t="s">
        <v>41</v>
      </c>
      <c r="AH452" s="13" t="s">
        <v>41</v>
      </c>
    </row>
    <row r="453" spans="1:34" ht="40.049999999999997" customHeight="1" x14ac:dyDescent="0.3">
      <c r="A453" s="7" t="s">
        <v>112</v>
      </c>
      <c r="B453" s="8">
        <v>46279</v>
      </c>
      <c r="C453" s="9" t="str">
        <f>HYPERLINK("https://epingalert.org/en/Search?viewData= G/TBT/N/UKR/407"," G/TBT/N/UKR/407")</f>
        <v xml:space="preserve"> G/TBT/N/UKR/407</v>
      </c>
      <c r="D453" s="10" t="s">
        <v>1689</v>
      </c>
      <c r="E453" s="10" t="s">
        <v>1690</v>
      </c>
      <c r="F453" s="10" t="s">
        <v>1691</v>
      </c>
      <c r="G453" s="10" t="s">
        <v>41</v>
      </c>
      <c r="H453" s="10" t="s">
        <v>442</v>
      </c>
      <c r="I453" s="10" t="s">
        <v>1692</v>
      </c>
      <c r="J453" s="10" t="s">
        <v>41</v>
      </c>
      <c r="K453" s="10" t="s">
        <v>41</v>
      </c>
      <c r="L453" s="7"/>
      <c r="M453" s="8">
        <v>46309</v>
      </c>
      <c r="N453" s="11" t="s">
        <v>166</v>
      </c>
      <c r="O453" s="11" t="s">
        <v>1693</v>
      </c>
      <c r="P453" s="7" t="s">
        <v>95</v>
      </c>
      <c r="Q453" s="10" t="s">
        <v>1694</v>
      </c>
      <c r="R453" s="12" t="str">
        <f>HYPERLINK("https://docs.wto.org/imrd/directdoc.asp?DDFDocuments/t/G/TBTN26/UKR407.docx", "https://docs.wto.org/imrd/directdoc.asp?DDFDocuments/t/G/TBTN26/UKR407.docx")</f>
        <v>https://docs.wto.org/imrd/directdoc.asp?DDFDocuments/t/G/TBTN26/UKR407.docx</v>
      </c>
      <c r="S453" s="12" t="str">
        <f>HYPERLINK("https://docs.wto.org/imrd/directdoc.asp?DDFDocuments/u/G/TBTN26/UKR407.docx", "https://docs.wto.org/imrd/directdoc.asp?DDFDocuments/u/G/TBTN26/UKR407.docx")</f>
        <v>https://docs.wto.org/imrd/directdoc.asp?DDFDocuments/u/G/TBTN26/UKR407.docx</v>
      </c>
      <c r="T453" s="12" t="str">
        <f>HYPERLINK("https://docs.wto.org/imrd/directdoc.asp?DDFDocuments/v/G/TBTN26/UKR407.docx", "https://docs.wto.org/imrd/directdoc.asp?DDFDocuments/v/G/TBTN26/UKR407.docx")</f>
        <v>https://docs.wto.org/imrd/directdoc.asp?DDFDocuments/v/G/TBTN26/UKR407.docx</v>
      </c>
      <c r="U453" s="12" t="s">
        <v>98</v>
      </c>
      <c r="V453" s="12" t="s">
        <v>97</v>
      </c>
      <c r="W453" s="12" t="s">
        <v>98</v>
      </c>
      <c r="X453" s="12" t="s">
        <v>97</v>
      </c>
      <c r="Y453" s="12" t="s">
        <v>97</v>
      </c>
      <c r="Z453" s="12" t="s">
        <v>97</v>
      </c>
      <c r="AA453" s="12" t="s">
        <v>97</v>
      </c>
      <c r="AB453" s="13" t="s">
        <v>1695</v>
      </c>
      <c r="AC453" s="12" t="s">
        <v>41</v>
      </c>
      <c r="AD453" s="12" t="s">
        <v>41</v>
      </c>
      <c r="AE453" s="12" t="s">
        <v>41</v>
      </c>
      <c r="AF453" s="12" t="s">
        <v>41</v>
      </c>
      <c r="AG453" s="12" t="s">
        <v>41</v>
      </c>
      <c r="AH453" s="13" t="s">
        <v>41</v>
      </c>
    </row>
    <row r="454" spans="1:34" ht="40.049999999999997" customHeight="1" x14ac:dyDescent="0.3">
      <c r="A454" s="7" t="s">
        <v>112</v>
      </c>
      <c r="B454" s="8">
        <v>46279</v>
      </c>
      <c r="C454" s="9" t="str">
        <f>HYPERLINK("https://epingalert.org/en/Search?viewData= G/TBT/N/UKR/408"," G/TBT/N/UKR/408")</f>
        <v xml:space="preserve"> G/TBT/N/UKR/408</v>
      </c>
      <c r="D454" s="10" t="s">
        <v>1696</v>
      </c>
      <c r="E454" s="10" t="s">
        <v>1697</v>
      </c>
      <c r="F454" s="10" t="s">
        <v>607</v>
      </c>
      <c r="G454" s="10" t="s">
        <v>41</v>
      </c>
      <c r="H454" s="10" t="s">
        <v>608</v>
      </c>
      <c r="I454" s="10" t="s">
        <v>1698</v>
      </c>
      <c r="J454" s="10" t="s">
        <v>41</v>
      </c>
      <c r="K454" s="10" t="s">
        <v>41</v>
      </c>
      <c r="L454" s="7"/>
      <c r="M454" s="8">
        <v>46309</v>
      </c>
      <c r="N454" s="11">
        <v>46176</v>
      </c>
      <c r="O454" s="11">
        <v>46388</v>
      </c>
      <c r="P454" s="7" t="s">
        <v>95</v>
      </c>
      <c r="Q454" s="10" t="s">
        <v>1699</v>
      </c>
      <c r="R454" s="12" t="str">
        <f>HYPERLINK("https://docs.wto.org/imrd/directdoc.asp?DDFDocuments/t/G/TBTN26/UKR408.docx", "https://docs.wto.org/imrd/directdoc.asp?DDFDocuments/t/G/TBTN26/UKR408.docx")</f>
        <v>https://docs.wto.org/imrd/directdoc.asp?DDFDocuments/t/G/TBTN26/UKR408.docx</v>
      </c>
      <c r="S454" s="12" t="str">
        <f>HYPERLINK("https://docs.wto.org/imrd/directdoc.asp?DDFDocuments/u/G/TBTN26/UKR408.docx", "https://docs.wto.org/imrd/directdoc.asp?DDFDocuments/u/G/TBTN26/UKR408.docx")</f>
        <v>https://docs.wto.org/imrd/directdoc.asp?DDFDocuments/u/G/TBTN26/UKR408.docx</v>
      </c>
      <c r="T454" s="12" t="str">
        <f>HYPERLINK("https://docs.wto.org/imrd/directdoc.asp?DDFDocuments/v/G/TBTN26/UKR408.docx", "https://docs.wto.org/imrd/directdoc.asp?DDFDocuments/v/G/TBTN26/UKR408.docx")</f>
        <v>https://docs.wto.org/imrd/directdoc.asp?DDFDocuments/v/G/TBTN26/UKR408.docx</v>
      </c>
      <c r="U454" s="12" t="s">
        <v>98</v>
      </c>
      <c r="V454" s="12" t="s">
        <v>97</v>
      </c>
      <c r="W454" s="12" t="s">
        <v>98</v>
      </c>
      <c r="X454" s="12" t="s">
        <v>97</v>
      </c>
      <c r="Y454" s="12" t="s">
        <v>97</v>
      </c>
      <c r="Z454" s="12" t="s">
        <v>97</v>
      </c>
      <c r="AA454" s="12" t="s">
        <v>97</v>
      </c>
      <c r="AB454" s="13" t="s">
        <v>1700</v>
      </c>
      <c r="AC454" s="12" t="s">
        <v>41</v>
      </c>
      <c r="AD454" s="12" t="s">
        <v>41</v>
      </c>
      <c r="AE454" s="12" t="s">
        <v>41</v>
      </c>
      <c r="AF454" s="12" t="s">
        <v>41</v>
      </c>
      <c r="AG454" s="12" t="s">
        <v>41</v>
      </c>
      <c r="AH454" s="13" t="s">
        <v>41</v>
      </c>
    </row>
    <row r="455" spans="1:34" ht="40.049999999999997" customHeight="1" x14ac:dyDescent="0.3">
      <c r="A455" s="7" t="s">
        <v>311</v>
      </c>
      <c r="B455" s="8">
        <v>46279</v>
      </c>
      <c r="C455" s="9" t="str">
        <f>HYPERLINK("https://epingalert.org/en/Search?viewData= G/TBT/N/USA/869/Add.2"," G/TBT/N/USA/869/Add.2")</f>
        <v xml:space="preserve"> G/TBT/N/USA/869/Add.2</v>
      </c>
      <c r="D455" s="10" t="s">
        <v>1701</v>
      </c>
      <c r="E455" s="10" t="s">
        <v>1702</v>
      </c>
      <c r="F455" s="10" t="s">
        <v>1703</v>
      </c>
      <c r="G455" s="10" t="s">
        <v>1704</v>
      </c>
      <c r="H455" s="10" t="s">
        <v>1705</v>
      </c>
      <c r="I455" s="10" t="s">
        <v>657</v>
      </c>
      <c r="J455" s="10" t="s">
        <v>1706</v>
      </c>
      <c r="K455" s="10" t="s">
        <v>41</v>
      </c>
      <c r="L455" s="7"/>
      <c r="M455" s="8" t="s">
        <v>41</v>
      </c>
      <c r="N455" s="11"/>
      <c r="O455" s="11"/>
      <c r="P455" s="7" t="s">
        <v>43</v>
      </c>
      <c r="Q455" s="10" t="s">
        <v>1707</v>
      </c>
      <c r="R455" s="12" t="str">
        <f>HYPERLINK("https://docs.wto.org/imrd/directdoc.asp?DDFDocuments/t/G/TBTN13/USA869A2.docx", "https://docs.wto.org/imrd/directdoc.asp?DDFDocuments/t/G/TBTN13/USA869A2.docx")</f>
        <v>https://docs.wto.org/imrd/directdoc.asp?DDFDocuments/t/G/TBTN13/USA869A2.docx</v>
      </c>
      <c r="S455" s="12" t="str">
        <f>HYPERLINK("https://docs.wto.org/imrd/directdoc.asp?DDFDocuments/u/G/TBTN13/USA869A2.docx", "https://docs.wto.org/imrd/directdoc.asp?DDFDocuments/u/G/TBTN13/USA869A2.docx")</f>
        <v>https://docs.wto.org/imrd/directdoc.asp?DDFDocuments/u/G/TBTN13/USA869A2.docx</v>
      </c>
      <c r="T455" s="12" t="str">
        <f>HYPERLINK("https://docs.wto.org/imrd/directdoc.asp?DDFDocuments/v/G/TBTN13/USA869A2.docx", "https://docs.wto.org/imrd/directdoc.asp?DDFDocuments/v/G/TBTN13/USA869A2.docx")</f>
        <v>https://docs.wto.org/imrd/directdoc.asp?DDFDocuments/v/G/TBTN13/USA869A2.docx</v>
      </c>
      <c r="U455" s="12" t="s">
        <v>98</v>
      </c>
      <c r="V455" s="12" t="s">
        <v>97</v>
      </c>
      <c r="W455" s="12" t="s">
        <v>97</v>
      </c>
      <c r="X455" s="12" t="s">
        <v>97</v>
      </c>
      <c r="Y455" s="12" t="s">
        <v>97</v>
      </c>
      <c r="Z455" s="12" t="s">
        <v>97</v>
      </c>
      <c r="AA455" s="12" t="s">
        <v>97</v>
      </c>
      <c r="AB455" s="13" t="s">
        <v>41</v>
      </c>
      <c r="AC455" s="12" t="s">
        <v>41</v>
      </c>
      <c r="AD455" s="12" t="s">
        <v>41</v>
      </c>
      <c r="AE455" s="12" t="s">
        <v>41</v>
      </c>
      <c r="AF455" s="12" t="s">
        <v>41</v>
      </c>
      <c r="AG455" s="12" t="s">
        <v>41</v>
      </c>
      <c r="AH455" s="13" t="s">
        <v>41</v>
      </c>
    </row>
    <row r="456" spans="1:34" ht="40.049999999999997" customHeight="1" x14ac:dyDescent="0.3">
      <c r="A456" s="7" t="s">
        <v>311</v>
      </c>
      <c r="B456" s="8">
        <v>46279</v>
      </c>
      <c r="C456" s="9" t="str">
        <f>HYPERLINK("https://epingalert.org/en/Search?viewData= G/TBT/N/USA/2203/Add.2"," G/TBT/N/USA/2203/Add.2")</f>
        <v xml:space="preserve"> G/TBT/N/USA/2203/Add.2</v>
      </c>
      <c r="D456" s="10" t="s">
        <v>1708</v>
      </c>
      <c r="E456" s="10" t="s">
        <v>1709</v>
      </c>
      <c r="F456" s="10" t="s">
        <v>1710</v>
      </c>
      <c r="G456" s="10" t="s">
        <v>1711</v>
      </c>
      <c r="H456" s="10" t="s">
        <v>1712</v>
      </c>
      <c r="I456" s="10" t="s">
        <v>317</v>
      </c>
      <c r="J456" s="10" t="s">
        <v>41</v>
      </c>
      <c r="K456" s="10" t="s">
        <v>41</v>
      </c>
      <c r="L456" s="7"/>
      <c r="M456" s="8" t="s">
        <v>41</v>
      </c>
      <c r="N456" s="11"/>
      <c r="O456" s="11"/>
      <c r="P456" s="7" t="s">
        <v>43</v>
      </c>
      <c r="Q456" s="10" t="s">
        <v>1713</v>
      </c>
      <c r="R456" s="12" t="str">
        <f>HYPERLINK("https://docs.wto.org/imrd/directdoc.asp?DDFDocuments/t/G/TBTN25/USA2203A2.docx", "https://docs.wto.org/imrd/directdoc.asp?DDFDocuments/t/G/TBTN25/USA2203A2.docx")</f>
        <v>https://docs.wto.org/imrd/directdoc.asp?DDFDocuments/t/G/TBTN25/USA2203A2.docx</v>
      </c>
      <c r="S456" s="12" t="str">
        <f>HYPERLINK("https://docs.wto.org/imrd/directdoc.asp?DDFDocuments/u/G/TBTN25/USA2203A2.docx", "https://docs.wto.org/imrd/directdoc.asp?DDFDocuments/u/G/TBTN25/USA2203A2.docx")</f>
        <v>https://docs.wto.org/imrd/directdoc.asp?DDFDocuments/u/G/TBTN25/USA2203A2.docx</v>
      </c>
      <c r="T456" s="12" t="str">
        <f>HYPERLINK("https://docs.wto.org/imrd/directdoc.asp?DDFDocuments/v/G/TBTN25/USA2203A2.docx", "https://docs.wto.org/imrd/directdoc.asp?DDFDocuments/v/G/TBTN25/USA2203A2.docx")</f>
        <v>https://docs.wto.org/imrd/directdoc.asp?DDFDocuments/v/G/TBTN25/USA2203A2.docx</v>
      </c>
      <c r="U456" s="12" t="s">
        <v>98</v>
      </c>
      <c r="V456" s="12" t="s">
        <v>97</v>
      </c>
      <c r="W456" s="12" t="s">
        <v>97</v>
      </c>
      <c r="X456" s="12" t="s">
        <v>97</v>
      </c>
      <c r="Y456" s="12" t="s">
        <v>97</v>
      </c>
      <c r="Z456" s="12" t="s">
        <v>97</v>
      </c>
      <c r="AA456" s="12" t="s">
        <v>97</v>
      </c>
      <c r="AB456" s="13" t="s">
        <v>41</v>
      </c>
      <c r="AC456" s="12" t="s">
        <v>41</v>
      </c>
      <c r="AD456" s="12" t="s">
        <v>41</v>
      </c>
      <c r="AE456" s="12" t="s">
        <v>41</v>
      </c>
      <c r="AF456" s="12" t="s">
        <v>41</v>
      </c>
      <c r="AG456" s="12" t="s">
        <v>41</v>
      </c>
      <c r="AH456" s="13" t="s">
        <v>41</v>
      </c>
    </row>
    <row r="457" spans="1:34" ht="40.049999999999997" customHeight="1" x14ac:dyDescent="0.3">
      <c r="A457" s="7" t="s">
        <v>311</v>
      </c>
      <c r="B457" s="8">
        <v>46279</v>
      </c>
      <c r="C457" s="9" t="str">
        <f>HYPERLINK("https://epingalert.org/en/Search?viewData= G/TBT/N/USA/2235/Add.1"," G/TBT/N/USA/2235/Add.1")</f>
        <v xml:space="preserve"> G/TBT/N/USA/2235/Add.1</v>
      </c>
      <c r="D457" s="10" t="s">
        <v>1714</v>
      </c>
      <c r="E457" s="10" t="s">
        <v>1715</v>
      </c>
      <c r="F457" s="10" t="s">
        <v>1716</v>
      </c>
      <c r="G457" s="10" t="s">
        <v>41</v>
      </c>
      <c r="H457" s="10" t="s">
        <v>1717</v>
      </c>
      <c r="I457" s="10" t="s">
        <v>1022</v>
      </c>
      <c r="J457" s="10" t="s">
        <v>41</v>
      </c>
      <c r="K457" s="10" t="s">
        <v>41</v>
      </c>
      <c r="L457" s="7"/>
      <c r="M457" s="8" t="s">
        <v>41</v>
      </c>
      <c r="N457" s="11"/>
      <c r="O457" s="11"/>
      <c r="P457" s="7" t="s">
        <v>43</v>
      </c>
      <c r="Q457" s="10" t="s">
        <v>1718</v>
      </c>
      <c r="R457" s="12" t="str">
        <f>HYPERLINK("https://docs.wto.org/imrd/directdoc.asp?DDFDocuments/t/G/TBTN25/USA2235A1.docx", "https://docs.wto.org/imrd/directdoc.asp?DDFDocuments/t/G/TBTN25/USA2235A1.docx")</f>
        <v>https://docs.wto.org/imrd/directdoc.asp?DDFDocuments/t/G/TBTN25/USA2235A1.docx</v>
      </c>
      <c r="S457" s="12" t="str">
        <f>HYPERLINK("https://docs.wto.org/imrd/directdoc.asp?DDFDocuments/u/G/TBTN25/USA2235A1.docx", "https://docs.wto.org/imrd/directdoc.asp?DDFDocuments/u/G/TBTN25/USA2235A1.docx")</f>
        <v>https://docs.wto.org/imrd/directdoc.asp?DDFDocuments/u/G/TBTN25/USA2235A1.docx</v>
      </c>
      <c r="T457" s="12" t="str">
        <f>HYPERLINK("https://docs.wto.org/imrd/directdoc.asp?DDFDocuments/v/G/TBTN25/USA2235A1.docx", "https://docs.wto.org/imrd/directdoc.asp?DDFDocuments/v/G/TBTN25/USA2235A1.docx")</f>
        <v>https://docs.wto.org/imrd/directdoc.asp?DDFDocuments/v/G/TBTN25/USA2235A1.docx</v>
      </c>
      <c r="U457" s="12" t="s">
        <v>97</v>
      </c>
      <c r="V457" s="12" t="s">
        <v>97</v>
      </c>
      <c r="W457" s="12" t="s">
        <v>97</v>
      </c>
      <c r="X457" s="12" t="s">
        <v>97</v>
      </c>
      <c r="Y457" s="12" t="s">
        <v>97</v>
      </c>
      <c r="Z457" s="12" t="s">
        <v>97</v>
      </c>
      <c r="AA457" s="12" t="s">
        <v>97</v>
      </c>
      <c r="AB457" s="13" t="s">
        <v>41</v>
      </c>
      <c r="AC457" s="12" t="s">
        <v>41</v>
      </c>
      <c r="AD457" s="12" t="s">
        <v>41</v>
      </c>
      <c r="AE457" s="12" t="s">
        <v>41</v>
      </c>
      <c r="AF457" s="12" t="s">
        <v>41</v>
      </c>
      <c r="AG457" s="12" t="s">
        <v>41</v>
      </c>
      <c r="AH457" s="13" t="s">
        <v>41</v>
      </c>
    </row>
    <row r="458" spans="1:34" ht="40.049999999999997" customHeight="1" x14ac:dyDescent="0.3">
      <c r="A458" s="7" t="s">
        <v>334</v>
      </c>
      <c r="B458" s="8">
        <v>46280</v>
      </c>
      <c r="C458" s="9" t="str">
        <f>HYPERLINK("https://epingalert.org/en/Search?viewData= G/SPS/N/BRA/2533"," G/SPS/N/BRA/2533")</f>
        <v xml:space="preserve"> G/SPS/N/BRA/2533</v>
      </c>
      <c r="D458" s="10" t="s">
        <v>1250</v>
      </c>
      <c r="E458" s="10" t="s">
        <v>1251</v>
      </c>
      <c r="F458" s="10" t="s">
        <v>368</v>
      </c>
      <c r="G458" s="10" t="s">
        <v>41</v>
      </c>
      <c r="H458" s="10" t="s">
        <v>369</v>
      </c>
      <c r="I458" s="10" t="s">
        <v>370</v>
      </c>
      <c r="J458" s="10" t="s">
        <v>41</v>
      </c>
      <c r="K458" s="10" t="s">
        <v>1252</v>
      </c>
      <c r="L458" s="7"/>
      <c r="M458" s="8">
        <v>46340</v>
      </c>
      <c r="N458" s="11" t="s">
        <v>372</v>
      </c>
      <c r="O458" s="11" t="s">
        <v>372</v>
      </c>
      <c r="P458" s="7" t="s">
        <v>95</v>
      </c>
      <c r="Q458" s="10" t="s">
        <v>1253</v>
      </c>
      <c r="R458" s="12" t="str">
        <f>HYPERLINK("https://docs.wto.org/imrd/directdoc.asp?DDFDocuments/t/G/SPS/NBRA2533.docx", "https://docs.wto.org/imrd/directdoc.asp?DDFDocuments/t/G/SPS/NBRA2533.docx")</f>
        <v>https://docs.wto.org/imrd/directdoc.asp?DDFDocuments/t/G/SPS/NBRA2533.docx</v>
      </c>
      <c r="S458" s="12" t="str">
        <f>HYPERLINK("https://docs.wto.org/imrd/directdoc.asp?DDFDocuments/u/G/SPS/NBRA2533.docx", "https://docs.wto.org/imrd/directdoc.asp?DDFDocuments/u/G/SPS/NBRA2533.docx")</f>
        <v>https://docs.wto.org/imrd/directdoc.asp?DDFDocuments/u/G/SPS/NBRA2533.docx</v>
      </c>
      <c r="T458" s="12" t="str">
        <f>HYPERLINK("https://docs.wto.org/imrd/directdoc.asp?DDFDocuments/v/G/SPS/NBRA2533.docx", "https://docs.wto.org/imrd/directdoc.asp?DDFDocuments/v/G/SPS/NBRA2533.docx")</f>
        <v>https://docs.wto.org/imrd/directdoc.asp?DDFDocuments/v/G/SPS/NBRA2533.docx</v>
      </c>
      <c r="U458" s="12" t="s">
        <v>41</v>
      </c>
      <c r="V458" s="12" t="s">
        <v>41</v>
      </c>
      <c r="W458" s="12" t="s">
        <v>41</v>
      </c>
      <c r="X458" s="12" t="s">
        <v>41</v>
      </c>
      <c r="Y458" s="12" t="s">
        <v>41</v>
      </c>
      <c r="Z458" s="12" t="s">
        <v>41</v>
      </c>
      <c r="AA458" s="12" t="s">
        <v>41</v>
      </c>
      <c r="AB458" s="13" t="s">
        <v>41</v>
      </c>
      <c r="AC458" s="12" t="s">
        <v>97</v>
      </c>
      <c r="AD458" s="12" t="s">
        <v>97</v>
      </c>
      <c r="AE458" s="12" t="s">
        <v>97</v>
      </c>
      <c r="AF458" s="12" t="s">
        <v>98</v>
      </c>
      <c r="AG458" s="12" t="s">
        <v>99</v>
      </c>
      <c r="AH458" s="13" t="s">
        <v>41</v>
      </c>
    </row>
    <row r="459" spans="1:34" ht="40.049999999999997" customHeight="1" x14ac:dyDescent="0.3">
      <c r="A459" s="7" t="s">
        <v>334</v>
      </c>
      <c r="B459" s="8">
        <v>46280</v>
      </c>
      <c r="C459" s="9" t="str">
        <f>HYPERLINK("https://epingalert.org/en/Search?viewData= G/SPS/N/BRA/2534"," G/SPS/N/BRA/2534")</f>
        <v xml:space="preserve"> G/SPS/N/BRA/2534</v>
      </c>
      <c r="D459" s="10" t="s">
        <v>1254</v>
      </c>
      <c r="E459" s="10" t="s">
        <v>1255</v>
      </c>
      <c r="F459" s="10" t="s">
        <v>368</v>
      </c>
      <c r="G459" s="10" t="s">
        <v>41</v>
      </c>
      <c r="H459" s="10" t="s">
        <v>369</v>
      </c>
      <c r="I459" s="10" t="s">
        <v>120</v>
      </c>
      <c r="J459" s="10" t="s">
        <v>41</v>
      </c>
      <c r="K459" s="10" t="s">
        <v>121</v>
      </c>
      <c r="L459" s="7"/>
      <c r="M459" s="8">
        <v>46340</v>
      </c>
      <c r="N459" s="11" t="s">
        <v>372</v>
      </c>
      <c r="O459" s="11" t="s">
        <v>372</v>
      </c>
      <c r="P459" s="7" t="s">
        <v>95</v>
      </c>
      <c r="Q459" s="10" t="s">
        <v>1256</v>
      </c>
      <c r="R459" s="12" t="str">
        <f>HYPERLINK("https://docs.wto.org/imrd/directdoc.asp?DDFDocuments/t/G/SPS/NBRA2534.docx", "https://docs.wto.org/imrd/directdoc.asp?DDFDocuments/t/G/SPS/NBRA2534.docx")</f>
        <v>https://docs.wto.org/imrd/directdoc.asp?DDFDocuments/t/G/SPS/NBRA2534.docx</v>
      </c>
      <c r="S459" s="12" t="str">
        <f>HYPERLINK("https://docs.wto.org/imrd/directdoc.asp?DDFDocuments/u/G/SPS/NBRA2534.docx", "https://docs.wto.org/imrd/directdoc.asp?DDFDocuments/u/G/SPS/NBRA2534.docx")</f>
        <v>https://docs.wto.org/imrd/directdoc.asp?DDFDocuments/u/G/SPS/NBRA2534.docx</v>
      </c>
      <c r="T459" s="12" t="str">
        <f>HYPERLINK("https://docs.wto.org/imrd/directdoc.asp?DDFDocuments/v/G/SPS/NBRA2534.docx", "https://docs.wto.org/imrd/directdoc.asp?DDFDocuments/v/G/SPS/NBRA2534.docx")</f>
        <v>https://docs.wto.org/imrd/directdoc.asp?DDFDocuments/v/G/SPS/NBRA2534.docx</v>
      </c>
      <c r="U459" s="12" t="s">
        <v>41</v>
      </c>
      <c r="V459" s="12" t="s">
        <v>41</v>
      </c>
      <c r="W459" s="12" t="s">
        <v>41</v>
      </c>
      <c r="X459" s="12" t="s">
        <v>41</v>
      </c>
      <c r="Y459" s="12" t="s">
        <v>41</v>
      </c>
      <c r="Z459" s="12" t="s">
        <v>41</v>
      </c>
      <c r="AA459" s="12" t="s">
        <v>41</v>
      </c>
      <c r="AB459" s="13" t="s">
        <v>41</v>
      </c>
      <c r="AC459" s="12" t="s">
        <v>97</v>
      </c>
      <c r="AD459" s="12" t="s">
        <v>97</v>
      </c>
      <c r="AE459" s="12" t="s">
        <v>97</v>
      </c>
      <c r="AF459" s="12" t="s">
        <v>98</v>
      </c>
      <c r="AG459" s="12" t="s">
        <v>99</v>
      </c>
      <c r="AH459" s="13" t="s">
        <v>41</v>
      </c>
    </row>
    <row r="460" spans="1:34" ht="40.049999999999997" customHeight="1" x14ac:dyDescent="0.3">
      <c r="A460" s="7" t="s">
        <v>385</v>
      </c>
      <c r="B460" s="8">
        <v>46280</v>
      </c>
      <c r="C460" s="9" t="str">
        <f>HYPERLINK("https://epingalert.org/en/Search?viewData= G/SPS/N/CRI/366"," G/SPS/N/CRI/366")</f>
        <v xml:space="preserve"> G/SPS/N/CRI/366</v>
      </c>
      <c r="D460" s="10" t="s">
        <v>1257</v>
      </c>
      <c r="E460" s="10" t="s">
        <v>1258</v>
      </c>
      <c r="F460" s="10" t="s">
        <v>1259</v>
      </c>
      <c r="G460" s="10" t="s">
        <v>1260</v>
      </c>
      <c r="H460" s="10" t="s">
        <v>41</v>
      </c>
      <c r="I460" s="10" t="s">
        <v>340</v>
      </c>
      <c r="J460" s="10" t="s">
        <v>41</v>
      </c>
      <c r="K460" s="10" t="s">
        <v>412</v>
      </c>
      <c r="L460" s="7" t="s">
        <v>884</v>
      </c>
      <c r="M460" s="8">
        <v>46340</v>
      </c>
      <c r="N460" s="11" t="s">
        <v>166</v>
      </c>
      <c r="O460" s="11" t="s">
        <v>1035</v>
      </c>
      <c r="P460" s="7" t="s">
        <v>95</v>
      </c>
      <c r="Q460" s="10" t="s">
        <v>1261</v>
      </c>
      <c r="R460" s="12" t="str">
        <f>HYPERLINK("https://docs.wto.org/imrd/directdoc.asp?DDFDocuments/t/G/SPS/NCRI366.docx", "https://docs.wto.org/imrd/directdoc.asp?DDFDocuments/t/G/SPS/NCRI366.docx")</f>
        <v>https://docs.wto.org/imrd/directdoc.asp?DDFDocuments/t/G/SPS/NCRI366.docx</v>
      </c>
      <c r="S460" s="12" t="str">
        <f>HYPERLINK("https://docs.wto.org/imrd/directdoc.asp?DDFDocuments/u/G/SPS/NCRI366.docx", "https://docs.wto.org/imrd/directdoc.asp?DDFDocuments/u/G/SPS/NCRI366.docx")</f>
        <v>https://docs.wto.org/imrd/directdoc.asp?DDFDocuments/u/G/SPS/NCRI366.docx</v>
      </c>
      <c r="T460" s="12" t="str">
        <f>HYPERLINK("https://docs.wto.org/imrd/directdoc.asp?DDFDocuments/v/G/SPS/NCRI366.docx", "https://docs.wto.org/imrd/directdoc.asp?DDFDocuments/v/G/SPS/NCRI366.docx")</f>
        <v>https://docs.wto.org/imrd/directdoc.asp?DDFDocuments/v/G/SPS/NCRI366.docx</v>
      </c>
      <c r="U460" s="12" t="s">
        <v>41</v>
      </c>
      <c r="V460" s="12" t="s">
        <v>41</v>
      </c>
      <c r="W460" s="12" t="s">
        <v>41</v>
      </c>
      <c r="X460" s="12" t="s">
        <v>41</v>
      </c>
      <c r="Y460" s="12" t="s">
        <v>41</v>
      </c>
      <c r="Z460" s="12" t="s">
        <v>41</v>
      </c>
      <c r="AA460" s="12" t="s">
        <v>41</v>
      </c>
      <c r="AB460" s="13" t="s">
        <v>41</v>
      </c>
      <c r="AC460" s="12" t="s">
        <v>97</v>
      </c>
      <c r="AD460" s="12" t="s">
        <v>97</v>
      </c>
      <c r="AE460" s="12" t="s">
        <v>97</v>
      </c>
      <c r="AF460" s="12" t="s">
        <v>98</v>
      </c>
      <c r="AG460" s="12" t="s">
        <v>99</v>
      </c>
      <c r="AH460" s="13" t="s">
        <v>41</v>
      </c>
    </row>
    <row r="461" spans="1:34" ht="40.049999999999997" customHeight="1" x14ac:dyDescent="0.3">
      <c r="A461" s="7" t="s">
        <v>385</v>
      </c>
      <c r="B461" s="8">
        <v>46280</v>
      </c>
      <c r="C461" s="9" t="str">
        <f>HYPERLINK("https://epingalert.org/en/Search?viewData= G/SPS/N/CRI/367"," G/SPS/N/CRI/367")</f>
        <v xml:space="preserve"> G/SPS/N/CRI/367</v>
      </c>
      <c r="D461" s="10" t="s">
        <v>1262</v>
      </c>
      <c r="E461" s="10" t="s">
        <v>1263</v>
      </c>
      <c r="F461" s="10" t="s">
        <v>1264</v>
      </c>
      <c r="G461" s="10" t="s">
        <v>1265</v>
      </c>
      <c r="H461" s="10" t="s">
        <v>41</v>
      </c>
      <c r="I461" s="10" t="s">
        <v>340</v>
      </c>
      <c r="J461" s="10" t="s">
        <v>41</v>
      </c>
      <c r="K461" s="10" t="s">
        <v>412</v>
      </c>
      <c r="L461" s="7" t="s">
        <v>426</v>
      </c>
      <c r="M461" s="8">
        <v>46340</v>
      </c>
      <c r="N461" s="11" t="s">
        <v>166</v>
      </c>
      <c r="O461" s="11" t="s">
        <v>1035</v>
      </c>
      <c r="P461" s="7" t="s">
        <v>95</v>
      </c>
      <c r="Q461" s="10" t="s">
        <v>1266</v>
      </c>
      <c r="R461" s="12" t="str">
        <f>HYPERLINK("https://docs.wto.org/imrd/directdoc.asp?DDFDocuments/t/G/SPS/NCRI367.docx", "https://docs.wto.org/imrd/directdoc.asp?DDFDocuments/t/G/SPS/NCRI367.docx")</f>
        <v>https://docs.wto.org/imrd/directdoc.asp?DDFDocuments/t/G/SPS/NCRI367.docx</v>
      </c>
      <c r="S461" s="12" t="str">
        <f>HYPERLINK("https://docs.wto.org/imrd/directdoc.asp?DDFDocuments/u/G/SPS/NCRI367.docx", "https://docs.wto.org/imrd/directdoc.asp?DDFDocuments/u/G/SPS/NCRI367.docx")</f>
        <v>https://docs.wto.org/imrd/directdoc.asp?DDFDocuments/u/G/SPS/NCRI367.docx</v>
      </c>
      <c r="T461" s="12" t="str">
        <f>HYPERLINK("https://docs.wto.org/imrd/directdoc.asp?DDFDocuments/v/G/SPS/NCRI367.docx", "https://docs.wto.org/imrd/directdoc.asp?DDFDocuments/v/G/SPS/NCRI367.docx")</f>
        <v>https://docs.wto.org/imrd/directdoc.asp?DDFDocuments/v/G/SPS/NCRI367.docx</v>
      </c>
      <c r="U461" s="12" t="s">
        <v>41</v>
      </c>
      <c r="V461" s="12" t="s">
        <v>41</v>
      </c>
      <c r="W461" s="12" t="s">
        <v>41</v>
      </c>
      <c r="X461" s="12" t="s">
        <v>41</v>
      </c>
      <c r="Y461" s="12" t="s">
        <v>41</v>
      </c>
      <c r="Z461" s="12" t="s">
        <v>41</v>
      </c>
      <c r="AA461" s="12" t="s">
        <v>41</v>
      </c>
      <c r="AB461" s="13" t="s">
        <v>41</v>
      </c>
      <c r="AC461" s="12" t="s">
        <v>97</v>
      </c>
      <c r="AD461" s="12" t="s">
        <v>97</v>
      </c>
      <c r="AE461" s="12" t="s">
        <v>97</v>
      </c>
      <c r="AF461" s="12" t="s">
        <v>98</v>
      </c>
      <c r="AG461" s="12" t="s">
        <v>99</v>
      </c>
      <c r="AH461" s="13" t="s">
        <v>41</v>
      </c>
    </row>
    <row r="462" spans="1:34" ht="40.049999999999997" customHeight="1" x14ac:dyDescent="0.3">
      <c r="A462" s="7" t="s">
        <v>385</v>
      </c>
      <c r="B462" s="8">
        <v>46280</v>
      </c>
      <c r="C462" s="9" t="str">
        <f>HYPERLINK("https://epingalert.org/en/Search?viewData= G/SPS/N/CRI/368"," G/SPS/N/CRI/368")</f>
        <v xml:space="preserve"> G/SPS/N/CRI/368</v>
      </c>
      <c r="D462" s="10" t="s">
        <v>1267</v>
      </c>
      <c r="E462" s="10" t="s">
        <v>1268</v>
      </c>
      <c r="F462" s="10" t="s">
        <v>1264</v>
      </c>
      <c r="G462" s="10" t="s">
        <v>1265</v>
      </c>
      <c r="H462" s="10" t="s">
        <v>41</v>
      </c>
      <c r="I462" s="10" t="s">
        <v>340</v>
      </c>
      <c r="J462" s="10" t="s">
        <v>41</v>
      </c>
      <c r="K462" s="10" t="s">
        <v>412</v>
      </c>
      <c r="L462" s="7" t="s">
        <v>872</v>
      </c>
      <c r="M462" s="8">
        <v>46340</v>
      </c>
      <c r="N462" s="11" t="s">
        <v>166</v>
      </c>
      <c r="O462" s="11" t="s">
        <v>1035</v>
      </c>
      <c r="P462" s="7" t="s">
        <v>95</v>
      </c>
      <c r="Q462" s="10" t="s">
        <v>1269</v>
      </c>
      <c r="R462" s="12" t="str">
        <f>HYPERLINK("https://docs.wto.org/imrd/directdoc.asp?DDFDocuments/t/G/SPS/NCRI368.docx", "https://docs.wto.org/imrd/directdoc.asp?DDFDocuments/t/G/SPS/NCRI368.docx")</f>
        <v>https://docs.wto.org/imrd/directdoc.asp?DDFDocuments/t/G/SPS/NCRI368.docx</v>
      </c>
      <c r="S462" s="12" t="str">
        <f>HYPERLINK("https://docs.wto.org/imrd/directdoc.asp?DDFDocuments/u/G/SPS/NCRI368.docx", "https://docs.wto.org/imrd/directdoc.asp?DDFDocuments/u/G/SPS/NCRI368.docx")</f>
        <v>https://docs.wto.org/imrd/directdoc.asp?DDFDocuments/u/G/SPS/NCRI368.docx</v>
      </c>
      <c r="T462" s="12" t="str">
        <f>HYPERLINK("https://docs.wto.org/imrd/directdoc.asp?DDFDocuments/v/G/SPS/NCRI368.docx", "https://docs.wto.org/imrd/directdoc.asp?DDFDocuments/v/G/SPS/NCRI368.docx")</f>
        <v>https://docs.wto.org/imrd/directdoc.asp?DDFDocuments/v/G/SPS/NCRI368.docx</v>
      </c>
      <c r="U462" s="12" t="s">
        <v>41</v>
      </c>
      <c r="V462" s="12" t="s">
        <v>41</v>
      </c>
      <c r="W462" s="12" t="s">
        <v>41</v>
      </c>
      <c r="X462" s="12" t="s">
        <v>41</v>
      </c>
      <c r="Y462" s="12" t="s">
        <v>41</v>
      </c>
      <c r="Z462" s="12" t="s">
        <v>41</v>
      </c>
      <c r="AA462" s="12" t="s">
        <v>41</v>
      </c>
      <c r="AB462" s="13" t="s">
        <v>41</v>
      </c>
      <c r="AC462" s="12" t="s">
        <v>97</v>
      </c>
      <c r="AD462" s="12" t="s">
        <v>97</v>
      </c>
      <c r="AE462" s="12" t="s">
        <v>97</v>
      </c>
      <c r="AF462" s="12" t="s">
        <v>98</v>
      </c>
      <c r="AG462" s="12" t="s">
        <v>99</v>
      </c>
      <c r="AH462" s="13" t="s">
        <v>41</v>
      </c>
    </row>
    <row r="463" spans="1:34" ht="40.049999999999997" customHeight="1" x14ac:dyDescent="0.3">
      <c r="A463" s="7" t="s">
        <v>81</v>
      </c>
      <c r="B463" s="8">
        <v>46280</v>
      </c>
      <c r="C463" s="9" t="str">
        <f>HYPERLINK("https://epingalert.org/en/Search?viewData= G/SPS/N/EU/966"," G/SPS/N/EU/966")</f>
        <v xml:space="preserve"> G/SPS/N/EU/966</v>
      </c>
      <c r="D463" s="10" t="s">
        <v>1270</v>
      </c>
      <c r="E463" s="10" t="s">
        <v>1271</v>
      </c>
      <c r="F463" s="10" t="s">
        <v>84</v>
      </c>
      <c r="G463" s="10" t="s">
        <v>480</v>
      </c>
      <c r="H463" s="10" t="s">
        <v>41</v>
      </c>
      <c r="I463" s="10" t="s">
        <v>51</v>
      </c>
      <c r="J463" s="10" t="s">
        <v>41</v>
      </c>
      <c r="K463" s="10" t="s">
        <v>92</v>
      </c>
      <c r="L463" s="7"/>
      <c r="M463" s="8" t="s">
        <v>41</v>
      </c>
      <c r="N463" s="11">
        <v>46227</v>
      </c>
      <c r="O463" s="11" t="s">
        <v>481</v>
      </c>
      <c r="P463" s="7" t="s">
        <v>95</v>
      </c>
      <c r="Q463" s="10" t="s">
        <v>1272</v>
      </c>
      <c r="R463" s="12" t="str">
        <f>HYPERLINK("https://docs.wto.org/imrd/directdoc.asp?DDFDocuments/t/G/SPS/NEU966.docx", "https://docs.wto.org/imrd/directdoc.asp?DDFDocuments/t/G/SPS/NEU966.docx")</f>
        <v>https://docs.wto.org/imrd/directdoc.asp?DDFDocuments/t/G/SPS/NEU966.docx</v>
      </c>
      <c r="S463" s="12" t="str">
        <f>HYPERLINK("https://docs.wto.org/imrd/directdoc.asp?DDFDocuments/u/G/SPS/NEU966.docx", "https://docs.wto.org/imrd/directdoc.asp?DDFDocuments/u/G/SPS/NEU966.docx")</f>
        <v>https://docs.wto.org/imrd/directdoc.asp?DDFDocuments/u/G/SPS/NEU966.docx</v>
      </c>
      <c r="T463" s="12" t="str">
        <f>HYPERLINK("https://docs.wto.org/imrd/directdoc.asp?DDFDocuments/v/G/SPS/NEU966.docx", "https://docs.wto.org/imrd/directdoc.asp?DDFDocuments/v/G/SPS/NEU966.docx")</f>
        <v>https://docs.wto.org/imrd/directdoc.asp?DDFDocuments/v/G/SPS/NEU966.docx</v>
      </c>
      <c r="U463" s="12" t="s">
        <v>41</v>
      </c>
      <c r="V463" s="12" t="s">
        <v>41</v>
      </c>
      <c r="W463" s="12" t="s">
        <v>41</v>
      </c>
      <c r="X463" s="12" t="s">
        <v>41</v>
      </c>
      <c r="Y463" s="12" t="s">
        <v>41</v>
      </c>
      <c r="Z463" s="12" t="s">
        <v>41</v>
      </c>
      <c r="AA463" s="12" t="s">
        <v>41</v>
      </c>
      <c r="AB463" s="13" t="s">
        <v>41</v>
      </c>
      <c r="AC463" s="12" t="s">
        <v>98</v>
      </c>
      <c r="AD463" s="12" t="s">
        <v>97</v>
      </c>
      <c r="AE463" s="12" t="s">
        <v>97</v>
      </c>
      <c r="AF463" s="12" t="s">
        <v>97</v>
      </c>
      <c r="AG463" s="12" t="s">
        <v>98</v>
      </c>
      <c r="AH463" s="13" t="s">
        <v>41</v>
      </c>
    </row>
    <row r="464" spans="1:34" ht="40.049999999999997" customHeight="1" x14ac:dyDescent="0.3">
      <c r="A464" s="7" t="s">
        <v>81</v>
      </c>
      <c r="B464" s="8">
        <v>46280</v>
      </c>
      <c r="C464" s="9" t="str">
        <f>HYPERLINK("https://epingalert.org/en/Search?viewData= G/SPS/N/EU/967"," G/SPS/N/EU/967")</f>
        <v xml:space="preserve"> G/SPS/N/EU/967</v>
      </c>
      <c r="D464" s="10" t="s">
        <v>1273</v>
      </c>
      <c r="E464" s="10" t="s">
        <v>1274</v>
      </c>
      <c r="F464" s="10" t="s">
        <v>84</v>
      </c>
      <c r="G464" s="10" t="s">
        <v>480</v>
      </c>
      <c r="H464" s="10" t="s">
        <v>41</v>
      </c>
      <c r="I464" s="10" t="s">
        <v>51</v>
      </c>
      <c r="J464" s="10" t="s">
        <v>41</v>
      </c>
      <c r="K464" s="10" t="s">
        <v>92</v>
      </c>
      <c r="L464" s="7"/>
      <c r="M464" s="8" t="s">
        <v>41</v>
      </c>
      <c r="N464" s="11">
        <v>46232</v>
      </c>
      <c r="O464" s="11" t="s">
        <v>481</v>
      </c>
      <c r="P464" s="7" t="s">
        <v>95</v>
      </c>
      <c r="Q464" s="10" t="s">
        <v>1275</v>
      </c>
      <c r="R464" s="12" t="str">
        <f>HYPERLINK("https://docs.wto.org/imrd/directdoc.asp?DDFDocuments/t/G/SPS/NEU967.docx", "https://docs.wto.org/imrd/directdoc.asp?DDFDocuments/t/G/SPS/NEU967.docx")</f>
        <v>https://docs.wto.org/imrd/directdoc.asp?DDFDocuments/t/G/SPS/NEU967.docx</v>
      </c>
      <c r="S464" s="12" t="str">
        <f>HYPERLINK("https://docs.wto.org/imrd/directdoc.asp?DDFDocuments/u/G/SPS/NEU967.docx", "https://docs.wto.org/imrd/directdoc.asp?DDFDocuments/u/G/SPS/NEU967.docx")</f>
        <v>https://docs.wto.org/imrd/directdoc.asp?DDFDocuments/u/G/SPS/NEU967.docx</v>
      </c>
      <c r="T464" s="12" t="str">
        <f>HYPERLINK("https://docs.wto.org/imrd/directdoc.asp?DDFDocuments/v/G/SPS/NEU967.docx", "https://docs.wto.org/imrd/directdoc.asp?DDFDocuments/v/G/SPS/NEU967.docx")</f>
        <v>https://docs.wto.org/imrd/directdoc.asp?DDFDocuments/v/G/SPS/NEU967.docx</v>
      </c>
      <c r="U464" s="12" t="s">
        <v>41</v>
      </c>
      <c r="V464" s="12" t="s">
        <v>41</v>
      </c>
      <c r="W464" s="12" t="s">
        <v>41</v>
      </c>
      <c r="X464" s="12" t="s">
        <v>41</v>
      </c>
      <c r="Y464" s="12" t="s">
        <v>41</v>
      </c>
      <c r="Z464" s="12" t="s">
        <v>41</v>
      </c>
      <c r="AA464" s="12" t="s">
        <v>41</v>
      </c>
      <c r="AB464" s="13" t="s">
        <v>41</v>
      </c>
      <c r="AC464" s="12" t="s">
        <v>98</v>
      </c>
      <c r="AD464" s="12" t="s">
        <v>97</v>
      </c>
      <c r="AE464" s="12" t="s">
        <v>97</v>
      </c>
      <c r="AF464" s="12" t="s">
        <v>97</v>
      </c>
      <c r="AG464" s="12" t="s">
        <v>98</v>
      </c>
      <c r="AH464" s="13" t="s">
        <v>41</v>
      </c>
    </row>
    <row r="465" spans="1:34" ht="40.049999999999997" customHeight="1" x14ac:dyDescent="0.3">
      <c r="A465" s="7" t="s">
        <v>1045</v>
      </c>
      <c r="B465" s="8">
        <v>46280</v>
      </c>
      <c r="C465" s="9" t="str">
        <f>HYPERLINK("https://epingalert.org/en/Search?viewData=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D465" s="10" t="s">
        <v>1134</v>
      </c>
      <c r="E465" s="10" t="s">
        <v>1135</v>
      </c>
      <c r="F465" s="10" t="s">
        <v>1276</v>
      </c>
      <c r="G465" s="10" t="s">
        <v>1137</v>
      </c>
      <c r="H465" s="10" t="s">
        <v>1138</v>
      </c>
      <c r="I465" s="10" t="s">
        <v>308</v>
      </c>
      <c r="J465" s="10" t="s">
        <v>41</v>
      </c>
      <c r="K465" s="10" t="s">
        <v>157</v>
      </c>
      <c r="L465" s="7"/>
      <c r="M465" s="8">
        <v>46340</v>
      </c>
      <c r="N465" s="11" t="s">
        <v>166</v>
      </c>
      <c r="O465" s="11" t="s">
        <v>166</v>
      </c>
      <c r="P465" s="7" t="s">
        <v>95</v>
      </c>
      <c r="Q465" s="10" t="s">
        <v>1277</v>
      </c>
      <c r="R465" s="12" t="str">
        <f>HYPERLINK("https://docs.wto.org/imrd/directdoc.asp?DDFDocuments/t/G/TBTN26/ARE715.docx", "https://docs.wto.org/imrd/directdoc.asp?DDFDocuments/t/G/TBTN26/ARE715.docx")</f>
        <v>https://docs.wto.org/imrd/directdoc.asp?DDFDocuments/t/G/TBTN26/ARE715.docx</v>
      </c>
      <c r="S465" s="12" t="str">
        <f>HYPERLINK("https://docs.wto.org/imrd/directdoc.asp?DDFDocuments/u/G/TBTN26/ARE715.docx", "https://docs.wto.org/imrd/directdoc.asp?DDFDocuments/u/G/TBTN26/ARE715.docx")</f>
        <v>https://docs.wto.org/imrd/directdoc.asp?DDFDocuments/u/G/TBTN26/ARE715.docx</v>
      </c>
      <c r="T465" s="12" t="str">
        <f>HYPERLINK("https://docs.wto.org/imrd/directdoc.asp?DDFDocuments/v/G/TBTN26/ARE715.docx", "https://docs.wto.org/imrd/directdoc.asp?DDFDocuments/v/G/TBTN26/ARE715.docx")</f>
        <v>https://docs.wto.org/imrd/directdoc.asp?DDFDocuments/v/G/TBTN26/ARE715.docx</v>
      </c>
      <c r="U465" s="12" t="s">
        <v>98</v>
      </c>
      <c r="V465" s="12" t="s">
        <v>97</v>
      </c>
      <c r="W465" s="12" t="s">
        <v>97</v>
      </c>
      <c r="X465" s="12" t="s">
        <v>97</v>
      </c>
      <c r="Y465" s="12" t="s">
        <v>97</v>
      </c>
      <c r="Z465" s="12" t="s">
        <v>97</v>
      </c>
      <c r="AA465" s="12" t="s">
        <v>97</v>
      </c>
      <c r="AB465" s="13" t="s">
        <v>1278</v>
      </c>
      <c r="AC465" s="12" t="s">
        <v>41</v>
      </c>
      <c r="AD465" s="12" t="s">
        <v>41</v>
      </c>
      <c r="AE465" s="12" t="s">
        <v>41</v>
      </c>
      <c r="AF465" s="12" t="s">
        <v>41</v>
      </c>
      <c r="AG465" s="12" t="s">
        <v>41</v>
      </c>
      <c r="AH465" s="13" t="s">
        <v>41</v>
      </c>
    </row>
    <row r="466" spans="1:34" ht="40.049999999999997" customHeight="1" x14ac:dyDescent="0.3">
      <c r="A466" s="7" t="s">
        <v>1050</v>
      </c>
      <c r="B466" s="8">
        <v>46280</v>
      </c>
      <c r="C466" s="9" t="str">
        <f>HYPERLINK("https://epingalert.org/en/Search?viewData=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D466" s="10" t="s">
        <v>1134</v>
      </c>
      <c r="E466" s="10" t="s">
        <v>1135</v>
      </c>
      <c r="F466" s="10" t="s">
        <v>1276</v>
      </c>
      <c r="G466" s="10" t="s">
        <v>1137</v>
      </c>
      <c r="H466" s="10" t="s">
        <v>1138</v>
      </c>
      <c r="I466" s="10" t="s">
        <v>308</v>
      </c>
      <c r="J466" s="10" t="s">
        <v>41</v>
      </c>
      <c r="K466" s="10" t="s">
        <v>157</v>
      </c>
      <c r="L466" s="7"/>
      <c r="M466" s="8">
        <v>46340</v>
      </c>
      <c r="N466" s="11" t="s">
        <v>166</v>
      </c>
      <c r="O466" s="11" t="s">
        <v>166</v>
      </c>
      <c r="P466" s="7" t="s">
        <v>95</v>
      </c>
      <c r="Q466" s="10" t="s">
        <v>1277</v>
      </c>
      <c r="R466" s="12" t="str">
        <f>HYPERLINK("https://docs.wto.org/imrd/directdoc.asp?DDFDocuments/t/G/TBTN26/ARE715.docx", "https://docs.wto.org/imrd/directdoc.asp?DDFDocuments/t/G/TBTN26/ARE715.docx")</f>
        <v>https://docs.wto.org/imrd/directdoc.asp?DDFDocuments/t/G/TBTN26/ARE715.docx</v>
      </c>
      <c r="S466" s="12" t="str">
        <f>HYPERLINK("https://docs.wto.org/imrd/directdoc.asp?DDFDocuments/u/G/TBTN26/ARE715.docx", "https://docs.wto.org/imrd/directdoc.asp?DDFDocuments/u/G/TBTN26/ARE715.docx")</f>
        <v>https://docs.wto.org/imrd/directdoc.asp?DDFDocuments/u/G/TBTN26/ARE715.docx</v>
      </c>
      <c r="T466" s="12" t="str">
        <f>HYPERLINK("https://docs.wto.org/imrd/directdoc.asp?DDFDocuments/v/G/TBTN26/ARE715.docx", "https://docs.wto.org/imrd/directdoc.asp?DDFDocuments/v/G/TBTN26/ARE715.docx")</f>
        <v>https://docs.wto.org/imrd/directdoc.asp?DDFDocuments/v/G/TBTN26/ARE715.docx</v>
      </c>
      <c r="U466" s="12" t="s">
        <v>98</v>
      </c>
      <c r="V466" s="12" t="s">
        <v>97</v>
      </c>
      <c r="W466" s="12" t="s">
        <v>97</v>
      </c>
      <c r="X466" s="12" t="s">
        <v>97</v>
      </c>
      <c r="Y466" s="12" t="s">
        <v>97</v>
      </c>
      <c r="Z466" s="12" t="s">
        <v>97</v>
      </c>
      <c r="AA466" s="12" t="s">
        <v>97</v>
      </c>
      <c r="AB466" s="13" t="s">
        <v>1278</v>
      </c>
      <c r="AC466" s="12" t="s">
        <v>41</v>
      </c>
      <c r="AD466" s="12" t="s">
        <v>41</v>
      </c>
      <c r="AE466" s="12" t="s">
        <v>41</v>
      </c>
      <c r="AF466" s="12" t="s">
        <v>41</v>
      </c>
      <c r="AG466" s="12" t="s">
        <v>41</v>
      </c>
      <c r="AH466" s="13" t="s">
        <v>41</v>
      </c>
    </row>
    <row r="467" spans="1:34" ht="40.049999999999997" customHeight="1" x14ac:dyDescent="0.3">
      <c r="A467" s="7" t="s">
        <v>1051</v>
      </c>
      <c r="B467" s="8">
        <v>46280</v>
      </c>
      <c r="C467" s="9" t="str">
        <f>HYPERLINK("https://epingalert.org/en/Search?viewData=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D467" s="10" t="s">
        <v>1134</v>
      </c>
      <c r="E467" s="10" t="s">
        <v>1135</v>
      </c>
      <c r="F467" s="10" t="s">
        <v>1276</v>
      </c>
      <c r="G467" s="10" t="s">
        <v>1137</v>
      </c>
      <c r="H467" s="10" t="s">
        <v>1138</v>
      </c>
      <c r="I467" s="10" t="s">
        <v>308</v>
      </c>
      <c r="J467" s="10" t="s">
        <v>41</v>
      </c>
      <c r="K467" s="10" t="s">
        <v>157</v>
      </c>
      <c r="L467" s="7"/>
      <c r="M467" s="8">
        <v>46340</v>
      </c>
      <c r="N467" s="11" t="s">
        <v>166</v>
      </c>
      <c r="O467" s="11" t="s">
        <v>166</v>
      </c>
      <c r="P467" s="7" t="s">
        <v>95</v>
      </c>
      <c r="Q467" s="10" t="s">
        <v>1277</v>
      </c>
      <c r="R467" s="12" t="str">
        <f>HYPERLINK("https://docs.wto.org/imrd/directdoc.asp?DDFDocuments/t/G/TBTN26/ARE715.docx", "https://docs.wto.org/imrd/directdoc.asp?DDFDocuments/t/G/TBTN26/ARE715.docx")</f>
        <v>https://docs.wto.org/imrd/directdoc.asp?DDFDocuments/t/G/TBTN26/ARE715.docx</v>
      </c>
      <c r="S467" s="12" t="str">
        <f>HYPERLINK("https://docs.wto.org/imrd/directdoc.asp?DDFDocuments/u/G/TBTN26/ARE715.docx", "https://docs.wto.org/imrd/directdoc.asp?DDFDocuments/u/G/TBTN26/ARE715.docx")</f>
        <v>https://docs.wto.org/imrd/directdoc.asp?DDFDocuments/u/G/TBTN26/ARE715.docx</v>
      </c>
      <c r="T467" s="12" t="str">
        <f>HYPERLINK("https://docs.wto.org/imrd/directdoc.asp?DDFDocuments/v/G/TBTN26/ARE715.docx", "https://docs.wto.org/imrd/directdoc.asp?DDFDocuments/v/G/TBTN26/ARE715.docx")</f>
        <v>https://docs.wto.org/imrd/directdoc.asp?DDFDocuments/v/G/TBTN26/ARE715.docx</v>
      </c>
      <c r="U467" s="12" t="s">
        <v>98</v>
      </c>
      <c r="V467" s="12" t="s">
        <v>97</v>
      </c>
      <c r="W467" s="12" t="s">
        <v>97</v>
      </c>
      <c r="X467" s="12" t="s">
        <v>97</v>
      </c>
      <c r="Y467" s="12" t="s">
        <v>97</v>
      </c>
      <c r="Z467" s="12" t="s">
        <v>97</v>
      </c>
      <c r="AA467" s="12" t="s">
        <v>97</v>
      </c>
      <c r="AB467" s="13" t="s">
        <v>1278</v>
      </c>
      <c r="AC467" s="12" t="s">
        <v>41</v>
      </c>
      <c r="AD467" s="12" t="s">
        <v>41</v>
      </c>
      <c r="AE467" s="12" t="s">
        <v>41</v>
      </c>
      <c r="AF467" s="12" t="s">
        <v>41</v>
      </c>
      <c r="AG467" s="12" t="s">
        <v>41</v>
      </c>
      <c r="AH467" s="13" t="s">
        <v>41</v>
      </c>
    </row>
    <row r="468" spans="1:34" ht="40.049999999999997" customHeight="1" x14ac:dyDescent="0.3">
      <c r="A468" s="7" t="s">
        <v>1052</v>
      </c>
      <c r="B468" s="8">
        <v>46280</v>
      </c>
      <c r="C468" s="9" t="str">
        <f>HYPERLINK("https://epingalert.org/en/Search?viewData=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D468" s="10" t="s">
        <v>1134</v>
      </c>
      <c r="E468" s="10" t="s">
        <v>1135</v>
      </c>
      <c r="F468" s="10" t="s">
        <v>1276</v>
      </c>
      <c r="G468" s="10" t="s">
        <v>1137</v>
      </c>
      <c r="H468" s="10" t="s">
        <v>1138</v>
      </c>
      <c r="I468" s="10" t="s">
        <v>308</v>
      </c>
      <c r="J468" s="10" t="s">
        <v>41</v>
      </c>
      <c r="K468" s="10" t="s">
        <v>157</v>
      </c>
      <c r="L468" s="7"/>
      <c r="M468" s="8">
        <v>46340</v>
      </c>
      <c r="N468" s="11" t="s">
        <v>166</v>
      </c>
      <c r="O468" s="11" t="s">
        <v>166</v>
      </c>
      <c r="P468" s="7" t="s">
        <v>95</v>
      </c>
      <c r="Q468" s="10" t="s">
        <v>1277</v>
      </c>
      <c r="R468" s="12" t="str">
        <f>HYPERLINK("https://docs.wto.org/imrd/directdoc.asp?DDFDocuments/t/G/TBTN26/ARE715.docx", "https://docs.wto.org/imrd/directdoc.asp?DDFDocuments/t/G/TBTN26/ARE715.docx")</f>
        <v>https://docs.wto.org/imrd/directdoc.asp?DDFDocuments/t/G/TBTN26/ARE715.docx</v>
      </c>
      <c r="S468" s="12" t="str">
        <f>HYPERLINK("https://docs.wto.org/imrd/directdoc.asp?DDFDocuments/u/G/TBTN26/ARE715.docx", "https://docs.wto.org/imrd/directdoc.asp?DDFDocuments/u/G/TBTN26/ARE715.docx")</f>
        <v>https://docs.wto.org/imrd/directdoc.asp?DDFDocuments/u/G/TBTN26/ARE715.docx</v>
      </c>
      <c r="T468" s="12" t="str">
        <f>HYPERLINK("https://docs.wto.org/imrd/directdoc.asp?DDFDocuments/v/G/TBTN26/ARE715.docx", "https://docs.wto.org/imrd/directdoc.asp?DDFDocuments/v/G/TBTN26/ARE715.docx")</f>
        <v>https://docs.wto.org/imrd/directdoc.asp?DDFDocuments/v/G/TBTN26/ARE715.docx</v>
      </c>
      <c r="U468" s="12" t="s">
        <v>98</v>
      </c>
      <c r="V468" s="12" t="s">
        <v>97</v>
      </c>
      <c r="W468" s="12" t="s">
        <v>97</v>
      </c>
      <c r="X468" s="12" t="s">
        <v>97</v>
      </c>
      <c r="Y468" s="12" t="s">
        <v>97</v>
      </c>
      <c r="Z468" s="12" t="s">
        <v>97</v>
      </c>
      <c r="AA468" s="12" t="s">
        <v>97</v>
      </c>
      <c r="AB468" s="13" t="s">
        <v>1278</v>
      </c>
      <c r="AC468" s="12" t="s">
        <v>41</v>
      </c>
      <c r="AD468" s="12" t="s">
        <v>41</v>
      </c>
      <c r="AE468" s="12" t="s">
        <v>41</v>
      </c>
      <c r="AF468" s="12" t="s">
        <v>41</v>
      </c>
      <c r="AG468" s="12" t="s">
        <v>41</v>
      </c>
      <c r="AH468" s="13" t="s">
        <v>41</v>
      </c>
    </row>
    <row r="469" spans="1:34" ht="40.049999999999997" customHeight="1" x14ac:dyDescent="0.3">
      <c r="A469" s="7" t="s">
        <v>124</v>
      </c>
      <c r="B469" s="8">
        <v>46280</v>
      </c>
      <c r="C469" s="9" t="str">
        <f>HYPERLINK("https://epingalert.org/en/Search?viewData=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D469" s="10" t="s">
        <v>1134</v>
      </c>
      <c r="E469" s="10" t="s">
        <v>1135</v>
      </c>
      <c r="F469" s="10" t="s">
        <v>1276</v>
      </c>
      <c r="G469" s="10" t="s">
        <v>1137</v>
      </c>
      <c r="H469" s="10" t="s">
        <v>1138</v>
      </c>
      <c r="I469" s="10" t="s">
        <v>308</v>
      </c>
      <c r="J469" s="10" t="s">
        <v>41</v>
      </c>
      <c r="K469" s="10" t="s">
        <v>157</v>
      </c>
      <c r="L469" s="7"/>
      <c r="M469" s="8">
        <v>46340</v>
      </c>
      <c r="N469" s="11" t="s">
        <v>166</v>
      </c>
      <c r="O469" s="11" t="s">
        <v>166</v>
      </c>
      <c r="P469" s="7" t="s">
        <v>95</v>
      </c>
      <c r="Q469" s="10" t="s">
        <v>1277</v>
      </c>
      <c r="R469" s="12" t="str">
        <f>HYPERLINK("https://docs.wto.org/imrd/directdoc.asp?DDFDocuments/t/G/TBTN26/ARE715.docx", "https://docs.wto.org/imrd/directdoc.asp?DDFDocuments/t/G/TBTN26/ARE715.docx")</f>
        <v>https://docs.wto.org/imrd/directdoc.asp?DDFDocuments/t/G/TBTN26/ARE715.docx</v>
      </c>
      <c r="S469" s="12" t="str">
        <f>HYPERLINK("https://docs.wto.org/imrd/directdoc.asp?DDFDocuments/u/G/TBTN26/ARE715.docx", "https://docs.wto.org/imrd/directdoc.asp?DDFDocuments/u/G/TBTN26/ARE715.docx")</f>
        <v>https://docs.wto.org/imrd/directdoc.asp?DDFDocuments/u/G/TBTN26/ARE715.docx</v>
      </c>
      <c r="T469" s="12" t="str">
        <f>HYPERLINK("https://docs.wto.org/imrd/directdoc.asp?DDFDocuments/v/G/TBTN26/ARE715.docx", "https://docs.wto.org/imrd/directdoc.asp?DDFDocuments/v/G/TBTN26/ARE715.docx")</f>
        <v>https://docs.wto.org/imrd/directdoc.asp?DDFDocuments/v/G/TBTN26/ARE715.docx</v>
      </c>
      <c r="U469" s="12" t="s">
        <v>98</v>
      </c>
      <c r="V469" s="12" t="s">
        <v>97</v>
      </c>
      <c r="W469" s="12" t="s">
        <v>97</v>
      </c>
      <c r="X469" s="12" t="s">
        <v>97</v>
      </c>
      <c r="Y469" s="12" t="s">
        <v>97</v>
      </c>
      <c r="Z469" s="12" t="s">
        <v>97</v>
      </c>
      <c r="AA469" s="12" t="s">
        <v>97</v>
      </c>
      <c r="AB469" s="13" t="s">
        <v>1278</v>
      </c>
      <c r="AC469" s="12" t="s">
        <v>41</v>
      </c>
      <c r="AD469" s="12" t="s">
        <v>41</v>
      </c>
      <c r="AE469" s="12" t="s">
        <v>41</v>
      </c>
      <c r="AF469" s="12" t="s">
        <v>41</v>
      </c>
      <c r="AG469" s="12" t="s">
        <v>41</v>
      </c>
      <c r="AH469" s="13" t="s">
        <v>41</v>
      </c>
    </row>
    <row r="470" spans="1:34" ht="40.049999999999997" customHeight="1" x14ac:dyDescent="0.3">
      <c r="A470" s="7" t="s">
        <v>1053</v>
      </c>
      <c r="B470" s="8">
        <v>46280</v>
      </c>
      <c r="C470" s="9" t="str">
        <f>HYPERLINK("https://epingalert.org/en/Search?viewData=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D470" s="10" t="s">
        <v>1134</v>
      </c>
      <c r="E470" s="10" t="s">
        <v>1135</v>
      </c>
      <c r="F470" s="10" t="s">
        <v>1276</v>
      </c>
      <c r="G470" s="10" t="s">
        <v>1137</v>
      </c>
      <c r="H470" s="10" t="s">
        <v>1138</v>
      </c>
      <c r="I470" s="10" t="s">
        <v>308</v>
      </c>
      <c r="J470" s="10" t="s">
        <v>41</v>
      </c>
      <c r="K470" s="10" t="s">
        <v>157</v>
      </c>
      <c r="L470" s="7"/>
      <c r="M470" s="8">
        <v>46340</v>
      </c>
      <c r="N470" s="11" t="s">
        <v>166</v>
      </c>
      <c r="O470" s="11" t="s">
        <v>166</v>
      </c>
      <c r="P470" s="7" t="s">
        <v>95</v>
      </c>
      <c r="Q470" s="10" t="s">
        <v>1277</v>
      </c>
      <c r="R470" s="12" t="str">
        <f>HYPERLINK("https://docs.wto.org/imrd/directdoc.asp?DDFDocuments/t/G/TBTN26/ARE715.docx", "https://docs.wto.org/imrd/directdoc.asp?DDFDocuments/t/G/TBTN26/ARE715.docx")</f>
        <v>https://docs.wto.org/imrd/directdoc.asp?DDFDocuments/t/G/TBTN26/ARE715.docx</v>
      </c>
      <c r="S470" s="12" t="str">
        <f>HYPERLINK("https://docs.wto.org/imrd/directdoc.asp?DDFDocuments/u/G/TBTN26/ARE715.docx", "https://docs.wto.org/imrd/directdoc.asp?DDFDocuments/u/G/TBTN26/ARE715.docx")</f>
        <v>https://docs.wto.org/imrd/directdoc.asp?DDFDocuments/u/G/TBTN26/ARE715.docx</v>
      </c>
      <c r="T470" s="12" t="str">
        <f>HYPERLINK("https://docs.wto.org/imrd/directdoc.asp?DDFDocuments/v/G/TBTN26/ARE715.docx", "https://docs.wto.org/imrd/directdoc.asp?DDFDocuments/v/G/TBTN26/ARE715.docx")</f>
        <v>https://docs.wto.org/imrd/directdoc.asp?DDFDocuments/v/G/TBTN26/ARE715.docx</v>
      </c>
      <c r="U470" s="12" t="s">
        <v>98</v>
      </c>
      <c r="V470" s="12" t="s">
        <v>97</v>
      </c>
      <c r="W470" s="12" t="s">
        <v>97</v>
      </c>
      <c r="X470" s="12" t="s">
        <v>97</v>
      </c>
      <c r="Y470" s="12" t="s">
        <v>97</v>
      </c>
      <c r="Z470" s="12" t="s">
        <v>97</v>
      </c>
      <c r="AA470" s="12" t="s">
        <v>97</v>
      </c>
      <c r="AB470" s="13" t="s">
        <v>1278</v>
      </c>
      <c r="AC470" s="12" t="s">
        <v>41</v>
      </c>
      <c r="AD470" s="12" t="s">
        <v>41</v>
      </c>
      <c r="AE470" s="12" t="s">
        <v>41</v>
      </c>
      <c r="AF470" s="12" t="s">
        <v>41</v>
      </c>
      <c r="AG470" s="12" t="s">
        <v>41</v>
      </c>
      <c r="AH470" s="13" t="s">
        <v>41</v>
      </c>
    </row>
    <row r="471" spans="1:34" ht="40.049999999999997" customHeight="1" x14ac:dyDescent="0.3">
      <c r="A471" s="7" t="s">
        <v>1054</v>
      </c>
      <c r="B471" s="8">
        <v>46280</v>
      </c>
      <c r="C471" s="9" t="str">
        <f>HYPERLINK("https://epingalert.org/en/Search?viewData= G/TBT/N/ARE/715, G/TBT/N/BHR/786, G/TBT/N/KWT/771, G/TBT/N/OMN/609, G/TBT/N/QAT/760, G/TBT/N/SAU/1445, G/TBT/N/YEM/357"," G/TBT/N/ARE/715, G/TBT/N/BHR/786, G/TBT/N/KWT/771, G/TBT/N/OMN/609, G/TBT/N/QAT/760, G/TBT/N/SAU/1445, G/TBT/N/YEM/357")</f>
        <v xml:space="preserve"> G/TBT/N/ARE/715, G/TBT/N/BHR/786, G/TBT/N/KWT/771, G/TBT/N/OMN/609, G/TBT/N/QAT/760, G/TBT/N/SAU/1445, G/TBT/N/YEM/357</v>
      </c>
      <c r="D471" s="10" t="s">
        <v>1134</v>
      </c>
      <c r="E471" s="10" t="s">
        <v>1135</v>
      </c>
      <c r="F471" s="10" t="s">
        <v>1276</v>
      </c>
      <c r="G471" s="10" t="s">
        <v>1137</v>
      </c>
      <c r="H471" s="10" t="s">
        <v>1138</v>
      </c>
      <c r="I471" s="10" t="s">
        <v>308</v>
      </c>
      <c r="J471" s="10" t="s">
        <v>41</v>
      </c>
      <c r="K471" s="10" t="s">
        <v>157</v>
      </c>
      <c r="L471" s="7"/>
      <c r="M471" s="8">
        <v>46340</v>
      </c>
      <c r="N471" s="11" t="s">
        <v>166</v>
      </c>
      <c r="O471" s="11" t="s">
        <v>166</v>
      </c>
      <c r="P471" s="7" t="s">
        <v>95</v>
      </c>
      <c r="Q471" s="10" t="s">
        <v>1277</v>
      </c>
      <c r="R471" s="12" t="str">
        <f>HYPERLINK("https://docs.wto.org/imrd/directdoc.asp?DDFDocuments/t/G/TBTN26/ARE715.docx", "https://docs.wto.org/imrd/directdoc.asp?DDFDocuments/t/G/TBTN26/ARE715.docx")</f>
        <v>https://docs.wto.org/imrd/directdoc.asp?DDFDocuments/t/G/TBTN26/ARE715.docx</v>
      </c>
      <c r="S471" s="12" t="str">
        <f>HYPERLINK("https://docs.wto.org/imrd/directdoc.asp?DDFDocuments/u/G/TBTN26/ARE715.docx", "https://docs.wto.org/imrd/directdoc.asp?DDFDocuments/u/G/TBTN26/ARE715.docx")</f>
        <v>https://docs.wto.org/imrd/directdoc.asp?DDFDocuments/u/G/TBTN26/ARE715.docx</v>
      </c>
      <c r="T471" s="12" t="str">
        <f>HYPERLINK("https://docs.wto.org/imrd/directdoc.asp?DDFDocuments/v/G/TBTN26/ARE715.docx", "https://docs.wto.org/imrd/directdoc.asp?DDFDocuments/v/G/TBTN26/ARE715.docx")</f>
        <v>https://docs.wto.org/imrd/directdoc.asp?DDFDocuments/v/G/TBTN26/ARE715.docx</v>
      </c>
      <c r="U471" s="12" t="s">
        <v>98</v>
      </c>
      <c r="V471" s="12" t="s">
        <v>97</v>
      </c>
      <c r="W471" s="12" t="s">
        <v>97</v>
      </c>
      <c r="X471" s="12" t="s">
        <v>97</v>
      </c>
      <c r="Y471" s="12" t="s">
        <v>97</v>
      </c>
      <c r="Z471" s="12" t="s">
        <v>97</v>
      </c>
      <c r="AA471" s="12" t="s">
        <v>97</v>
      </c>
      <c r="AB471" s="13" t="s">
        <v>1278</v>
      </c>
      <c r="AC471" s="12" t="s">
        <v>41</v>
      </c>
      <c r="AD471" s="12" t="s">
        <v>41</v>
      </c>
      <c r="AE471" s="12" t="s">
        <v>41</v>
      </c>
      <c r="AF471" s="12" t="s">
        <v>41</v>
      </c>
      <c r="AG471" s="12" t="s">
        <v>41</v>
      </c>
      <c r="AH471" s="13" t="s">
        <v>41</v>
      </c>
    </row>
    <row r="472" spans="1:34" ht="40.049999999999997" customHeight="1" x14ac:dyDescent="0.3">
      <c r="A472" s="7" t="s">
        <v>1045</v>
      </c>
      <c r="B472" s="8">
        <v>46280</v>
      </c>
      <c r="C472" s="9" t="str">
        <f>HYPERLINK("https://epingalert.org/en/Search?viewData=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D472" s="10" t="s">
        <v>1129</v>
      </c>
      <c r="E472" s="10" t="s">
        <v>1130</v>
      </c>
      <c r="F472" s="10" t="s">
        <v>1279</v>
      </c>
      <c r="G472" s="10" t="s">
        <v>41</v>
      </c>
      <c r="H472" s="10" t="s">
        <v>1132</v>
      </c>
      <c r="I472" s="10" t="s">
        <v>308</v>
      </c>
      <c r="J472" s="10" t="s">
        <v>41</v>
      </c>
      <c r="K472" s="10" t="s">
        <v>157</v>
      </c>
      <c r="L472" s="7"/>
      <c r="M472" s="8">
        <v>46340</v>
      </c>
      <c r="N472" s="11" t="s">
        <v>166</v>
      </c>
      <c r="O472" s="11" t="s">
        <v>166</v>
      </c>
      <c r="P472" s="7" t="s">
        <v>95</v>
      </c>
      <c r="Q472" s="10" t="s">
        <v>1280</v>
      </c>
      <c r="R472" s="12" t="str">
        <f>HYPERLINK("https://docs.wto.org/imrd/directdoc.asp?DDFDocuments/t/G/TBTN26/ARE716.docx", "https://docs.wto.org/imrd/directdoc.asp?DDFDocuments/t/G/TBTN26/ARE716.docx")</f>
        <v>https://docs.wto.org/imrd/directdoc.asp?DDFDocuments/t/G/TBTN26/ARE716.docx</v>
      </c>
      <c r="S472" s="12" t="str">
        <f>HYPERLINK("https://docs.wto.org/imrd/directdoc.asp?DDFDocuments/u/G/TBTN26/ARE716.docx", "https://docs.wto.org/imrd/directdoc.asp?DDFDocuments/u/G/TBTN26/ARE716.docx")</f>
        <v>https://docs.wto.org/imrd/directdoc.asp?DDFDocuments/u/G/TBTN26/ARE716.docx</v>
      </c>
      <c r="T472" s="12" t="str">
        <f>HYPERLINK("https://docs.wto.org/imrd/directdoc.asp?DDFDocuments/v/G/TBTN26/ARE716.docx", "https://docs.wto.org/imrd/directdoc.asp?DDFDocuments/v/G/TBTN26/ARE716.docx")</f>
        <v>https://docs.wto.org/imrd/directdoc.asp?DDFDocuments/v/G/TBTN26/ARE716.docx</v>
      </c>
      <c r="U472" s="12" t="s">
        <v>98</v>
      </c>
      <c r="V472" s="12" t="s">
        <v>97</v>
      </c>
      <c r="W472" s="12" t="s">
        <v>97</v>
      </c>
      <c r="X472" s="12" t="s">
        <v>97</v>
      </c>
      <c r="Y472" s="12" t="s">
        <v>97</v>
      </c>
      <c r="Z472" s="12" t="s">
        <v>97</v>
      </c>
      <c r="AA472" s="12" t="s">
        <v>97</v>
      </c>
      <c r="AB472" s="13" t="s">
        <v>1281</v>
      </c>
      <c r="AC472" s="12" t="s">
        <v>41</v>
      </c>
      <c r="AD472" s="12" t="s">
        <v>41</v>
      </c>
      <c r="AE472" s="12" t="s">
        <v>41</v>
      </c>
      <c r="AF472" s="12" t="s">
        <v>41</v>
      </c>
      <c r="AG472" s="12" t="s">
        <v>41</v>
      </c>
      <c r="AH472" s="13" t="s">
        <v>41</v>
      </c>
    </row>
    <row r="473" spans="1:34" ht="40.049999999999997" customHeight="1" x14ac:dyDescent="0.3">
      <c r="A473" s="7" t="s">
        <v>1050</v>
      </c>
      <c r="B473" s="8">
        <v>46280</v>
      </c>
      <c r="C473" s="9" t="str">
        <f>HYPERLINK("https://epingalert.org/en/Search?viewData=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D473" s="10" t="s">
        <v>1129</v>
      </c>
      <c r="E473" s="10" t="s">
        <v>1130</v>
      </c>
      <c r="F473" s="10" t="s">
        <v>1279</v>
      </c>
      <c r="G473" s="10" t="s">
        <v>41</v>
      </c>
      <c r="H473" s="10" t="s">
        <v>1132</v>
      </c>
      <c r="I473" s="10" t="s">
        <v>308</v>
      </c>
      <c r="J473" s="10" t="s">
        <v>41</v>
      </c>
      <c r="K473" s="10" t="s">
        <v>157</v>
      </c>
      <c r="L473" s="7"/>
      <c r="M473" s="8">
        <v>46340</v>
      </c>
      <c r="N473" s="11" t="s">
        <v>166</v>
      </c>
      <c r="O473" s="11" t="s">
        <v>166</v>
      </c>
      <c r="P473" s="7" t="s">
        <v>95</v>
      </c>
      <c r="Q473" s="10" t="s">
        <v>1280</v>
      </c>
      <c r="R473" s="12" t="str">
        <f>HYPERLINK("https://docs.wto.org/imrd/directdoc.asp?DDFDocuments/t/G/TBTN26/ARE716.docx", "https://docs.wto.org/imrd/directdoc.asp?DDFDocuments/t/G/TBTN26/ARE716.docx")</f>
        <v>https://docs.wto.org/imrd/directdoc.asp?DDFDocuments/t/G/TBTN26/ARE716.docx</v>
      </c>
      <c r="S473" s="12" t="str">
        <f>HYPERLINK("https://docs.wto.org/imrd/directdoc.asp?DDFDocuments/u/G/TBTN26/ARE716.docx", "https://docs.wto.org/imrd/directdoc.asp?DDFDocuments/u/G/TBTN26/ARE716.docx")</f>
        <v>https://docs.wto.org/imrd/directdoc.asp?DDFDocuments/u/G/TBTN26/ARE716.docx</v>
      </c>
      <c r="T473" s="12" t="str">
        <f>HYPERLINK("https://docs.wto.org/imrd/directdoc.asp?DDFDocuments/v/G/TBTN26/ARE716.docx", "https://docs.wto.org/imrd/directdoc.asp?DDFDocuments/v/G/TBTN26/ARE716.docx")</f>
        <v>https://docs.wto.org/imrd/directdoc.asp?DDFDocuments/v/G/TBTN26/ARE716.docx</v>
      </c>
      <c r="U473" s="12" t="s">
        <v>98</v>
      </c>
      <c r="V473" s="12" t="s">
        <v>97</v>
      </c>
      <c r="W473" s="12" t="s">
        <v>97</v>
      </c>
      <c r="X473" s="12" t="s">
        <v>97</v>
      </c>
      <c r="Y473" s="12" t="s">
        <v>97</v>
      </c>
      <c r="Z473" s="12" t="s">
        <v>97</v>
      </c>
      <c r="AA473" s="12" t="s">
        <v>97</v>
      </c>
      <c r="AB473" s="13" t="s">
        <v>1281</v>
      </c>
      <c r="AC473" s="12" t="s">
        <v>41</v>
      </c>
      <c r="AD473" s="12" t="s">
        <v>41</v>
      </c>
      <c r="AE473" s="12" t="s">
        <v>41</v>
      </c>
      <c r="AF473" s="12" t="s">
        <v>41</v>
      </c>
      <c r="AG473" s="12" t="s">
        <v>41</v>
      </c>
      <c r="AH473" s="13" t="s">
        <v>41</v>
      </c>
    </row>
    <row r="474" spans="1:34" ht="40.049999999999997" customHeight="1" x14ac:dyDescent="0.3">
      <c r="A474" s="7" t="s">
        <v>1051</v>
      </c>
      <c r="B474" s="8">
        <v>46280</v>
      </c>
      <c r="C474" s="9" t="str">
        <f>HYPERLINK("https://epingalert.org/en/Search?viewData=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D474" s="10" t="s">
        <v>1129</v>
      </c>
      <c r="E474" s="10" t="s">
        <v>1130</v>
      </c>
      <c r="F474" s="10" t="s">
        <v>1279</v>
      </c>
      <c r="G474" s="10" t="s">
        <v>41</v>
      </c>
      <c r="H474" s="10" t="s">
        <v>1132</v>
      </c>
      <c r="I474" s="10" t="s">
        <v>308</v>
      </c>
      <c r="J474" s="10" t="s">
        <v>41</v>
      </c>
      <c r="K474" s="10" t="s">
        <v>157</v>
      </c>
      <c r="L474" s="7"/>
      <c r="M474" s="8">
        <v>46340</v>
      </c>
      <c r="N474" s="11" t="s">
        <v>166</v>
      </c>
      <c r="O474" s="11" t="s">
        <v>166</v>
      </c>
      <c r="P474" s="7" t="s">
        <v>95</v>
      </c>
      <c r="Q474" s="10" t="s">
        <v>1280</v>
      </c>
      <c r="R474" s="12" t="str">
        <f>HYPERLINK("https://docs.wto.org/imrd/directdoc.asp?DDFDocuments/t/G/TBTN26/ARE716.docx", "https://docs.wto.org/imrd/directdoc.asp?DDFDocuments/t/G/TBTN26/ARE716.docx")</f>
        <v>https://docs.wto.org/imrd/directdoc.asp?DDFDocuments/t/G/TBTN26/ARE716.docx</v>
      </c>
      <c r="S474" s="12" t="str">
        <f>HYPERLINK("https://docs.wto.org/imrd/directdoc.asp?DDFDocuments/u/G/TBTN26/ARE716.docx", "https://docs.wto.org/imrd/directdoc.asp?DDFDocuments/u/G/TBTN26/ARE716.docx")</f>
        <v>https://docs.wto.org/imrd/directdoc.asp?DDFDocuments/u/G/TBTN26/ARE716.docx</v>
      </c>
      <c r="T474" s="12" t="str">
        <f>HYPERLINK("https://docs.wto.org/imrd/directdoc.asp?DDFDocuments/v/G/TBTN26/ARE716.docx", "https://docs.wto.org/imrd/directdoc.asp?DDFDocuments/v/G/TBTN26/ARE716.docx")</f>
        <v>https://docs.wto.org/imrd/directdoc.asp?DDFDocuments/v/G/TBTN26/ARE716.docx</v>
      </c>
      <c r="U474" s="12" t="s">
        <v>98</v>
      </c>
      <c r="V474" s="12" t="s">
        <v>97</v>
      </c>
      <c r="W474" s="12" t="s">
        <v>97</v>
      </c>
      <c r="X474" s="12" t="s">
        <v>97</v>
      </c>
      <c r="Y474" s="12" t="s">
        <v>97</v>
      </c>
      <c r="Z474" s="12" t="s">
        <v>97</v>
      </c>
      <c r="AA474" s="12" t="s">
        <v>97</v>
      </c>
      <c r="AB474" s="13" t="s">
        <v>1281</v>
      </c>
      <c r="AC474" s="12" t="s">
        <v>41</v>
      </c>
      <c r="AD474" s="12" t="s">
        <v>41</v>
      </c>
      <c r="AE474" s="12" t="s">
        <v>41</v>
      </c>
      <c r="AF474" s="12" t="s">
        <v>41</v>
      </c>
      <c r="AG474" s="12" t="s">
        <v>41</v>
      </c>
      <c r="AH474" s="13" t="s">
        <v>41</v>
      </c>
    </row>
    <row r="475" spans="1:34" ht="40.049999999999997" customHeight="1" x14ac:dyDescent="0.3">
      <c r="A475" s="7" t="s">
        <v>1052</v>
      </c>
      <c r="B475" s="8">
        <v>46280</v>
      </c>
      <c r="C475" s="9" t="str">
        <f>HYPERLINK("https://epingalert.org/en/Search?viewData=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D475" s="10" t="s">
        <v>1129</v>
      </c>
      <c r="E475" s="10" t="s">
        <v>1130</v>
      </c>
      <c r="F475" s="10" t="s">
        <v>1279</v>
      </c>
      <c r="G475" s="10" t="s">
        <v>41</v>
      </c>
      <c r="H475" s="10" t="s">
        <v>1132</v>
      </c>
      <c r="I475" s="10" t="s">
        <v>308</v>
      </c>
      <c r="J475" s="10" t="s">
        <v>41</v>
      </c>
      <c r="K475" s="10" t="s">
        <v>157</v>
      </c>
      <c r="L475" s="7"/>
      <c r="M475" s="8">
        <v>46340</v>
      </c>
      <c r="N475" s="11" t="s">
        <v>166</v>
      </c>
      <c r="O475" s="11" t="s">
        <v>166</v>
      </c>
      <c r="P475" s="7" t="s">
        <v>95</v>
      </c>
      <c r="Q475" s="10" t="s">
        <v>1280</v>
      </c>
      <c r="R475" s="12" t="str">
        <f>HYPERLINK("https://docs.wto.org/imrd/directdoc.asp?DDFDocuments/t/G/TBTN26/ARE716.docx", "https://docs.wto.org/imrd/directdoc.asp?DDFDocuments/t/G/TBTN26/ARE716.docx")</f>
        <v>https://docs.wto.org/imrd/directdoc.asp?DDFDocuments/t/G/TBTN26/ARE716.docx</v>
      </c>
      <c r="S475" s="12" t="str">
        <f>HYPERLINK("https://docs.wto.org/imrd/directdoc.asp?DDFDocuments/u/G/TBTN26/ARE716.docx", "https://docs.wto.org/imrd/directdoc.asp?DDFDocuments/u/G/TBTN26/ARE716.docx")</f>
        <v>https://docs.wto.org/imrd/directdoc.asp?DDFDocuments/u/G/TBTN26/ARE716.docx</v>
      </c>
      <c r="T475" s="12" t="str">
        <f>HYPERLINK("https://docs.wto.org/imrd/directdoc.asp?DDFDocuments/v/G/TBTN26/ARE716.docx", "https://docs.wto.org/imrd/directdoc.asp?DDFDocuments/v/G/TBTN26/ARE716.docx")</f>
        <v>https://docs.wto.org/imrd/directdoc.asp?DDFDocuments/v/G/TBTN26/ARE716.docx</v>
      </c>
      <c r="U475" s="12" t="s">
        <v>98</v>
      </c>
      <c r="V475" s="12" t="s">
        <v>97</v>
      </c>
      <c r="W475" s="12" t="s">
        <v>97</v>
      </c>
      <c r="X475" s="12" t="s">
        <v>97</v>
      </c>
      <c r="Y475" s="12" t="s">
        <v>97</v>
      </c>
      <c r="Z475" s="12" t="s">
        <v>97</v>
      </c>
      <c r="AA475" s="12" t="s">
        <v>97</v>
      </c>
      <c r="AB475" s="13" t="s">
        <v>1281</v>
      </c>
      <c r="AC475" s="12" t="s">
        <v>41</v>
      </c>
      <c r="AD475" s="12" t="s">
        <v>41</v>
      </c>
      <c r="AE475" s="12" t="s">
        <v>41</v>
      </c>
      <c r="AF475" s="12" t="s">
        <v>41</v>
      </c>
      <c r="AG475" s="12" t="s">
        <v>41</v>
      </c>
      <c r="AH475" s="13" t="s">
        <v>41</v>
      </c>
    </row>
    <row r="476" spans="1:34" ht="40.049999999999997" customHeight="1" x14ac:dyDescent="0.3">
      <c r="A476" s="7" t="s">
        <v>124</v>
      </c>
      <c r="B476" s="8">
        <v>46280</v>
      </c>
      <c r="C476" s="9" t="str">
        <f>HYPERLINK("https://epingalert.org/en/Search?viewData=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D476" s="10" t="s">
        <v>1129</v>
      </c>
      <c r="E476" s="10" t="s">
        <v>1130</v>
      </c>
      <c r="F476" s="10" t="s">
        <v>1279</v>
      </c>
      <c r="G476" s="10" t="s">
        <v>41</v>
      </c>
      <c r="H476" s="10" t="s">
        <v>1132</v>
      </c>
      <c r="I476" s="10" t="s">
        <v>308</v>
      </c>
      <c r="J476" s="10" t="s">
        <v>41</v>
      </c>
      <c r="K476" s="10" t="s">
        <v>157</v>
      </c>
      <c r="L476" s="7"/>
      <c r="M476" s="8">
        <v>46340</v>
      </c>
      <c r="N476" s="11" t="s">
        <v>166</v>
      </c>
      <c r="O476" s="11" t="s">
        <v>166</v>
      </c>
      <c r="P476" s="7" t="s">
        <v>95</v>
      </c>
      <c r="Q476" s="10" t="s">
        <v>1280</v>
      </c>
      <c r="R476" s="12" t="str">
        <f>HYPERLINK("https://docs.wto.org/imrd/directdoc.asp?DDFDocuments/t/G/TBTN26/ARE716.docx", "https://docs.wto.org/imrd/directdoc.asp?DDFDocuments/t/G/TBTN26/ARE716.docx")</f>
        <v>https://docs.wto.org/imrd/directdoc.asp?DDFDocuments/t/G/TBTN26/ARE716.docx</v>
      </c>
      <c r="S476" s="12" t="str">
        <f>HYPERLINK("https://docs.wto.org/imrd/directdoc.asp?DDFDocuments/u/G/TBTN26/ARE716.docx", "https://docs.wto.org/imrd/directdoc.asp?DDFDocuments/u/G/TBTN26/ARE716.docx")</f>
        <v>https://docs.wto.org/imrd/directdoc.asp?DDFDocuments/u/G/TBTN26/ARE716.docx</v>
      </c>
      <c r="T476" s="12" t="str">
        <f>HYPERLINK("https://docs.wto.org/imrd/directdoc.asp?DDFDocuments/v/G/TBTN26/ARE716.docx", "https://docs.wto.org/imrd/directdoc.asp?DDFDocuments/v/G/TBTN26/ARE716.docx")</f>
        <v>https://docs.wto.org/imrd/directdoc.asp?DDFDocuments/v/G/TBTN26/ARE716.docx</v>
      </c>
      <c r="U476" s="12" t="s">
        <v>98</v>
      </c>
      <c r="V476" s="12" t="s">
        <v>97</v>
      </c>
      <c r="W476" s="12" t="s">
        <v>97</v>
      </c>
      <c r="X476" s="12" t="s">
        <v>97</v>
      </c>
      <c r="Y476" s="12" t="s">
        <v>97</v>
      </c>
      <c r="Z476" s="12" t="s">
        <v>97</v>
      </c>
      <c r="AA476" s="12" t="s">
        <v>97</v>
      </c>
      <c r="AB476" s="13" t="s">
        <v>1281</v>
      </c>
      <c r="AC476" s="12" t="s">
        <v>41</v>
      </c>
      <c r="AD476" s="12" t="s">
        <v>41</v>
      </c>
      <c r="AE476" s="12" t="s">
        <v>41</v>
      </c>
      <c r="AF476" s="12" t="s">
        <v>41</v>
      </c>
      <c r="AG476" s="12" t="s">
        <v>41</v>
      </c>
      <c r="AH476" s="13" t="s">
        <v>41</v>
      </c>
    </row>
    <row r="477" spans="1:34" ht="40.049999999999997" customHeight="1" x14ac:dyDescent="0.3">
      <c r="A477" s="7" t="s">
        <v>1053</v>
      </c>
      <c r="B477" s="8">
        <v>46280</v>
      </c>
      <c r="C477" s="9" t="str">
        <f>HYPERLINK("https://epingalert.org/en/Search?viewData=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D477" s="10" t="s">
        <v>1129</v>
      </c>
      <c r="E477" s="10" t="s">
        <v>1130</v>
      </c>
      <c r="F477" s="10" t="s">
        <v>1279</v>
      </c>
      <c r="G477" s="10" t="s">
        <v>41</v>
      </c>
      <c r="H477" s="10" t="s">
        <v>1132</v>
      </c>
      <c r="I477" s="10" t="s">
        <v>308</v>
      </c>
      <c r="J477" s="10" t="s">
        <v>41</v>
      </c>
      <c r="K477" s="10" t="s">
        <v>157</v>
      </c>
      <c r="L477" s="7"/>
      <c r="M477" s="8">
        <v>46340</v>
      </c>
      <c r="N477" s="11" t="s">
        <v>166</v>
      </c>
      <c r="O477" s="11" t="s">
        <v>166</v>
      </c>
      <c r="P477" s="7" t="s">
        <v>95</v>
      </c>
      <c r="Q477" s="10" t="s">
        <v>1280</v>
      </c>
      <c r="R477" s="12" t="str">
        <f>HYPERLINK("https://docs.wto.org/imrd/directdoc.asp?DDFDocuments/t/G/TBTN26/ARE716.docx", "https://docs.wto.org/imrd/directdoc.asp?DDFDocuments/t/G/TBTN26/ARE716.docx")</f>
        <v>https://docs.wto.org/imrd/directdoc.asp?DDFDocuments/t/G/TBTN26/ARE716.docx</v>
      </c>
      <c r="S477" s="12" t="str">
        <f>HYPERLINK("https://docs.wto.org/imrd/directdoc.asp?DDFDocuments/u/G/TBTN26/ARE716.docx", "https://docs.wto.org/imrd/directdoc.asp?DDFDocuments/u/G/TBTN26/ARE716.docx")</f>
        <v>https://docs.wto.org/imrd/directdoc.asp?DDFDocuments/u/G/TBTN26/ARE716.docx</v>
      </c>
      <c r="T477" s="12" t="str">
        <f>HYPERLINK("https://docs.wto.org/imrd/directdoc.asp?DDFDocuments/v/G/TBTN26/ARE716.docx", "https://docs.wto.org/imrd/directdoc.asp?DDFDocuments/v/G/TBTN26/ARE716.docx")</f>
        <v>https://docs.wto.org/imrd/directdoc.asp?DDFDocuments/v/G/TBTN26/ARE716.docx</v>
      </c>
      <c r="U477" s="12" t="s">
        <v>98</v>
      </c>
      <c r="V477" s="12" t="s">
        <v>97</v>
      </c>
      <c r="W477" s="12" t="s">
        <v>97</v>
      </c>
      <c r="X477" s="12" t="s">
        <v>97</v>
      </c>
      <c r="Y477" s="12" t="s">
        <v>97</v>
      </c>
      <c r="Z477" s="12" t="s">
        <v>97</v>
      </c>
      <c r="AA477" s="12" t="s">
        <v>97</v>
      </c>
      <c r="AB477" s="13" t="s">
        <v>1281</v>
      </c>
      <c r="AC477" s="12" t="s">
        <v>41</v>
      </c>
      <c r="AD477" s="12" t="s">
        <v>41</v>
      </c>
      <c r="AE477" s="12" t="s">
        <v>41</v>
      </c>
      <c r="AF477" s="12" t="s">
        <v>41</v>
      </c>
      <c r="AG477" s="12" t="s">
        <v>41</v>
      </c>
      <c r="AH477" s="13" t="s">
        <v>41</v>
      </c>
    </row>
    <row r="478" spans="1:34" ht="40.049999999999997" customHeight="1" x14ac:dyDescent="0.3">
      <c r="A478" s="7" t="s">
        <v>1054</v>
      </c>
      <c r="B478" s="8">
        <v>46280</v>
      </c>
      <c r="C478" s="9" t="str">
        <f>HYPERLINK("https://epingalert.org/en/Search?viewData= G/TBT/N/ARE/716, G/TBT/N/BHR/787, G/TBT/N/KWT/772, G/TBT/N/OMN/610, G/TBT/N/QAT/761, G/TBT/N/SAU/1446, G/TBT/N/YEM/358"," G/TBT/N/ARE/716, G/TBT/N/BHR/787, G/TBT/N/KWT/772, G/TBT/N/OMN/610, G/TBT/N/QAT/761, G/TBT/N/SAU/1446, G/TBT/N/YEM/358")</f>
        <v xml:space="preserve"> G/TBT/N/ARE/716, G/TBT/N/BHR/787, G/TBT/N/KWT/772, G/TBT/N/OMN/610, G/TBT/N/QAT/761, G/TBT/N/SAU/1446, G/TBT/N/YEM/358</v>
      </c>
      <c r="D478" s="10" t="s">
        <v>1129</v>
      </c>
      <c r="E478" s="10" t="s">
        <v>1130</v>
      </c>
      <c r="F478" s="10" t="s">
        <v>1279</v>
      </c>
      <c r="G478" s="10" t="s">
        <v>41</v>
      </c>
      <c r="H478" s="10" t="s">
        <v>1132</v>
      </c>
      <c r="I478" s="10" t="s">
        <v>308</v>
      </c>
      <c r="J478" s="10" t="s">
        <v>41</v>
      </c>
      <c r="K478" s="10" t="s">
        <v>157</v>
      </c>
      <c r="L478" s="7"/>
      <c r="M478" s="8">
        <v>46340</v>
      </c>
      <c r="N478" s="11" t="s">
        <v>166</v>
      </c>
      <c r="O478" s="11" t="s">
        <v>166</v>
      </c>
      <c r="P478" s="7" t="s">
        <v>95</v>
      </c>
      <c r="Q478" s="10" t="s">
        <v>1280</v>
      </c>
      <c r="R478" s="12" t="str">
        <f>HYPERLINK("https://docs.wto.org/imrd/directdoc.asp?DDFDocuments/t/G/TBTN26/ARE716.docx", "https://docs.wto.org/imrd/directdoc.asp?DDFDocuments/t/G/TBTN26/ARE716.docx")</f>
        <v>https://docs.wto.org/imrd/directdoc.asp?DDFDocuments/t/G/TBTN26/ARE716.docx</v>
      </c>
      <c r="S478" s="12" t="str">
        <f>HYPERLINK("https://docs.wto.org/imrd/directdoc.asp?DDFDocuments/u/G/TBTN26/ARE716.docx", "https://docs.wto.org/imrd/directdoc.asp?DDFDocuments/u/G/TBTN26/ARE716.docx")</f>
        <v>https://docs.wto.org/imrd/directdoc.asp?DDFDocuments/u/G/TBTN26/ARE716.docx</v>
      </c>
      <c r="T478" s="12" t="str">
        <f>HYPERLINK("https://docs.wto.org/imrd/directdoc.asp?DDFDocuments/v/G/TBTN26/ARE716.docx", "https://docs.wto.org/imrd/directdoc.asp?DDFDocuments/v/G/TBTN26/ARE716.docx")</f>
        <v>https://docs.wto.org/imrd/directdoc.asp?DDFDocuments/v/G/TBTN26/ARE716.docx</v>
      </c>
      <c r="U478" s="12" t="s">
        <v>98</v>
      </c>
      <c r="V478" s="12" t="s">
        <v>97</v>
      </c>
      <c r="W478" s="12" t="s">
        <v>97</v>
      </c>
      <c r="X478" s="12" t="s">
        <v>97</v>
      </c>
      <c r="Y478" s="12" t="s">
        <v>97</v>
      </c>
      <c r="Z478" s="12" t="s">
        <v>97</v>
      </c>
      <c r="AA478" s="12" t="s">
        <v>97</v>
      </c>
      <c r="AB478" s="13" t="s">
        <v>1281</v>
      </c>
      <c r="AC478" s="12" t="s">
        <v>41</v>
      </c>
      <c r="AD478" s="12" t="s">
        <v>41</v>
      </c>
      <c r="AE478" s="12" t="s">
        <v>41</v>
      </c>
      <c r="AF478" s="12" t="s">
        <v>41</v>
      </c>
      <c r="AG478" s="12" t="s">
        <v>41</v>
      </c>
      <c r="AH478" s="13" t="s">
        <v>41</v>
      </c>
    </row>
    <row r="479" spans="1:34" ht="40.049999999999997" customHeight="1" x14ac:dyDescent="0.3">
      <c r="A479" s="7" t="s">
        <v>1282</v>
      </c>
      <c r="B479" s="8">
        <v>46280</v>
      </c>
      <c r="C479" s="9" t="str">
        <f>HYPERLINK("https://epingalert.org/en/Search?viewData= G/TBT/N/BWA/210"," G/TBT/N/BWA/210")</f>
        <v xml:space="preserve"> G/TBT/N/BWA/210</v>
      </c>
      <c r="D479" s="10" t="s">
        <v>1283</v>
      </c>
      <c r="E479" s="10" t="s">
        <v>1284</v>
      </c>
      <c r="F479" s="10" t="s">
        <v>1285</v>
      </c>
      <c r="G479" s="10" t="s">
        <v>41</v>
      </c>
      <c r="H479" s="10" t="s">
        <v>1286</v>
      </c>
      <c r="I479" s="10" t="s">
        <v>1287</v>
      </c>
      <c r="J479" s="10" t="s">
        <v>41</v>
      </c>
      <c r="K479" s="10" t="s">
        <v>41</v>
      </c>
      <c r="L479" s="7"/>
      <c r="M479" s="8">
        <v>46340</v>
      </c>
      <c r="N479" s="11" t="s">
        <v>1288</v>
      </c>
      <c r="O479" s="11" t="s">
        <v>123</v>
      </c>
      <c r="P479" s="7" t="s">
        <v>95</v>
      </c>
      <c r="Q479" s="7"/>
      <c r="R479" s="12" t="str">
        <f>HYPERLINK("https://docs.wto.org/imrd/directdoc.asp?DDFDocuments/t/G/TBTN26/BWA210.docx", "https://docs.wto.org/imrd/directdoc.asp?DDFDocuments/t/G/TBTN26/BWA210.docx")</f>
        <v>https://docs.wto.org/imrd/directdoc.asp?DDFDocuments/t/G/TBTN26/BWA210.docx</v>
      </c>
      <c r="S479" s="12" t="str">
        <f>HYPERLINK("https://docs.wto.org/imrd/directdoc.asp?DDFDocuments/u/G/TBTN26/BWA210.docx", "https://docs.wto.org/imrd/directdoc.asp?DDFDocuments/u/G/TBTN26/BWA210.docx")</f>
        <v>https://docs.wto.org/imrd/directdoc.asp?DDFDocuments/u/G/TBTN26/BWA210.docx</v>
      </c>
      <c r="T479" s="12" t="str">
        <f>HYPERLINK("https://docs.wto.org/imrd/directdoc.asp?DDFDocuments/v/G/TBTN26/BWA210.docx", "https://docs.wto.org/imrd/directdoc.asp?DDFDocuments/v/G/TBTN26/BWA210.docx")</f>
        <v>https://docs.wto.org/imrd/directdoc.asp?DDFDocuments/v/G/TBTN26/BWA210.docx</v>
      </c>
      <c r="U479" s="12" t="s">
        <v>98</v>
      </c>
      <c r="V479" s="12" t="s">
        <v>97</v>
      </c>
      <c r="W479" s="12" t="s">
        <v>97</v>
      </c>
      <c r="X479" s="12" t="s">
        <v>97</v>
      </c>
      <c r="Y479" s="12" t="s">
        <v>97</v>
      </c>
      <c r="Z479" s="12" t="s">
        <v>97</v>
      </c>
      <c r="AA479" s="12" t="s">
        <v>97</v>
      </c>
      <c r="AB479" s="13" t="s">
        <v>1289</v>
      </c>
      <c r="AC479" s="12" t="s">
        <v>41</v>
      </c>
      <c r="AD479" s="12" t="s">
        <v>41</v>
      </c>
      <c r="AE479" s="12" t="s">
        <v>41</v>
      </c>
      <c r="AF479" s="12" t="s">
        <v>41</v>
      </c>
      <c r="AG479" s="12" t="s">
        <v>41</v>
      </c>
      <c r="AH479" s="13" t="s">
        <v>41</v>
      </c>
    </row>
    <row r="480" spans="1:34" ht="40.049999999999997" customHeight="1" x14ac:dyDescent="0.3">
      <c r="A480" s="7" t="s">
        <v>652</v>
      </c>
      <c r="B480" s="8">
        <v>46280</v>
      </c>
      <c r="C480" s="9" t="str">
        <f>HYPERLINK("https://epingalert.org/en/Search?viewData= G/TBT/N/CZE/268"," G/TBT/N/CZE/268")</f>
        <v xml:space="preserve"> G/TBT/N/CZE/268</v>
      </c>
      <c r="D480" s="10" t="s">
        <v>1290</v>
      </c>
      <c r="E480" s="10" t="s">
        <v>1291</v>
      </c>
      <c r="F480" s="10" t="s">
        <v>1292</v>
      </c>
      <c r="G480" s="10" t="s">
        <v>240</v>
      </c>
      <c r="H480" s="10" t="s">
        <v>1293</v>
      </c>
      <c r="I480" s="10" t="s">
        <v>657</v>
      </c>
      <c r="J480" s="10" t="s">
        <v>41</v>
      </c>
      <c r="K480" s="10" t="s">
        <v>1294</v>
      </c>
      <c r="L480" s="7"/>
      <c r="M480" s="8">
        <v>46302</v>
      </c>
      <c r="N480" s="11">
        <v>46333</v>
      </c>
      <c r="O480" s="11">
        <v>46348</v>
      </c>
      <c r="P480" s="7" t="s">
        <v>95</v>
      </c>
      <c r="Q480" s="10" t="s">
        <v>1295</v>
      </c>
      <c r="R480" s="12" t="str">
        <f>HYPERLINK("https://docs.wto.org/imrd/directdoc.asp?DDFDocuments/t/G/TBTN26/CZE268.docx", "https://docs.wto.org/imrd/directdoc.asp?DDFDocuments/t/G/TBTN26/CZE268.docx")</f>
        <v>https://docs.wto.org/imrd/directdoc.asp?DDFDocuments/t/G/TBTN26/CZE268.docx</v>
      </c>
      <c r="S480" s="12" t="str">
        <f>HYPERLINK("https://docs.wto.org/imrd/directdoc.asp?DDFDocuments/u/G/TBTN26/CZE268.docx", "https://docs.wto.org/imrd/directdoc.asp?DDFDocuments/u/G/TBTN26/CZE268.docx")</f>
        <v>https://docs.wto.org/imrd/directdoc.asp?DDFDocuments/u/G/TBTN26/CZE268.docx</v>
      </c>
      <c r="T480" s="12" t="str">
        <f>HYPERLINK("https://docs.wto.org/imrd/directdoc.asp?DDFDocuments/v/G/TBTN26/CZE268.docx", "https://docs.wto.org/imrd/directdoc.asp?DDFDocuments/v/G/TBTN26/CZE268.docx")</f>
        <v>https://docs.wto.org/imrd/directdoc.asp?DDFDocuments/v/G/TBTN26/CZE268.docx</v>
      </c>
      <c r="U480" s="12" t="s">
        <v>98</v>
      </c>
      <c r="V480" s="12" t="s">
        <v>97</v>
      </c>
      <c r="W480" s="12" t="s">
        <v>97</v>
      </c>
      <c r="X480" s="12" t="s">
        <v>97</v>
      </c>
      <c r="Y480" s="12" t="s">
        <v>97</v>
      </c>
      <c r="Z480" s="12" t="s">
        <v>97</v>
      </c>
      <c r="AA480" s="12" t="s">
        <v>97</v>
      </c>
      <c r="AB480" s="13" t="s">
        <v>1296</v>
      </c>
      <c r="AC480" s="12" t="s">
        <v>41</v>
      </c>
      <c r="AD480" s="12" t="s">
        <v>41</v>
      </c>
      <c r="AE480" s="12" t="s">
        <v>41</v>
      </c>
      <c r="AF480" s="12" t="s">
        <v>41</v>
      </c>
      <c r="AG480" s="12" t="s">
        <v>41</v>
      </c>
      <c r="AH480" s="13" t="s">
        <v>41</v>
      </c>
    </row>
    <row r="481" spans="1:34" ht="40.049999999999997" customHeight="1" x14ac:dyDescent="0.3">
      <c r="A481" s="7" t="s">
        <v>46</v>
      </c>
      <c r="B481" s="8">
        <v>46280</v>
      </c>
      <c r="C481" s="9" t="str">
        <f>HYPERLINK("https://epingalert.org/en/Search?viewData= G/TBT/N/RWA/1485"," G/TBT/N/RWA/1485")</f>
        <v xml:space="preserve"> G/TBT/N/RWA/1485</v>
      </c>
      <c r="D481" s="10" t="s">
        <v>1297</v>
      </c>
      <c r="E481" s="10" t="s">
        <v>1298</v>
      </c>
      <c r="F481" s="10" t="s">
        <v>1299</v>
      </c>
      <c r="G481" s="10" t="s">
        <v>41</v>
      </c>
      <c r="H481" s="10" t="s">
        <v>1300</v>
      </c>
      <c r="I481" s="10" t="s">
        <v>1301</v>
      </c>
      <c r="J481" s="10" t="s">
        <v>41</v>
      </c>
      <c r="K481" s="10" t="s">
        <v>157</v>
      </c>
      <c r="L481" s="7"/>
      <c r="M481" s="8">
        <v>46340</v>
      </c>
      <c r="N481" s="11" t="s">
        <v>166</v>
      </c>
      <c r="O481" s="11" t="s">
        <v>123</v>
      </c>
      <c r="P481" s="7" t="s">
        <v>95</v>
      </c>
      <c r="Q481" s="10" t="s">
        <v>1302</v>
      </c>
      <c r="R481" s="12" t="str">
        <f>HYPERLINK("https://docs.wto.org/imrd/directdoc.asp?DDFDocuments/t/G/TBTN26/RWA1485.docx", "https://docs.wto.org/imrd/directdoc.asp?DDFDocuments/t/G/TBTN26/RWA1485.docx")</f>
        <v>https://docs.wto.org/imrd/directdoc.asp?DDFDocuments/t/G/TBTN26/RWA1485.docx</v>
      </c>
      <c r="S481" s="12" t="str">
        <f>HYPERLINK("https://docs.wto.org/imrd/directdoc.asp?DDFDocuments/u/G/TBTN26/RWA1485.docx", "https://docs.wto.org/imrd/directdoc.asp?DDFDocuments/u/G/TBTN26/RWA1485.docx")</f>
        <v>https://docs.wto.org/imrd/directdoc.asp?DDFDocuments/u/G/TBTN26/RWA1485.docx</v>
      </c>
      <c r="T481" s="12" t="str">
        <f>HYPERLINK("https://docs.wto.org/imrd/directdoc.asp?DDFDocuments/v/G/TBTN26/RWA1485.docx", "https://docs.wto.org/imrd/directdoc.asp?DDFDocuments/v/G/TBTN26/RWA1485.docx")</f>
        <v>https://docs.wto.org/imrd/directdoc.asp?DDFDocuments/v/G/TBTN26/RWA1485.docx</v>
      </c>
      <c r="U481" s="12" t="s">
        <v>98</v>
      </c>
      <c r="V481" s="12" t="s">
        <v>97</v>
      </c>
      <c r="W481" s="12" t="s">
        <v>97</v>
      </c>
      <c r="X481" s="12" t="s">
        <v>97</v>
      </c>
      <c r="Y481" s="12" t="s">
        <v>97</v>
      </c>
      <c r="Z481" s="12" t="s">
        <v>97</v>
      </c>
      <c r="AA481" s="12" t="s">
        <v>97</v>
      </c>
      <c r="AB481" s="13" t="s">
        <v>1303</v>
      </c>
      <c r="AC481" s="12" t="s">
        <v>41</v>
      </c>
      <c r="AD481" s="12" t="s">
        <v>41</v>
      </c>
      <c r="AE481" s="12" t="s">
        <v>41</v>
      </c>
      <c r="AF481" s="12" t="s">
        <v>41</v>
      </c>
      <c r="AG481" s="12" t="s">
        <v>41</v>
      </c>
      <c r="AH481" s="13" t="s">
        <v>41</v>
      </c>
    </row>
    <row r="482" spans="1:34" ht="40.049999999999997" customHeight="1" x14ac:dyDescent="0.3">
      <c r="A482" s="7" t="s">
        <v>1304</v>
      </c>
      <c r="B482" s="8">
        <v>46280</v>
      </c>
      <c r="C482" s="9" t="str">
        <f>HYPERLINK("https://epingalert.org/en/Search?viewData= G/TBT/N/TPKM/594/Add.1"," G/TBT/N/TPKM/594/Add.1")</f>
        <v xml:space="preserve"> G/TBT/N/TPKM/594/Add.1</v>
      </c>
      <c r="D482" s="10" t="s">
        <v>1305</v>
      </c>
      <c r="E482" s="10" t="s">
        <v>1306</v>
      </c>
      <c r="F482" s="10" t="s">
        <v>1307</v>
      </c>
      <c r="G482" s="10" t="s">
        <v>1308</v>
      </c>
      <c r="H482" s="10" t="s">
        <v>1309</v>
      </c>
      <c r="I482" s="10" t="s">
        <v>218</v>
      </c>
      <c r="J482" s="10" t="s">
        <v>41</v>
      </c>
      <c r="K482" s="10" t="s">
        <v>41</v>
      </c>
      <c r="L482" s="7"/>
      <c r="M482" s="8" t="s">
        <v>41</v>
      </c>
      <c r="N482" s="11"/>
      <c r="O482" s="11"/>
      <c r="P482" s="7" t="s">
        <v>43</v>
      </c>
      <c r="Q482" s="10" t="s">
        <v>1310</v>
      </c>
      <c r="R482" s="12" t="str">
        <f>HYPERLINK("https://docs.wto.org/imrd/directdoc.asp?DDFDocuments/t/G/TBTN26/TPKM594A1.docx", "https://docs.wto.org/imrd/directdoc.asp?DDFDocuments/t/G/TBTN26/TPKM594A1.docx")</f>
        <v>https://docs.wto.org/imrd/directdoc.asp?DDFDocuments/t/G/TBTN26/TPKM594A1.docx</v>
      </c>
      <c r="S482" s="12" t="str">
        <f>HYPERLINK("https://docs.wto.org/imrd/directdoc.asp?DDFDocuments/u/G/TBTN26/TPKM594A1.docx", "https://docs.wto.org/imrd/directdoc.asp?DDFDocuments/u/G/TBTN26/TPKM594A1.docx")</f>
        <v>https://docs.wto.org/imrd/directdoc.asp?DDFDocuments/u/G/TBTN26/TPKM594A1.docx</v>
      </c>
      <c r="T482" s="12" t="str">
        <f>HYPERLINK("https://docs.wto.org/imrd/directdoc.asp?DDFDocuments/v/G/TBTN26/TPKM594A1.docx", "https://docs.wto.org/imrd/directdoc.asp?DDFDocuments/v/G/TBTN26/TPKM594A1.docx")</f>
        <v>https://docs.wto.org/imrd/directdoc.asp?DDFDocuments/v/G/TBTN26/TPKM594A1.docx</v>
      </c>
      <c r="U482" s="12" t="s">
        <v>97</v>
      </c>
      <c r="V482" s="12" t="s">
        <v>97</v>
      </c>
      <c r="W482" s="12" t="s">
        <v>97</v>
      </c>
      <c r="X482" s="12" t="s">
        <v>97</v>
      </c>
      <c r="Y482" s="12" t="s">
        <v>97</v>
      </c>
      <c r="Z482" s="12" t="s">
        <v>97</v>
      </c>
      <c r="AA482" s="12" t="s">
        <v>97</v>
      </c>
      <c r="AB482" s="13" t="s">
        <v>41</v>
      </c>
      <c r="AC482" s="12" t="s">
        <v>41</v>
      </c>
      <c r="AD482" s="12" t="s">
        <v>41</v>
      </c>
      <c r="AE482" s="12" t="s">
        <v>41</v>
      </c>
      <c r="AF482" s="12" t="s">
        <v>41</v>
      </c>
      <c r="AG482" s="12" t="s">
        <v>41</v>
      </c>
      <c r="AH482" s="13" t="s">
        <v>41</v>
      </c>
    </row>
    <row r="483" spans="1:34" ht="40.049999999999997" customHeight="1" x14ac:dyDescent="0.3">
      <c r="A483" s="7" t="s">
        <v>1304</v>
      </c>
      <c r="B483" s="8">
        <v>46280</v>
      </c>
      <c r="C483" s="9" t="str">
        <f>HYPERLINK("https://epingalert.org/en/Search?viewData= G/TBT/N/TPKM/595/Add.1"," G/TBT/N/TPKM/595/Add.1")</f>
        <v xml:space="preserve"> G/TBT/N/TPKM/595/Add.1</v>
      </c>
      <c r="D483" s="10" t="s">
        <v>1311</v>
      </c>
      <c r="E483" s="10" t="s">
        <v>1312</v>
      </c>
      <c r="F483" s="10" t="s">
        <v>1307</v>
      </c>
      <c r="G483" s="10" t="s">
        <v>1308</v>
      </c>
      <c r="H483" s="10" t="s">
        <v>1313</v>
      </c>
      <c r="I483" s="10" t="s">
        <v>218</v>
      </c>
      <c r="J483" s="10" t="s">
        <v>41</v>
      </c>
      <c r="K483" s="10" t="s">
        <v>41</v>
      </c>
      <c r="L483" s="7"/>
      <c r="M483" s="8" t="s">
        <v>41</v>
      </c>
      <c r="N483" s="11"/>
      <c r="O483" s="11"/>
      <c r="P483" s="7" t="s">
        <v>43</v>
      </c>
      <c r="Q483" s="10" t="s">
        <v>1314</v>
      </c>
      <c r="R483" s="12" t="str">
        <f>HYPERLINK("https://docs.wto.org/imrd/directdoc.asp?DDFDocuments/t/G/TBTN26/TPKM595A1.docx", "https://docs.wto.org/imrd/directdoc.asp?DDFDocuments/t/G/TBTN26/TPKM595A1.docx")</f>
        <v>https://docs.wto.org/imrd/directdoc.asp?DDFDocuments/t/G/TBTN26/TPKM595A1.docx</v>
      </c>
      <c r="S483" s="12" t="str">
        <f>HYPERLINK("https://docs.wto.org/imrd/directdoc.asp?DDFDocuments/u/G/TBTN26/TPKM595A1.docx", "https://docs.wto.org/imrd/directdoc.asp?DDFDocuments/u/G/TBTN26/TPKM595A1.docx")</f>
        <v>https://docs.wto.org/imrd/directdoc.asp?DDFDocuments/u/G/TBTN26/TPKM595A1.docx</v>
      </c>
      <c r="T483" s="12" t="str">
        <f>HYPERLINK("https://docs.wto.org/imrd/directdoc.asp?DDFDocuments/v/G/TBTN26/TPKM595A1.docx", "https://docs.wto.org/imrd/directdoc.asp?DDFDocuments/v/G/TBTN26/TPKM595A1.docx")</f>
        <v>https://docs.wto.org/imrd/directdoc.asp?DDFDocuments/v/G/TBTN26/TPKM595A1.docx</v>
      </c>
      <c r="U483" s="12" t="s">
        <v>97</v>
      </c>
      <c r="V483" s="12" t="s">
        <v>97</v>
      </c>
      <c r="W483" s="12" t="s">
        <v>97</v>
      </c>
      <c r="X483" s="12" t="s">
        <v>97</v>
      </c>
      <c r="Y483" s="12" t="s">
        <v>97</v>
      </c>
      <c r="Z483" s="12" t="s">
        <v>97</v>
      </c>
      <c r="AA483" s="12" t="s">
        <v>97</v>
      </c>
      <c r="AB483" s="13" t="s">
        <v>41</v>
      </c>
      <c r="AC483" s="12" t="s">
        <v>41</v>
      </c>
      <c r="AD483" s="12" t="s">
        <v>41</v>
      </c>
      <c r="AE483" s="12" t="s">
        <v>41</v>
      </c>
      <c r="AF483" s="12" t="s">
        <v>41</v>
      </c>
      <c r="AG483" s="12" t="s">
        <v>41</v>
      </c>
      <c r="AH483" s="13" t="s">
        <v>41</v>
      </c>
    </row>
    <row r="484" spans="1:34" ht="40.049999999999997" customHeight="1" x14ac:dyDescent="0.3">
      <c r="A484" s="7" t="s">
        <v>1304</v>
      </c>
      <c r="B484" s="8">
        <v>46280</v>
      </c>
      <c r="C484" s="9" t="str">
        <f>HYPERLINK("https://epingalert.org/en/Search?viewData= G/TBT/N/TPKM/605"," G/TBT/N/TPKM/605")</f>
        <v xml:space="preserve"> G/TBT/N/TPKM/605</v>
      </c>
      <c r="D484" s="10" t="s">
        <v>1315</v>
      </c>
      <c r="E484" s="10" t="s">
        <v>1316</v>
      </c>
      <c r="F484" s="10" t="s">
        <v>1317</v>
      </c>
      <c r="G484" s="10" t="s">
        <v>1318</v>
      </c>
      <c r="H484" s="10" t="s">
        <v>1319</v>
      </c>
      <c r="I484" s="10" t="s">
        <v>218</v>
      </c>
      <c r="J484" s="10" t="s">
        <v>41</v>
      </c>
      <c r="K484" s="10" t="s">
        <v>41</v>
      </c>
      <c r="L484" s="7"/>
      <c r="M484" s="8">
        <v>46340</v>
      </c>
      <c r="N484" s="11" t="s">
        <v>166</v>
      </c>
      <c r="O484" s="11">
        <v>46569</v>
      </c>
      <c r="P484" s="7" t="s">
        <v>95</v>
      </c>
      <c r="Q484" s="10" t="s">
        <v>1320</v>
      </c>
      <c r="R484" s="12" t="str">
        <f>HYPERLINK("https://docs.wto.org/imrd/directdoc.asp?DDFDocuments/t/G/TBTN26/TPKM605.docx", "https://docs.wto.org/imrd/directdoc.asp?DDFDocuments/t/G/TBTN26/TPKM605.docx")</f>
        <v>https://docs.wto.org/imrd/directdoc.asp?DDFDocuments/t/G/TBTN26/TPKM605.docx</v>
      </c>
      <c r="S484" s="12" t="str">
        <f>HYPERLINK("https://docs.wto.org/imrd/directdoc.asp?DDFDocuments/u/G/TBTN26/TPKM605.docx", "https://docs.wto.org/imrd/directdoc.asp?DDFDocuments/u/G/TBTN26/TPKM605.docx")</f>
        <v>https://docs.wto.org/imrd/directdoc.asp?DDFDocuments/u/G/TBTN26/TPKM605.docx</v>
      </c>
      <c r="T484" s="12" t="str">
        <f>HYPERLINK("https://docs.wto.org/imrd/directdoc.asp?DDFDocuments/v/G/TBTN26/TPKM605.docx", "https://docs.wto.org/imrd/directdoc.asp?DDFDocuments/v/G/TBTN26/TPKM605.docx")</f>
        <v>https://docs.wto.org/imrd/directdoc.asp?DDFDocuments/v/G/TBTN26/TPKM605.docx</v>
      </c>
      <c r="U484" s="12" t="s">
        <v>98</v>
      </c>
      <c r="V484" s="12" t="s">
        <v>97</v>
      </c>
      <c r="W484" s="12" t="s">
        <v>98</v>
      </c>
      <c r="X484" s="12" t="s">
        <v>97</v>
      </c>
      <c r="Y484" s="12" t="s">
        <v>97</v>
      </c>
      <c r="Z484" s="12" t="s">
        <v>97</v>
      </c>
      <c r="AA484" s="12" t="s">
        <v>97</v>
      </c>
      <c r="AB484" s="13" t="s">
        <v>1321</v>
      </c>
      <c r="AC484" s="12" t="s">
        <v>41</v>
      </c>
      <c r="AD484" s="12" t="s">
        <v>41</v>
      </c>
      <c r="AE484" s="12" t="s">
        <v>41</v>
      </c>
      <c r="AF484" s="12" t="s">
        <v>41</v>
      </c>
      <c r="AG484" s="12" t="s">
        <v>41</v>
      </c>
      <c r="AH484" s="13" t="s">
        <v>41</v>
      </c>
    </row>
    <row r="485" spans="1:34" ht="40.049999999999997" customHeight="1" x14ac:dyDescent="0.3">
      <c r="A485" s="7" t="s">
        <v>47</v>
      </c>
      <c r="B485" s="8">
        <v>46280</v>
      </c>
      <c r="C485" s="9" t="str">
        <f>HYPERLINK("https://epingalert.org/en/Search?viewData= G/TBT/N/TZA/1651"," G/TBT/N/TZA/1651")</f>
        <v xml:space="preserve"> G/TBT/N/TZA/1651</v>
      </c>
      <c r="D485" s="10" t="s">
        <v>1322</v>
      </c>
      <c r="E485" s="10" t="s">
        <v>1323</v>
      </c>
      <c r="F485" s="10" t="s">
        <v>1324</v>
      </c>
      <c r="G485" s="10" t="s">
        <v>1325</v>
      </c>
      <c r="H485" s="10" t="s">
        <v>1326</v>
      </c>
      <c r="I485" s="10" t="s">
        <v>355</v>
      </c>
      <c r="J485" s="10" t="s">
        <v>41</v>
      </c>
      <c r="K485" s="10" t="s">
        <v>41</v>
      </c>
      <c r="L485" s="7"/>
      <c r="M485" s="8">
        <v>46340</v>
      </c>
      <c r="N485" s="11" t="s">
        <v>166</v>
      </c>
      <c r="O485" s="11" t="s">
        <v>166</v>
      </c>
      <c r="P485" s="7" t="s">
        <v>95</v>
      </c>
      <c r="Q485" s="10" t="s">
        <v>1327</v>
      </c>
      <c r="R485" s="12" t="str">
        <f>HYPERLINK("https://docs.wto.org/imrd/directdoc.asp?DDFDocuments/t/G/TBTN26/TZA1651.docx", "https://docs.wto.org/imrd/directdoc.asp?DDFDocuments/t/G/TBTN26/TZA1651.docx")</f>
        <v>https://docs.wto.org/imrd/directdoc.asp?DDFDocuments/t/G/TBTN26/TZA1651.docx</v>
      </c>
      <c r="S485" s="12" t="str">
        <f>HYPERLINK("https://docs.wto.org/imrd/directdoc.asp?DDFDocuments/u/G/TBTN26/TZA1651.docx", "https://docs.wto.org/imrd/directdoc.asp?DDFDocuments/u/G/TBTN26/TZA1651.docx")</f>
        <v>https://docs.wto.org/imrd/directdoc.asp?DDFDocuments/u/G/TBTN26/TZA1651.docx</v>
      </c>
      <c r="T485" s="12" t="str">
        <f>HYPERLINK("https://docs.wto.org/imrd/directdoc.asp?DDFDocuments/v/G/TBTN26/TZA1651.docx", "https://docs.wto.org/imrd/directdoc.asp?DDFDocuments/v/G/TBTN26/TZA1651.docx")</f>
        <v>https://docs.wto.org/imrd/directdoc.asp?DDFDocuments/v/G/TBTN26/TZA1651.docx</v>
      </c>
      <c r="U485" s="12" t="s">
        <v>98</v>
      </c>
      <c r="V485" s="12" t="s">
        <v>97</v>
      </c>
      <c r="W485" s="12" t="s">
        <v>98</v>
      </c>
      <c r="X485" s="12" t="s">
        <v>97</v>
      </c>
      <c r="Y485" s="12" t="s">
        <v>97</v>
      </c>
      <c r="Z485" s="12" t="s">
        <v>97</v>
      </c>
      <c r="AA485" s="12" t="s">
        <v>97</v>
      </c>
      <c r="AB485" s="13" t="s">
        <v>1328</v>
      </c>
      <c r="AC485" s="12" t="s">
        <v>41</v>
      </c>
      <c r="AD485" s="12" t="s">
        <v>41</v>
      </c>
      <c r="AE485" s="12" t="s">
        <v>41</v>
      </c>
      <c r="AF485" s="12" t="s">
        <v>41</v>
      </c>
      <c r="AG485" s="12" t="s">
        <v>41</v>
      </c>
      <c r="AH485" s="13" t="s">
        <v>41</v>
      </c>
    </row>
    <row r="486" spans="1:34" ht="40.049999999999997" customHeight="1" x14ac:dyDescent="0.3">
      <c r="A486" s="7" t="s">
        <v>311</v>
      </c>
      <c r="B486" s="8">
        <v>46280</v>
      </c>
      <c r="C486" s="9" t="str">
        <f>HYPERLINK("https://epingalert.org/en/Search?viewData= G/TBT/N/USA/1418/Rev.1"," G/TBT/N/USA/1418/Rev.1")</f>
        <v xml:space="preserve"> G/TBT/N/USA/1418/Rev.1</v>
      </c>
      <c r="D486" s="10" t="s">
        <v>1329</v>
      </c>
      <c r="E486" s="10" t="s">
        <v>1330</v>
      </c>
      <c r="F486" s="10" t="s">
        <v>1331</v>
      </c>
      <c r="G486" s="10" t="s">
        <v>1332</v>
      </c>
      <c r="H486" s="10" t="s">
        <v>1333</v>
      </c>
      <c r="I486" s="10" t="s">
        <v>1334</v>
      </c>
      <c r="J486" s="10" t="s">
        <v>41</v>
      </c>
      <c r="K486" s="10" t="s">
        <v>41</v>
      </c>
      <c r="L486" s="7"/>
      <c r="M486" s="8">
        <v>46308</v>
      </c>
      <c r="N486" s="11" t="s">
        <v>166</v>
      </c>
      <c r="O486" s="11" t="s">
        <v>166</v>
      </c>
      <c r="P486" s="7" t="s">
        <v>167</v>
      </c>
      <c r="Q486" s="10" t="s">
        <v>1335</v>
      </c>
      <c r="R486" s="12" t="str">
        <f>HYPERLINK("https://docs.wto.org/imrd/directdoc.asp?DDFDocuments/t/G/TBTN18/USA1418R1.docx", "https://docs.wto.org/imrd/directdoc.asp?DDFDocuments/t/G/TBTN18/USA1418R1.docx")</f>
        <v>https://docs.wto.org/imrd/directdoc.asp?DDFDocuments/t/G/TBTN18/USA1418R1.docx</v>
      </c>
      <c r="S486" s="12" t="str">
        <f>HYPERLINK("https://docs.wto.org/imrd/directdoc.asp?DDFDocuments/u/G/TBTN18/USA1418R1.docx", "https://docs.wto.org/imrd/directdoc.asp?DDFDocuments/u/G/TBTN18/USA1418R1.docx")</f>
        <v>https://docs.wto.org/imrd/directdoc.asp?DDFDocuments/u/G/TBTN18/USA1418R1.docx</v>
      </c>
      <c r="T486" s="12" t="str">
        <f>HYPERLINK("https://docs.wto.org/imrd/directdoc.asp?DDFDocuments/v/G/TBTN18/USA1418R1.docx", "https://docs.wto.org/imrd/directdoc.asp?DDFDocuments/v/G/TBTN18/USA1418R1.docx")</f>
        <v>https://docs.wto.org/imrd/directdoc.asp?DDFDocuments/v/G/TBTN18/USA1418R1.docx</v>
      </c>
      <c r="U486" s="12" t="s">
        <v>97</v>
      </c>
      <c r="V486" s="12" t="s">
        <v>97</v>
      </c>
      <c r="W486" s="12" t="s">
        <v>97</v>
      </c>
      <c r="X486" s="12" t="s">
        <v>97</v>
      </c>
      <c r="Y486" s="12" t="s">
        <v>97</v>
      </c>
      <c r="Z486" s="12" t="s">
        <v>97</v>
      </c>
      <c r="AA486" s="12" t="s">
        <v>98</v>
      </c>
      <c r="AB486" s="13" t="s">
        <v>1336</v>
      </c>
      <c r="AC486" s="12" t="s">
        <v>41</v>
      </c>
      <c r="AD486" s="12" t="s">
        <v>41</v>
      </c>
      <c r="AE486" s="12" t="s">
        <v>41</v>
      </c>
      <c r="AF486" s="12" t="s">
        <v>41</v>
      </c>
      <c r="AG486" s="12" t="s">
        <v>41</v>
      </c>
      <c r="AH486" s="13" t="s">
        <v>41</v>
      </c>
    </row>
    <row r="487" spans="1:34" ht="40.049999999999997" customHeight="1" x14ac:dyDescent="0.3">
      <c r="A487" s="7" t="s">
        <v>311</v>
      </c>
      <c r="B487" s="8">
        <v>46280</v>
      </c>
      <c r="C487" s="9" t="str">
        <f>HYPERLINK("https://epingalert.org/en/Search?viewData= G/TBT/N/USA/1443/Add.6"," G/TBT/N/USA/1443/Add.6")</f>
        <v xml:space="preserve"> G/TBT/N/USA/1443/Add.6</v>
      </c>
      <c r="D487" s="10" t="s">
        <v>1337</v>
      </c>
      <c r="E487" s="10" t="s">
        <v>1338</v>
      </c>
      <c r="F487" s="10" t="s">
        <v>1339</v>
      </c>
      <c r="G487" s="10" t="s">
        <v>41</v>
      </c>
      <c r="H487" s="10" t="s">
        <v>1340</v>
      </c>
      <c r="I487" s="10" t="s">
        <v>181</v>
      </c>
      <c r="J487" s="10" t="s">
        <v>41</v>
      </c>
      <c r="K487" s="10" t="s">
        <v>452</v>
      </c>
      <c r="L487" s="7"/>
      <c r="M487" s="8" t="s">
        <v>41</v>
      </c>
      <c r="N487" s="11"/>
      <c r="O487" s="11"/>
      <c r="P487" s="7" t="s">
        <v>43</v>
      </c>
      <c r="Q487" s="10" t="s">
        <v>1341</v>
      </c>
      <c r="R487" s="12" t="str">
        <f>HYPERLINK("https://docs.wto.org/imrd/directdoc.asp?DDFDocuments/t/G/TBTN19/USA1443A6.docx", "https://docs.wto.org/imrd/directdoc.asp?DDFDocuments/t/G/TBTN19/USA1443A6.docx")</f>
        <v>https://docs.wto.org/imrd/directdoc.asp?DDFDocuments/t/G/TBTN19/USA1443A6.docx</v>
      </c>
      <c r="S487" s="12" t="str">
        <f>HYPERLINK("https://docs.wto.org/imrd/directdoc.asp?DDFDocuments/u/G/TBTN19/USA1443A6.docx", "https://docs.wto.org/imrd/directdoc.asp?DDFDocuments/u/G/TBTN19/USA1443A6.docx")</f>
        <v>https://docs.wto.org/imrd/directdoc.asp?DDFDocuments/u/G/TBTN19/USA1443A6.docx</v>
      </c>
      <c r="T487" s="12" t="str">
        <f>HYPERLINK("https://docs.wto.org/imrd/directdoc.asp?DDFDocuments/v/G/TBTN19/USA1443A6.docx", "https://docs.wto.org/imrd/directdoc.asp?DDFDocuments/v/G/TBTN19/USA1443A6.docx")</f>
        <v>https://docs.wto.org/imrd/directdoc.asp?DDFDocuments/v/G/TBTN19/USA1443A6.docx</v>
      </c>
      <c r="U487" s="12" t="s">
        <v>98</v>
      </c>
      <c r="V487" s="12" t="s">
        <v>97</v>
      </c>
      <c r="W487" s="12" t="s">
        <v>98</v>
      </c>
      <c r="X487" s="12" t="s">
        <v>97</v>
      </c>
      <c r="Y487" s="12" t="s">
        <v>97</v>
      </c>
      <c r="Z487" s="12" t="s">
        <v>97</v>
      </c>
      <c r="AA487" s="12" t="s">
        <v>97</v>
      </c>
      <c r="AB487" s="13" t="s">
        <v>41</v>
      </c>
      <c r="AC487" s="12" t="s">
        <v>41</v>
      </c>
      <c r="AD487" s="12" t="s">
        <v>41</v>
      </c>
      <c r="AE487" s="12" t="s">
        <v>41</v>
      </c>
      <c r="AF487" s="12" t="s">
        <v>41</v>
      </c>
      <c r="AG487" s="12" t="s">
        <v>41</v>
      </c>
      <c r="AH487" s="13" t="s">
        <v>41</v>
      </c>
    </row>
    <row r="488" spans="1:34" ht="40.049999999999997" customHeight="1" x14ac:dyDescent="0.3">
      <c r="A488" s="7" t="s">
        <v>311</v>
      </c>
      <c r="B488" s="8">
        <v>46280</v>
      </c>
      <c r="C488" s="9" t="str">
        <f>HYPERLINK("https://epingalert.org/en/Search?viewData= G/TBT/N/USA/1771/Rev.3/Add.1"," G/TBT/N/USA/1771/Rev.3/Add.1")</f>
        <v xml:space="preserve"> G/TBT/N/USA/1771/Rev.3/Add.1</v>
      </c>
      <c r="D488" s="10" t="s">
        <v>1342</v>
      </c>
      <c r="E488" s="10" t="s">
        <v>1343</v>
      </c>
      <c r="F488" s="10" t="s">
        <v>1344</v>
      </c>
      <c r="G488" s="10" t="s">
        <v>41</v>
      </c>
      <c r="H488" s="10" t="s">
        <v>1345</v>
      </c>
      <c r="I488" s="10" t="s">
        <v>1346</v>
      </c>
      <c r="J488" s="10" t="s">
        <v>41</v>
      </c>
      <c r="K488" s="10" t="s">
        <v>41</v>
      </c>
      <c r="L488" s="7"/>
      <c r="M488" s="8" t="s">
        <v>41</v>
      </c>
      <c r="N488" s="11"/>
      <c r="O488" s="11"/>
      <c r="P488" s="7" t="s">
        <v>43</v>
      </c>
      <c r="Q488" s="10" t="s">
        <v>1347</v>
      </c>
      <c r="R488" s="12" t="str">
        <f>HYPERLINK("https://docs.wto.org/imrd/directdoc.asp?DDFDocuments/t/G/TBTN21/USA1771R3A1.docx", "https://docs.wto.org/imrd/directdoc.asp?DDFDocuments/t/G/TBTN21/USA1771R3A1.docx")</f>
        <v>https://docs.wto.org/imrd/directdoc.asp?DDFDocuments/t/G/TBTN21/USA1771R3A1.docx</v>
      </c>
      <c r="S488" s="12" t="str">
        <f>HYPERLINK("https://docs.wto.org/imrd/directdoc.asp?DDFDocuments/u/G/TBTN21/USA1771R3A1.docx", "https://docs.wto.org/imrd/directdoc.asp?DDFDocuments/u/G/TBTN21/USA1771R3A1.docx")</f>
        <v>https://docs.wto.org/imrd/directdoc.asp?DDFDocuments/u/G/TBTN21/USA1771R3A1.docx</v>
      </c>
      <c r="T488" s="12" t="str">
        <f>HYPERLINK("https://docs.wto.org/imrd/directdoc.asp?DDFDocuments/v/G/TBTN21/USA1771R3A1.docx", "https://docs.wto.org/imrd/directdoc.asp?DDFDocuments/v/G/TBTN21/USA1771R3A1.docx")</f>
        <v>https://docs.wto.org/imrd/directdoc.asp?DDFDocuments/v/G/TBTN21/USA1771R3A1.docx</v>
      </c>
      <c r="U488" s="12" t="s">
        <v>97</v>
      </c>
      <c r="V488" s="12" t="s">
        <v>97</v>
      </c>
      <c r="W488" s="12" t="s">
        <v>97</v>
      </c>
      <c r="X488" s="12" t="s">
        <v>97</v>
      </c>
      <c r="Y488" s="12" t="s">
        <v>97</v>
      </c>
      <c r="Z488" s="12" t="s">
        <v>97</v>
      </c>
      <c r="AA488" s="12" t="s">
        <v>97</v>
      </c>
      <c r="AB488" s="13" t="s">
        <v>41</v>
      </c>
      <c r="AC488" s="12" t="s">
        <v>41</v>
      </c>
      <c r="AD488" s="12" t="s">
        <v>41</v>
      </c>
      <c r="AE488" s="12" t="s">
        <v>41</v>
      </c>
      <c r="AF488" s="12" t="s">
        <v>41</v>
      </c>
      <c r="AG488" s="12" t="s">
        <v>41</v>
      </c>
      <c r="AH488" s="13" t="s">
        <v>41</v>
      </c>
    </row>
    <row r="489" spans="1:34" ht="40.049999999999997" customHeight="1" x14ac:dyDescent="0.3">
      <c r="A489" s="7" t="s">
        <v>1045</v>
      </c>
      <c r="B489" s="8">
        <v>46281</v>
      </c>
      <c r="C489" s="9" t="str">
        <f>HYPERLINK("https://epingalert.org/en/Search?viewData= G/SPS/N/ARE/324, G/SPS/N/BHR/276, G/SPS/N/KWT/206, G/SPS/N/OMN/172, G/SPS/N/QAT/175, G/SPS/N/SAU/625, G/SPS/N/YEM/116"," G/SPS/N/ARE/324, G/SPS/N/BHR/276, G/SPS/N/KWT/206, G/SPS/N/OMN/172, G/SPS/N/QAT/175, G/SPS/N/SAU/625, G/SPS/N/YEM/116")</f>
        <v xml:space="preserve"> G/SPS/N/ARE/324, G/SPS/N/BHR/276, G/SPS/N/KWT/206, G/SPS/N/OMN/172, G/SPS/N/QAT/175, G/SPS/N/SAU/625, G/SPS/N/YEM/116</v>
      </c>
      <c r="D489" s="10" t="s">
        <v>1129</v>
      </c>
      <c r="E489" s="10" t="s">
        <v>1130</v>
      </c>
      <c r="F489" s="10" t="s">
        <v>1131</v>
      </c>
      <c r="G489" s="10" t="s">
        <v>41</v>
      </c>
      <c r="H489" s="10" t="s">
        <v>1132</v>
      </c>
      <c r="I489" s="10" t="s">
        <v>120</v>
      </c>
      <c r="J489" s="10" t="s">
        <v>41</v>
      </c>
      <c r="K489" s="10" t="s">
        <v>121</v>
      </c>
      <c r="L489" s="7" t="s">
        <v>41</v>
      </c>
      <c r="M489" s="8">
        <v>46341</v>
      </c>
      <c r="N489" s="11" t="s">
        <v>122</v>
      </c>
      <c r="O489" s="11" t="s">
        <v>123</v>
      </c>
      <c r="P489" s="7" t="s">
        <v>95</v>
      </c>
      <c r="Q489" s="10" t="s">
        <v>1133</v>
      </c>
      <c r="R489" s="12" t="str">
        <f>HYPERLINK("https://docs.wto.org/imrd/directdoc.asp?DDFDocuments/t/G/SPS/NARE324.docx", "https://docs.wto.org/imrd/directdoc.asp?DDFDocuments/t/G/SPS/NARE324.docx")</f>
        <v>https://docs.wto.org/imrd/directdoc.asp?DDFDocuments/t/G/SPS/NARE324.docx</v>
      </c>
      <c r="S489" s="12" t="str">
        <f>HYPERLINK("https://docs.wto.org/imrd/directdoc.asp?DDFDocuments/u/G/SPS/NARE324.docx", "https://docs.wto.org/imrd/directdoc.asp?DDFDocuments/u/G/SPS/NARE324.docx")</f>
        <v>https://docs.wto.org/imrd/directdoc.asp?DDFDocuments/u/G/SPS/NARE324.docx</v>
      </c>
      <c r="T489" s="12" t="str">
        <f>HYPERLINK("https://docs.wto.org/imrd/directdoc.asp?DDFDocuments/v/G/SPS/NARE324.docx", "https://docs.wto.org/imrd/directdoc.asp?DDFDocuments/v/G/SPS/NARE324.docx")</f>
        <v>https://docs.wto.org/imrd/directdoc.asp?DDFDocuments/v/G/SPS/NARE324.docx</v>
      </c>
      <c r="U489" s="12" t="s">
        <v>41</v>
      </c>
      <c r="V489" s="12" t="s">
        <v>41</v>
      </c>
      <c r="W489" s="12" t="s">
        <v>41</v>
      </c>
      <c r="X489" s="12" t="s">
        <v>41</v>
      </c>
      <c r="Y489" s="12" t="s">
        <v>41</v>
      </c>
      <c r="Z489" s="12" t="s">
        <v>41</v>
      </c>
      <c r="AA489" s="12" t="s">
        <v>41</v>
      </c>
      <c r="AB489" s="13" t="s">
        <v>41</v>
      </c>
      <c r="AC489" s="12" t="s">
        <v>98</v>
      </c>
      <c r="AD489" s="12" t="s">
        <v>97</v>
      </c>
      <c r="AE489" s="12" t="s">
        <v>97</v>
      </c>
      <c r="AF489" s="12" t="s">
        <v>97</v>
      </c>
      <c r="AG489" s="12" t="s">
        <v>98</v>
      </c>
      <c r="AH489" s="13" t="s">
        <v>41</v>
      </c>
    </row>
    <row r="490" spans="1:34" ht="40.049999999999997" customHeight="1" x14ac:dyDescent="0.3">
      <c r="A490" s="7" t="s">
        <v>1050</v>
      </c>
      <c r="B490" s="8">
        <v>46281</v>
      </c>
      <c r="C490" s="9" t="str">
        <f>HYPERLINK("https://epingalert.org/en/Search?viewData= G/SPS/N/ARE/324, G/SPS/N/BHR/276, G/SPS/N/KWT/206, G/SPS/N/OMN/172, G/SPS/N/QAT/175, G/SPS/N/SAU/625, G/SPS/N/YEM/116"," G/SPS/N/ARE/324, G/SPS/N/BHR/276, G/SPS/N/KWT/206, G/SPS/N/OMN/172, G/SPS/N/QAT/175, G/SPS/N/SAU/625, G/SPS/N/YEM/116")</f>
        <v xml:space="preserve"> G/SPS/N/ARE/324, G/SPS/N/BHR/276, G/SPS/N/KWT/206, G/SPS/N/OMN/172, G/SPS/N/QAT/175, G/SPS/N/SAU/625, G/SPS/N/YEM/116</v>
      </c>
      <c r="D490" s="10" t="s">
        <v>1129</v>
      </c>
      <c r="E490" s="10" t="s">
        <v>1130</v>
      </c>
      <c r="F490" s="10" t="s">
        <v>1131</v>
      </c>
      <c r="G490" s="10" t="s">
        <v>41</v>
      </c>
      <c r="H490" s="10" t="s">
        <v>1132</v>
      </c>
      <c r="I490" s="10" t="s">
        <v>120</v>
      </c>
      <c r="J490" s="10" t="s">
        <v>41</v>
      </c>
      <c r="K490" s="10" t="s">
        <v>121</v>
      </c>
      <c r="L490" s="7" t="s">
        <v>41</v>
      </c>
      <c r="M490" s="8">
        <v>46341</v>
      </c>
      <c r="N490" s="11" t="s">
        <v>122</v>
      </c>
      <c r="O490" s="11" t="s">
        <v>123</v>
      </c>
      <c r="P490" s="7" t="s">
        <v>95</v>
      </c>
      <c r="Q490" s="10" t="s">
        <v>1133</v>
      </c>
      <c r="R490" s="12" t="str">
        <f>HYPERLINK("https://docs.wto.org/imrd/directdoc.asp?DDFDocuments/t/G/SPS/NARE324.docx", "https://docs.wto.org/imrd/directdoc.asp?DDFDocuments/t/G/SPS/NARE324.docx")</f>
        <v>https://docs.wto.org/imrd/directdoc.asp?DDFDocuments/t/G/SPS/NARE324.docx</v>
      </c>
      <c r="S490" s="12" t="str">
        <f>HYPERLINK("https://docs.wto.org/imrd/directdoc.asp?DDFDocuments/u/G/SPS/NARE324.docx", "https://docs.wto.org/imrd/directdoc.asp?DDFDocuments/u/G/SPS/NARE324.docx")</f>
        <v>https://docs.wto.org/imrd/directdoc.asp?DDFDocuments/u/G/SPS/NARE324.docx</v>
      </c>
      <c r="T490" s="12" t="str">
        <f>HYPERLINK("https://docs.wto.org/imrd/directdoc.asp?DDFDocuments/v/G/SPS/NARE324.docx", "https://docs.wto.org/imrd/directdoc.asp?DDFDocuments/v/G/SPS/NARE324.docx")</f>
        <v>https://docs.wto.org/imrd/directdoc.asp?DDFDocuments/v/G/SPS/NARE324.docx</v>
      </c>
      <c r="U490" s="12" t="s">
        <v>41</v>
      </c>
      <c r="V490" s="12" t="s">
        <v>41</v>
      </c>
      <c r="W490" s="12" t="s">
        <v>41</v>
      </c>
      <c r="X490" s="12" t="s">
        <v>41</v>
      </c>
      <c r="Y490" s="12" t="s">
        <v>41</v>
      </c>
      <c r="Z490" s="12" t="s">
        <v>41</v>
      </c>
      <c r="AA490" s="12" t="s">
        <v>41</v>
      </c>
      <c r="AB490" s="13" t="s">
        <v>41</v>
      </c>
      <c r="AC490" s="12" t="s">
        <v>98</v>
      </c>
      <c r="AD490" s="12" t="s">
        <v>97</v>
      </c>
      <c r="AE490" s="12" t="s">
        <v>97</v>
      </c>
      <c r="AF490" s="12" t="s">
        <v>97</v>
      </c>
      <c r="AG490" s="12" t="s">
        <v>98</v>
      </c>
      <c r="AH490" s="13" t="s">
        <v>41</v>
      </c>
    </row>
    <row r="491" spans="1:34" ht="40.049999999999997" customHeight="1" x14ac:dyDescent="0.3">
      <c r="A491" s="7" t="s">
        <v>1051</v>
      </c>
      <c r="B491" s="8">
        <v>46281</v>
      </c>
      <c r="C491" s="9" t="str">
        <f>HYPERLINK("https://epingalert.org/en/Search?viewData= G/SPS/N/ARE/324, G/SPS/N/BHR/276, G/SPS/N/KWT/206, G/SPS/N/OMN/172, G/SPS/N/QAT/175, G/SPS/N/SAU/625, G/SPS/N/YEM/116"," G/SPS/N/ARE/324, G/SPS/N/BHR/276, G/SPS/N/KWT/206, G/SPS/N/OMN/172, G/SPS/N/QAT/175, G/SPS/N/SAU/625, G/SPS/N/YEM/116")</f>
        <v xml:space="preserve"> G/SPS/N/ARE/324, G/SPS/N/BHR/276, G/SPS/N/KWT/206, G/SPS/N/OMN/172, G/SPS/N/QAT/175, G/SPS/N/SAU/625, G/SPS/N/YEM/116</v>
      </c>
      <c r="D491" s="10" t="s">
        <v>1129</v>
      </c>
      <c r="E491" s="10" t="s">
        <v>1130</v>
      </c>
      <c r="F491" s="10" t="s">
        <v>1131</v>
      </c>
      <c r="G491" s="10" t="s">
        <v>41</v>
      </c>
      <c r="H491" s="10" t="s">
        <v>1132</v>
      </c>
      <c r="I491" s="10" t="s">
        <v>120</v>
      </c>
      <c r="J491" s="10" t="s">
        <v>41</v>
      </c>
      <c r="K491" s="10" t="s">
        <v>121</v>
      </c>
      <c r="L491" s="7" t="s">
        <v>41</v>
      </c>
      <c r="M491" s="8">
        <v>46341</v>
      </c>
      <c r="N491" s="11" t="s">
        <v>122</v>
      </c>
      <c r="O491" s="11" t="s">
        <v>123</v>
      </c>
      <c r="P491" s="7" t="s">
        <v>95</v>
      </c>
      <c r="Q491" s="10" t="s">
        <v>1133</v>
      </c>
      <c r="R491" s="12" t="str">
        <f>HYPERLINK("https://docs.wto.org/imrd/directdoc.asp?DDFDocuments/t/G/SPS/NARE324.docx", "https://docs.wto.org/imrd/directdoc.asp?DDFDocuments/t/G/SPS/NARE324.docx")</f>
        <v>https://docs.wto.org/imrd/directdoc.asp?DDFDocuments/t/G/SPS/NARE324.docx</v>
      </c>
      <c r="S491" s="12" t="str">
        <f>HYPERLINK("https://docs.wto.org/imrd/directdoc.asp?DDFDocuments/u/G/SPS/NARE324.docx", "https://docs.wto.org/imrd/directdoc.asp?DDFDocuments/u/G/SPS/NARE324.docx")</f>
        <v>https://docs.wto.org/imrd/directdoc.asp?DDFDocuments/u/G/SPS/NARE324.docx</v>
      </c>
      <c r="T491" s="12" t="str">
        <f>HYPERLINK("https://docs.wto.org/imrd/directdoc.asp?DDFDocuments/v/G/SPS/NARE324.docx", "https://docs.wto.org/imrd/directdoc.asp?DDFDocuments/v/G/SPS/NARE324.docx")</f>
        <v>https://docs.wto.org/imrd/directdoc.asp?DDFDocuments/v/G/SPS/NARE324.docx</v>
      </c>
      <c r="U491" s="12" t="s">
        <v>41</v>
      </c>
      <c r="V491" s="12" t="s">
        <v>41</v>
      </c>
      <c r="W491" s="12" t="s">
        <v>41</v>
      </c>
      <c r="X491" s="12" t="s">
        <v>41</v>
      </c>
      <c r="Y491" s="12" t="s">
        <v>41</v>
      </c>
      <c r="Z491" s="12" t="s">
        <v>41</v>
      </c>
      <c r="AA491" s="12" t="s">
        <v>41</v>
      </c>
      <c r="AB491" s="13" t="s">
        <v>41</v>
      </c>
      <c r="AC491" s="12" t="s">
        <v>98</v>
      </c>
      <c r="AD491" s="12" t="s">
        <v>97</v>
      </c>
      <c r="AE491" s="12" t="s">
        <v>97</v>
      </c>
      <c r="AF491" s="12" t="s">
        <v>97</v>
      </c>
      <c r="AG491" s="12" t="s">
        <v>98</v>
      </c>
      <c r="AH491" s="13" t="s">
        <v>41</v>
      </c>
    </row>
    <row r="492" spans="1:34" ht="40.049999999999997" customHeight="1" x14ac:dyDescent="0.3">
      <c r="A492" s="7" t="s">
        <v>1052</v>
      </c>
      <c r="B492" s="8">
        <v>46281</v>
      </c>
      <c r="C492" s="9" t="str">
        <f>HYPERLINK("https://epingalert.org/en/Search?viewData= G/SPS/N/ARE/324, G/SPS/N/BHR/276, G/SPS/N/KWT/206, G/SPS/N/OMN/172, G/SPS/N/QAT/175, G/SPS/N/SAU/625, G/SPS/N/YEM/116"," G/SPS/N/ARE/324, G/SPS/N/BHR/276, G/SPS/N/KWT/206, G/SPS/N/OMN/172, G/SPS/N/QAT/175, G/SPS/N/SAU/625, G/SPS/N/YEM/116")</f>
        <v xml:space="preserve"> G/SPS/N/ARE/324, G/SPS/N/BHR/276, G/SPS/N/KWT/206, G/SPS/N/OMN/172, G/SPS/N/QAT/175, G/SPS/N/SAU/625, G/SPS/N/YEM/116</v>
      </c>
      <c r="D492" s="10" t="s">
        <v>1129</v>
      </c>
      <c r="E492" s="10" t="s">
        <v>1130</v>
      </c>
      <c r="F492" s="10" t="s">
        <v>1131</v>
      </c>
      <c r="G492" s="10" t="s">
        <v>41</v>
      </c>
      <c r="H492" s="10" t="s">
        <v>1132</v>
      </c>
      <c r="I492" s="10" t="s">
        <v>120</v>
      </c>
      <c r="J492" s="10" t="s">
        <v>41</v>
      </c>
      <c r="K492" s="10" t="s">
        <v>121</v>
      </c>
      <c r="L492" s="7" t="s">
        <v>41</v>
      </c>
      <c r="M492" s="8">
        <v>46341</v>
      </c>
      <c r="N492" s="11" t="s">
        <v>122</v>
      </c>
      <c r="O492" s="11" t="s">
        <v>123</v>
      </c>
      <c r="P492" s="7" t="s">
        <v>95</v>
      </c>
      <c r="Q492" s="10" t="s">
        <v>1133</v>
      </c>
      <c r="R492" s="12" t="str">
        <f>HYPERLINK("https://docs.wto.org/imrd/directdoc.asp?DDFDocuments/t/G/SPS/NARE324.docx", "https://docs.wto.org/imrd/directdoc.asp?DDFDocuments/t/G/SPS/NARE324.docx")</f>
        <v>https://docs.wto.org/imrd/directdoc.asp?DDFDocuments/t/G/SPS/NARE324.docx</v>
      </c>
      <c r="S492" s="12" t="str">
        <f>HYPERLINK("https://docs.wto.org/imrd/directdoc.asp?DDFDocuments/u/G/SPS/NARE324.docx", "https://docs.wto.org/imrd/directdoc.asp?DDFDocuments/u/G/SPS/NARE324.docx")</f>
        <v>https://docs.wto.org/imrd/directdoc.asp?DDFDocuments/u/G/SPS/NARE324.docx</v>
      </c>
      <c r="T492" s="12" t="str">
        <f>HYPERLINK("https://docs.wto.org/imrd/directdoc.asp?DDFDocuments/v/G/SPS/NARE324.docx", "https://docs.wto.org/imrd/directdoc.asp?DDFDocuments/v/G/SPS/NARE324.docx")</f>
        <v>https://docs.wto.org/imrd/directdoc.asp?DDFDocuments/v/G/SPS/NARE324.docx</v>
      </c>
      <c r="U492" s="12" t="s">
        <v>41</v>
      </c>
      <c r="V492" s="12" t="s">
        <v>41</v>
      </c>
      <c r="W492" s="12" t="s">
        <v>41</v>
      </c>
      <c r="X492" s="12" t="s">
        <v>41</v>
      </c>
      <c r="Y492" s="12" t="s">
        <v>41</v>
      </c>
      <c r="Z492" s="12" t="s">
        <v>41</v>
      </c>
      <c r="AA492" s="12" t="s">
        <v>41</v>
      </c>
      <c r="AB492" s="13" t="s">
        <v>41</v>
      </c>
      <c r="AC492" s="12" t="s">
        <v>98</v>
      </c>
      <c r="AD492" s="12" t="s">
        <v>97</v>
      </c>
      <c r="AE492" s="12" t="s">
        <v>97</v>
      </c>
      <c r="AF492" s="12" t="s">
        <v>97</v>
      </c>
      <c r="AG492" s="12" t="s">
        <v>98</v>
      </c>
      <c r="AH492" s="13" t="s">
        <v>41</v>
      </c>
    </row>
    <row r="493" spans="1:34" ht="40.049999999999997" customHeight="1" x14ac:dyDescent="0.3">
      <c r="A493" s="7" t="s">
        <v>124</v>
      </c>
      <c r="B493" s="8">
        <v>46281</v>
      </c>
      <c r="C493" s="9" t="str">
        <f>HYPERLINK("https://epingalert.org/en/Search?viewData= G/SPS/N/ARE/324, G/SPS/N/BHR/276, G/SPS/N/KWT/206, G/SPS/N/OMN/172, G/SPS/N/QAT/175, G/SPS/N/SAU/625, G/SPS/N/YEM/116"," G/SPS/N/ARE/324, G/SPS/N/BHR/276, G/SPS/N/KWT/206, G/SPS/N/OMN/172, G/SPS/N/QAT/175, G/SPS/N/SAU/625, G/SPS/N/YEM/116")</f>
        <v xml:space="preserve"> G/SPS/N/ARE/324, G/SPS/N/BHR/276, G/SPS/N/KWT/206, G/SPS/N/OMN/172, G/SPS/N/QAT/175, G/SPS/N/SAU/625, G/SPS/N/YEM/116</v>
      </c>
      <c r="D493" s="10" t="s">
        <v>1129</v>
      </c>
      <c r="E493" s="10" t="s">
        <v>1130</v>
      </c>
      <c r="F493" s="10" t="s">
        <v>1131</v>
      </c>
      <c r="G493" s="10" t="s">
        <v>41</v>
      </c>
      <c r="H493" s="10" t="s">
        <v>1132</v>
      </c>
      <c r="I493" s="10" t="s">
        <v>120</v>
      </c>
      <c r="J493" s="10" t="s">
        <v>41</v>
      </c>
      <c r="K493" s="10" t="s">
        <v>121</v>
      </c>
      <c r="L493" s="7" t="s">
        <v>41</v>
      </c>
      <c r="M493" s="8">
        <v>46341</v>
      </c>
      <c r="N493" s="11" t="s">
        <v>122</v>
      </c>
      <c r="O493" s="11" t="s">
        <v>123</v>
      </c>
      <c r="P493" s="7" t="s">
        <v>95</v>
      </c>
      <c r="Q493" s="10" t="s">
        <v>1133</v>
      </c>
      <c r="R493" s="12" t="str">
        <f>HYPERLINK("https://docs.wto.org/imrd/directdoc.asp?DDFDocuments/t/G/SPS/NARE324.docx", "https://docs.wto.org/imrd/directdoc.asp?DDFDocuments/t/G/SPS/NARE324.docx")</f>
        <v>https://docs.wto.org/imrd/directdoc.asp?DDFDocuments/t/G/SPS/NARE324.docx</v>
      </c>
      <c r="S493" s="12" t="str">
        <f>HYPERLINK("https://docs.wto.org/imrd/directdoc.asp?DDFDocuments/u/G/SPS/NARE324.docx", "https://docs.wto.org/imrd/directdoc.asp?DDFDocuments/u/G/SPS/NARE324.docx")</f>
        <v>https://docs.wto.org/imrd/directdoc.asp?DDFDocuments/u/G/SPS/NARE324.docx</v>
      </c>
      <c r="T493" s="12" t="str">
        <f>HYPERLINK("https://docs.wto.org/imrd/directdoc.asp?DDFDocuments/v/G/SPS/NARE324.docx", "https://docs.wto.org/imrd/directdoc.asp?DDFDocuments/v/G/SPS/NARE324.docx")</f>
        <v>https://docs.wto.org/imrd/directdoc.asp?DDFDocuments/v/G/SPS/NARE324.docx</v>
      </c>
      <c r="U493" s="12" t="s">
        <v>41</v>
      </c>
      <c r="V493" s="12" t="s">
        <v>41</v>
      </c>
      <c r="W493" s="12" t="s">
        <v>41</v>
      </c>
      <c r="X493" s="12" t="s">
        <v>41</v>
      </c>
      <c r="Y493" s="12" t="s">
        <v>41</v>
      </c>
      <c r="Z493" s="12" t="s">
        <v>41</v>
      </c>
      <c r="AA493" s="12" t="s">
        <v>41</v>
      </c>
      <c r="AB493" s="13" t="s">
        <v>41</v>
      </c>
      <c r="AC493" s="12" t="s">
        <v>98</v>
      </c>
      <c r="AD493" s="12" t="s">
        <v>97</v>
      </c>
      <c r="AE493" s="12" t="s">
        <v>97</v>
      </c>
      <c r="AF493" s="12" t="s">
        <v>97</v>
      </c>
      <c r="AG493" s="12" t="s">
        <v>98</v>
      </c>
      <c r="AH493" s="13" t="s">
        <v>41</v>
      </c>
    </row>
    <row r="494" spans="1:34" ht="40.049999999999997" customHeight="1" x14ac:dyDescent="0.3">
      <c r="A494" s="7" t="s">
        <v>1053</v>
      </c>
      <c r="B494" s="8">
        <v>46281</v>
      </c>
      <c r="C494" s="9" t="str">
        <f>HYPERLINK("https://epingalert.org/en/Search?viewData= G/SPS/N/ARE/324, G/SPS/N/BHR/276, G/SPS/N/KWT/206, G/SPS/N/OMN/172, G/SPS/N/QAT/175, G/SPS/N/SAU/625, G/SPS/N/YEM/116"," G/SPS/N/ARE/324, G/SPS/N/BHR/276, G/SPS/N/KWT/206, G/SPS/N/OMN/172, G/SPS/N/QAT/175, G/SPS/N/SAU/625, G/SPS/N/YEM/116")</f>
        <v xml:space="preserve"> G/SPS/N/ARE/324, G/SPS/N/BHR/276, G/SPS/N/KWT/206, G/SPS/N/OMN/172, G/SPS/N/QAT/175, G/SPS/N/SAU/625, G/SPS/N/YEM/116</v>
      </c>
      <c r="D494" s="10" t="s">
        <v>1129</v>
      </c>
      <c r="E494" s="10" t="s">
        <v>1130</v>
      </c>
      <c r="F494" s="10" t="s">
        <v>1131</v>
      </c>
      <c r="G494" s="10" t="s">
        <v>41</v>
      </c>
      <c r="H494" s="10" t="s">
        <v>1132</v>
      </c>
      <c r="I494" s="10" t="s">
        <v>120</v>
      </c>
      <c r="J494" s="10" t="s">
        <v>41</v>
      </c>
      <c r="K494" s="10" t="s">
        <v>121</v>
      </c>
      <c r="L494" s="7" t="s">
        <v>41</v>
      </c>
      <c r="M494" s="8">
        <v>46341</v>
      </c>
      <c r="N494" s="11" t="s">
        <v>122</v>
      </c>
      <c r="O494" s="11" t="s">
        <v>123</v>
      </c>
      <c r="P494" s="7" t="s">
        <v>95</v>
      </c>
      <c r="Q494" s="10" t="s">
        <v>1133</v>
      </c>
      <c r="R494" s="12" t="str">
        <f>HYPERLINK("https://docs.wto.org/imrd/directdoc.asp?DDFDocuments/t/G/SPS/NARE324.docx", "https://docs.wto.org/imrd/directdoc.asp?DDFDocuments/t/G/SPS/NARE324.docx")</f>
        <v>https://docs.wto.org/imrd/directdoc.asp?DDFDocuments/t/G/SPS/NARE324.docx</v>
      </c>
      <c r="S494" s="12" t="str">
        <f>HYPERLINK("https://docs.wto.org/imrd/directdoc.asp?DDFDocuments/u/G/SPS/NARE324.docx", "https://docs.wto.org/imrd/directdoc.asp?DDFDocuments/u/G/SPS/NARE324.docx")</f>
        <v>https://docs.wto.org/imrd/directdoc.asp?DDFDocuments/u/G/SPS/NARE324.docx</v>
      </c>
      <c r="T494" s="12" t="str">
        <f>HYPERLINK("https://docs.wto.org/imrd/directdoc.asp?DDFDocuments/v/G/SPS/NARE324.docx", "https://docs.wto.org/imrd/directdoc.asp?DDFDocuments/v/G/SPS/NARE324.docx")</f>
        <v>https://docs.wto.org/imrd/directdoc.asp?DDFDocuments/v/G/SPS/NARE324.docx</v>
      </c>
      <c r="U494" s="12" t="s">
        <v>41</v>
      </c>
      <c r="V494" s="12" t="s">
        <v>41</v>
      </c>
      <c r="W494" s="12" t="s">
        <v>41</v>
      </c>
      <c r="X494" s="12" t="s">
        <v>41</v>
      </c>
      <c r="Y494" s="12" t="s">
        <v>41</v>
      </c>
      <c r="Z494" s="12" t="s">
        <v>41</v>
      </c>
      <c r="AA494" s="12" t="s">
        <v>41</v>
      </c>
      <c r="AB494" s="13" t="s">
        <v>41</v>
      </c>
      <c r="AC494" s="12" t="s">
        <v>98</v>
      </c>
      <c r="AD494" s="12" t="s">
        <v>97</v>
      </c>
      <c r="AE494" s="12" t="s">
        <v>97</v>
      </c>
      <c r="AF494" s="12" t="s">
        <v>97</v>
      </c>
      <c r="AG494" s="12" t="s">
        <v>98</v>
      </c>
      <c r="AH494" s="13" t="s">
        <v>41</v>
      </c>
    </row>
    <row r="495" spans="1:34" ht="40.049999999999997" customHeight="1" x14ac:dyDescent="0.3">
      <c r="A495" s="7" t="s">
        <v>1054</v>
      </c>
      <c r="B495" s="8">
        <v>46281</v>
      </c>
      <c r="C495" s="9" t="str">
        <f>HYPERLINK("https://epingalert.org/en/Search?viewData= G/SPS/N/ARE/324, G/SPS/N/BHR/276, G/SPS/N/KWT/206, G/SPS/N/OMN/172, G/SPS/N/QAT/175, G/SPS/N/SAU/625, G/SPS/N/YEM/116"," G/SPS/N/ARE/324, G/SPS/N/BHR/276, G/SPS/N/KWT/206, G/SPS/N/OMN/172, G/SPS/N/QAT/175, G/SPS/N/SAU/625, G/SPS/N/YEM/116")</f>
        <v xml:space="preserve"> G/SPS/N/ARE/324, G/SPS/N/BHR/276, G/SPS/N/KWT/206, G/SPS/N/OMN/172, G/SPS/N/QAT/175, G/SPS/N/SAU/625, G/SPS/N/YEM/116</v>
      </c>
      <c r="D495" s="10" t="s">
        <v>1129</v>
      </c>
      <c r="E495" s="10" t="s">
        <v>1130</v>
      </c>
      <c r="F495" s="10" t="s">
        <v>1131</v>
      </c>
      <c r="G495" s="10" t="s">
        <v>41</v>
      </c>
      <c r="H495" s="10" t="s">
        <v>1132</v>
      </c>
      <c r="I495" s="10" t="s">
        <v>120</v>
      </c>
      <c r="J495" s="10" t="s">
        <v>41</v>
      </c>
      <c r="K495" s="10" t="s">
        <v>121</v>
      </c>
      <c r="L495" s="7" t="s">
        <v>41</v>
      </c>
      <c r="M495" s="8">
        <v>46341</v>
      </c>
      <c r="N495" s="11" t="s">
        <v>122</v>
      </c>
      <c r="O495" s="11" t="s">
        <v>123</v>
      </c>
      <c r="P495" s="7" t="s">
        <v>95</v>
      </c>
      <c r="Q495" s="10" t="s">
        <v>1133</v>
      </c>
      <c r="R495" s="12" t="str">
        <f>HYPERLINK("https://docs.wto.org/imrd/directdoc.asp?DDFDocuments/t/G/SPS/NARE324.docx", "https://docs.wto.org/imrd/directdoc.asp?DDFDocuments/t/G/SPS/NARE324.docx")</f>
        <v>https://docs.wto.org/imrd/directdoc.asp?DDFDocuments/t/G/SPS/NARE324.docx</v>
      </c>
      <c r="S495" s="12" t="str">
        <f>HYPERLINK("https://docs.wto.org/imrd/directdoc.asp?DDFDocuments/u/G/SPS/NARE324.docx", "https://docs.wto.org/imrd/directdoc.asp?DDFDocuments/u/G/SPS/NARE324.docx")</f>
        <v>https://docs.wto.org/imrd/directdoc.asp?DDFDocuments/u/G/SPS/NARE324.docx</v>
      </c>
      <c r="T495" s="12" t="str">
        <f>HYPERLINK("https://docs.wto.org/imrd/directdoc.asp?DDFDocuments/v/G/SPS/NARE324.docx", "https://docs.wto.org/imrd/directdoc.asp?DDFDocuments/v/G/SPS/NARE324.docx")</f>
        <v>https://docs.wto.org/imrd/directdoc.asp?DDFDocuments/v/G/SPS/NARE324.docx</v>
      </c>
      <c r="U495" s="12" t="s">
        <v>41</v>
      </c>
      <c r="V495" s="12" t="s">
        <v>41</v>
      </c>
      <c r="W495" s="12" t="s">
        <v>41</v>
      </c>
      <c r="X495" s="12" t="s">
        <v>41</v>
      </c>
      <c r="Y495" s="12" t="s">
        <v>41</v>
      </c>
      <c r="Z495" s="12" t="s">
        <v>41</v>
      </c>
      <c r="AA495" s="12" t="s">
        <v>41</v>
      </c>
      <c r="AB495" s="13" t="s">
        <v>41</v>
      </c>
      <c r="AC495" s="12" t="s">
        <v>98</v>
      </c>
      <c r="AD495" s="12" t="s">
        <v>97</v>
      </c>
      <c r="AE495" s="12" t="s">
        <v>97</v>
      </c>
      <c r="AF495" s="12" t="s">
        <v>97</v>
      </c>
      <c r="AG495" s="12" t="s">
        <v>98</v>
      </c>
      <c r="AH495" s="13" t="s">
        <v>41</v>
      </c>
    </row>
    <row r="496" spans="1:34" ht="40.049999999999997" customHeight="1" x14ac:dyDescent="0.3">
      <c r="A496" s="7" t="s">
        <v>1045</v>
      </c>
      <c r="B496" s="8">
        <v>46281</v>
      </c>
      <c r="C496" s="9" t="str">
        <f>HYPERLINK("https://epingalert.org/en/Search?viewData= G/SPS/N/ARE/325, G/SPS/N/BHR/277, G/SPS/N/KWT/207, G/SPS/N/OMN/173, G/SPS/N/QAT/176, G/SPS/N/SAU/626, G/SPS/N/YEM/117"," G/SPS/N/ARE/325, G/SPS/N/BHR/277, G/SPS/N/KWT/207, G/SPS/N/OMN/173, G/SPS/N/QAT/176, G/SPS/N/SAU/626, G/SPS/N/YEM/117")</f>
        <v xml:space="preserve"> G/SPS/N/ARE/325, G/SPS/N/BHR/277, G/SPS/N/KWT/207, G/SPS/N/OMN/173, G/SPS/N/QAT/176, G/SPS/N/SAU/626, G/SPS/N/YEM/117</v>
      </c>
      <c r="D496" s="10" t="s">
        <v>1134</v>
      </c>
      <c r="E496" s="10" t="s">
        <v>1135</v>
      </c>
      <c r="F496" s="10" t="s">
        <v>1136</v>
      </c>
      <c r="G496" s="10" t="s">
        <v>1137</v>
      </c>
      <c r="H496" s="10" t="s">
        <v>1138</v>
      </c>
      <c r="I496" s="10" t="s">
        <v>120</v>
      </c>
      <c r="J496" s="10" t="s">
        <v>41</v>
      </c>
      <c r="K496" s="10" t="s">
        <v>121</v>
      </c>
      <c r="L496" s="7" t="s">
        <v>41</v>
      </c>
      <c r="M496" s="8">
        <v>46341</v>
      </c>
      <c r="N496" s="11" t="s">
        <v>122</v>
      </c>
      <c r="O496" s="11" t="s">
        <v>123</v>
      </c>
      <c r="P496" s="7" t="s">
        <v>95</v>
      </c>
      <c r="Q496" s="10" t="s">
        <v>1139</v>
      </c>
      <c r="R496" s="12" t="str">
        <f>HYPERLINK("https://docs.wto.org/imrd/directdoc.asp?DDFDocuments/t/G/SPS/NARE325.docx", "https://docs.wto.org/imrd/directdoc.asp?DDFDocuments/t/G/SPS/NARE325.docx")</f>
        <v>https://docs.wto.org/imrd/directdoc.asp?DDFDocuments/t/G/SPS/NARE325.docx</v>
      </c>
      <c r="S496" s="12" t="str">
        <f>HYPERLINK("https://docs.wto.org/imrd/directdoc.asp?DDFDocuments/u/G/SPS/NARE325.docx", "https://docs.wto.org/imrd/directdoc.asp?DDFDocuments/u/G/SPS/NARE325.docx")</f>
        <v>https://docs.wto.org/imrd/directdoc.asp?DDFDocuments/u/G/SPS/NARE325.docx</v>
      </c>
      <c r="T496" s="12" t="str">
        <f>HYPERLINK("https://docs.wto.org/imrd/directdoc.asp?DDFDocuments/v/G/SPS/NARE325.docx", "https://docs.wto.org/imrd/directdoc.asp?DDFDocuments/v/G/SPS/NARE325.docx")</f>
        <v>https://docs.wto.org/imrd/directdoc.asp?DDFDocuments/v/G/SPS/NARE325.docx</v>
      </c>
      <c r="U496" s="12" t="s">
        <v>41</v>
      </c>
      <c r="V496" s="12" t="s">
        <v>41</v>
      </c>
      <c r="W496" s="12" t="s">
        <v>41</v>
      </c>
      <c r="X496" s="12" t="s">
        <v>41</v>
      </c>
      <c r="Y496" s="12" t="s">
        <v>41</v>
      </c>
      <c r="Z496" s="12" t="s">
        <v>41</v>
      </c>
      <c r="AA496" s="12" t="s">
        <v>41</v>
      </c>
      <c r="AB496" s="13" t="s">
        <v>41</v>
      </c>
      <c r="AC496" s="12" t="s">
        <v>98</v>
      </c>
      <c r="AD496" s="12" t="s">
        <v>97</v>
      </c>
      <c r="AE496" s="12" t="s">
        <v>97</v>
      </c>
      <c r="AF496" s="12" t="s">
        <v>97</v>
      </c>
      <c r="AG496" s="12" t="s">
        <v>98</v>
      </c>
      <c r="AH496" s="13" t="s">
        <v>41</v>
      </c>
    </row>
    <row r="497" spans="1:34" ht="40.049999999999997" customHeight="1" x14ac:dyDescent="0.3">
      <c r="A497" s="7" t="s">
        <v>1050</v>
      </c>
      <c r="B497" s="8">
        <v>46281</v>
      </c>
      <c r="C497" s="9" t="str">
        <f>HYPERLINK("https://epingalert.org/en/Search?viewData= G/SPS/N/ARE/325, G/SPS/N/BHR/277, G/SPS/N/KWT/207, G/SPS/N/OMN/173, G/SPS/N/QAT/176, G/SPS/N/SAU/626, G/SPS/N/YEM/117"," G/SPS/N/ARE/325, G/SPS/N/BHR/277, G/SPS/N/KWT/207, G/SPS/N/OMN/173, G/SPS/N/QAT/176, G/SPS/N/SAU/626, G/SPS/N/YEM/117")</f>
        <v xml:space="preserve"> G/SPS/N/ARE/325, G/SPS/N/BHR/277, G/SPS/N/KWT/207, G/SPS/N/OMN/173, G/SPS/N/QAT/176, G/SPS/N/SAU/626, G/SPS/N/YEM/117</v>
      </c>
      <c r="D497" s="10" t="s">
        <v>1134</v>
      </c>
      <c r="E497" s="10" t="s">
        <v>1135</v>
      </c>
      <c r="F497" s="10" t="s">
        <v>1136</v>
      </c>
      <c r="G497" s="10" t="s">
        <v>1137</v>
      </c>
      <c r="H497" s="10" t="s">
        <v>1138</v>
      </c>
      <c r="I497" s="10" t="s">
        <v>120</v>
      </c>
      <c r="J497" s="10" t="s">
        <v>41</v>
      </c>
      <c r="K497" s="10" t="s">
        <v>121</v>
      </c>
      <c r="L497" s="7" t="s">
        <v>41</v>
      </c>
      <c r="M497" s="8">
        <v>46341</v>
      </c>
      <c r="N497" s="11" t="s">
        <v>122</v>
      </c>
      <c r="O497" s="11" t="s">
        <v>123</v>
      </c>
      <c r="P497" s="7" t="s">
        <v>95</v>
      </c>
      <c r="Q497" s="10" t="s">
        <v>1139</v>
      </c>
      <c r="R497" s="12" t="str">
        <f>HYPERLINK("https://docs.wto.org/imrd/directdoc.asp?DDFDocuments/t/G/SPS/NARE325.docx", "https://docs.wto.org/imrd/directdoc.asp?DDFDocuments/t/G/SPS/NARE325.docx")</f>
        <v>https://docs.wto.org/imrd/directdoc.asp?DDFDocuments/t/G/SPS/NARE325.docx</v>
      </c>
      <c r="S497" s="12" t="str">
        <f>HYPERLINK("https://docs.wto.org/imrd/directdoc.asp?DDFDocuments/u/G/SPS/NARE325.docx", "https://docs.wto.org/imrd/directdoc.asp?DDFDocuments/u/G/SPS/NARE325.docx")</f>
        <v>https://docs.wto.org/imrd/directdoc.asp?DDFDocuments/u/G/SPS/NARE325.docx</v>
      </c>
      <c r="T497" s="12" t="str">
        <f>HYPERLINK("https://docs.wto.org/imrd/directdoc.asp?DDFDocuments/v/G/SPS/NARE325.docx", "https://docs.wto.org/imrd/directdoc.asp?DDFDocuments/v/G/SPS/NARE325.docx")</f>
        <v>https://docs.wto.org/imrd/directdoc.asp?DDFDocuments/v/G/SPS/NARE325.docx</v>
      </c>
      <c r="U497" s="12" t="s">
        <v>41</v>
      </c>
      <c r="V497" s="12" t="s">
        <v>41</v>
      </c>
      <c r="W497" s="12" t="s">
        <v>41</v>
      </c>
      <c r="X497" s="12" t="s">
        <v>41</v>
      </c>
      <c r="Y497" s="12" t="s">
        <v>41</v>
      </c>
      <c r="Z497" s="12" t="s">
        <v>41</v>
      </c>
      <c r="AA497" s="12" t="s">
        <v>41</v>
      </c>
      <c r="AB497" s="13" t="s">
        <v>41</v>
      </c>
      <c r="AC497" s="12" t="s">
        <v>98</v>
      </c>
      <c r="AD497" s="12" t="s">
        <v>97</v>
      </c>
      <c r="AE497" s="12" t="s">
        <v>97</v>
      </c>
      <c r="AF497" s="12" t="s">
        <v>97</v>
      </c>
      <c r="AG497" s="12" t="s">
        <v>98</v>
      </c>
      <c r="AH497" s="13" t="s">
        <v>41</v>
      </c>
    </row>
    <row r="498" spans="1:34" ht="40.049999999999997" customHeight="1" x14ac:dyDescent="0.3">
      <c r="A498" s="7" t="s">
        <v>1051</v>
      </c>
      <c r="B498" s="8">
        <v>46281</v>
      </c>
      <c r="C498" s="9" t="str">
        <f>HYPERLINK("https://epingalert.org/en/Search?viewData= G/SPS/N/ARE/325, G/SPS/N/BHR/277, G/SPS/N/KWT/207, G/SPS/N/OMN/173, G/SPS/N/QAT/176, G/SPS/N/SAU/626, G/SPS/N/YEM/117"," G/SPS/N/ARE/325, G/SPS/N/BHR/277, G/SPS/N/KWT/207, G/SPS/N/OMN/173, G/SPS/N/QAT/176, G/SPS/N/SAU/626, G/SPS/N/YEM/117")</f>
        <v xml:space="preserve"> G/SPS/N/ARE/325, G/SPS/N/BHR/277, G/SPS/N/KWT/207, G/SPS/N/OMN/173, G/SPS/N/QAT/176, G/SPS/N/SAU/626, G/SPS/N/YEM/117</v>
      </c>
      <c r="D498" s="10" t="s">
        <v>1134</v>
      </c>
      <c r="E498" s="10" t="s">
        <v>1135</v>
      </c>
      <c r="F498" s="10" t="s">
        <v>1136</v>
      </c>
      <c r="G498" s="10" t="s">
        <v>1137</v>
      </c>
      <c r="H498" s="10" t="s">
        <v>1138</v>
      </c>
      <c r="I498" s="10" t="s">
        <v>120</v>
      </c>
      <c r="J498" s="10" t="s">
        <v>41</v>
      </c>
      <c r="K498" s="10" t="s">
        <v>121</v>
      </c>
      <c r="L498" s="7" t="s">
        <v>41</v>
      </c>
      <c r="M498" s="8">
        <v>46341</v>
      </c>
      <c r="N498" s="11" t="s">
        <v>122</v>
      </c>
      <c r="O498" s="11" t="s">
        <v>123</v>
      </c>
      <c r="P498" s="7" t="s">
        <v>95</v>
      </c>
      <c r="Q498" s="10" t="s">
        <v>1139</v>
      </c>
      <c r="R498" s="12" t="str">
        <f>HYPERLINK("https://docs.wto.org/imrd/directdoc.asp?DDFDocuments/t/G/SPS/NARE325.docx", "https://docs.wto.org/imrd/directdoc.asp?DDFDocuments/t/G/SPS/NARE325.docx")</f>
        <v>https://docs.wto.org/imrd/directdoc.asp?DDFDocuments/t/G/SPS/NARE325.docx</v>
      </c>
      <c r="S498" s="12" t="str">
        <f>HYPERLINK("https://docs.wto.org/imrd/directdoc.asp?DDFDocuments/u/G/SPS/NARE325.docx", "https://docs.wto.org/imrd/directdoc.asp?DDFDocuments/u/G/SPS/NARE325.docx")</f>
        <v>https://docs.wto.org/imrd/directdoc.asp?DDFDocuments/u/G/SPS/NARE325.docx</v>
      </c>
      <c r="T498" s="12" t="str">
        <f>HYPERLINK("https://docs.wto.org/imrd/directdoc.asp?DDFDocuments/v/G/SPS/NARE325.docx", "https://docs.wto.org/imrd/directdoc.asp?DDFDocuments/v/G/SPS/NARE325.docx")</f>
        <v>https://docs.wto.org/imrd/directdoc.asp?DDFDocuments/v/G/SPS/NARE325.docx</v>
      </c>
      <c r="U498" s="12" t="s">
        <v>41</v>
      </c>
      <c r="V498" s="12" t="s">
        <v>41</v>
      </c>
      <c r="W498" s="12" t="s">
        <v>41</v>
      </c>
      <c r="X498" s="12" t="s">
        <v>41</v>
      </c>
      <c r="Y498" s="12" t="s">
        <v>41</v>
      </c>
      <c r="Z498" s="12" t="s">
        <v>41</v>
      </c>
      <c r="AA498" s="12" t="s">
        <v>41</v>
      </c>
      <c r="AB498" s="13" t="s">
        <v>41</v>
      </c>
      <c r="AC498" s="12" t="s">
        <v>98</v>
      </c>
      <c r="AD498" s="12" t="s">
        <v>97</v>
      </c>
      <c r="AE498" s="12" t="s">
        <v>97</v>
      </c>
      <c r="AF498" s="12" t="s">
        <v>97</v>
      </c>
      <c r="AG498" s="12" t="s">
        <v>98</v>
      </c>
      <c r="AH498" s="13" t="s">
        <v>41</v>
      </c>
    </row>
    <row r="499" spans="1:34" ht="40.049999999999997" customHeight="1" x14ac:dyDescent="0.3">
      <c r="A499" s="7" t="s">
        <v>1052</v>
      </c>
      <c r="B499" s="8">
        <v>46281</v>
      </c>
      <c r="C499" s="9" t="str">
        <f>HYPERLINK("https://epingalert.org/en/Search?viewData= G/SPS/N/ARE/325, G/SPS/N/BHR/277, G/SPS/N/KWT/207, G/SPS/N/OMN/173, G/SPS/N/QAT/176, G/SPS/N/SAU/626, G/SPS/N/YEM/117"," G/SPS/N/ARE/325, G/SPS/N/BHR/277, G/SPS/N/KWT/207, G/SPS/N/OMN/173, G/SPS/N/QAT/176, G/SPS/N/SAU/626, G/SPS/N/YEM/117")</f>
        <v xml:space="preserve"> G/SPS/N/ARE/325, G/SPS/N/BHR/277, G/SPS/N/KWT/207, G/SPS/N/OMN/173, G/SPS/N/QAT/176, G/SPS/N/SAU/626, G/SPS/N/YEM/117</v>
      </c>
      <c r="D499" s="10" t="s">
        <v>1134</v>
      </c>
      <c r="E499" s="10" t="s">
        <v>1135</v>
      </c>
      <c r="F499" s="10" t="s">
        <v>1136</v>
      </c>
      <c r="G499" s="10" t="s">
        <v>1137</v>
      </c>
      <c r="H499" s="10" t="s">
        <v>1138</v>
      </c>
      <c r="I499" s="10" t="s">
        <v>120</v>
      </c>
      <c r="J499" s="10" t="s">
        <v>41</v>
      </c>
      <c r="K499" s="10" t="s">
        <v>121</v>
      </c>
      <c r="L499" s="7" t="s">
        <v>41</v>
      </c>
      <c r="M499" s="8">
        <v>46341</v>
      </c>
      <c r="N499" s="11" t="s">
        <v>122</v>
      </c>
      <c r="O499" s="11" t="s">
        <v>123</v>
      </c>
      <c r="P499" s="7" t="s">
        <v>95</v>
      </c>
      <c r="Q499" s="10" t="s">
        <v>1139</v>
      </c>
      <c r="R499" s="12" t="str">
        <f>HYPERLINK("https://docs.wto.org/imrd/directdoc.asp?DDFDocuments/t/G/SPS/NARE325.docx", "https://docs.wto.org/imrd/directdoc.asp?DDFDocuments/t/G/SPS/NARE325.docx")</f>
        <v>https://docs.wto.org/imrd/directdoc.asp?DDFDocuments/t/G/SPS/NARE325.docx</v>
      </c>
      <c r="S499" s="12" t="str">
        <f>HYPERLINK("https://docs.wto.org/imrd/directdoc.asp?DDFDocuments/u/G/SPS/NARE325.docx", "https://docs.wto.org/imrd/directdoc.asp?DDFDocuments/u/G/SPS/NARE325.docx")</f>
        <v>https://docs.wto.org/imrd/directdoc.asp?DDFDocuments/u/G/SPS/NARE325.docx</v>
      </c>
      <c r="T499" s="12" t="str">
        <f>HYPERLINK("https://docs.wto.org/imrd/directdoc.asp?DDFDocuments/v/G/SPS/NARE325.docx", "https://docs.wto.org/imrd/directdoc.asp?DDFDocuments/v/G/SPS/NARE325.docx")</f>
        <v>https://docs.wto.org/imrd/directdoc.asp?DDFDocuments/v/G/SPS/NARE325.docx</v>
      </c>
      <c r="U499" s="12" t="s">
        <v>41</v>
      </c>
      <c r="V499" s="12" t="s">
        <v>41</v>
      </c>
      <c r="W499" s="12" t="s">
        <v>41</v>
      </c>
      <c r="X499" s="12" t="s">
        <v>41</v>
      </c>
      <c r="Y499" s="12" t="s">
        <v>41</v>
      </c>
      <c r="Z499" s="12" t="s">
        <v>41</v>
      </c>
      <c r="AA499" s="12" t="s">
        <v>41</v>
      </c>
      <c r="AB499" s="13" t="s">
        <v>41</v>
      </c>
      <c r="AC499" s="12" t="s">
        <v>98</v>
      </c>
      <c r="AD499" s="12" t="s">
        <v>97</v>
      </c>
      <c r="AE499" s="12" t="s">
        <v>97</v>
      </c>
      <c r="AF499" s="12" t="s">
        <v>97</v>
      </c>
      <c r="AG499" s="12" t="s">
        <v>98</v>
      </c>
      <c r="AH499" s="13" t="s">
        <v>41</v>
      </c>
    </row>
    <row r="500" spans="1:34" ht="40.049999999999997" customHeight="1" x14ac:dyDescent="0.3">
      <c r="A500" s="7" t="s">
        <v>124</v>
      </c>
      <c r="B500" s="8">
        <v>46281</v>
      </c>
      <c r="C500" s="9" t="str">
        <f>HYPERLINK("https://epingalert.org/en/Search?viewData= G/SPS/N/ARE/325, G/SPS/N/BHR/277, G/SPS/N/KWT/207, G/SPS/N/OMN/173, G/SPS/N/QAT/176, G/SPS/N/SAU/626, G/SPS/N/YEM/117"," G/SPS/N/ARE/325, G/SPS/N/BHR/277, G/SPS/N/KWT/207, G/SPS/N/OMN/173, G/SPS/N/QAT/176, G/SPS/N/SAU/626, G/SPS/N/YEM/117")</f>
        <v xml:space="preserve"> G/SPS/N/ARE/325, G/SPS/N/BHR/277, G/SPS/N/KWT/207, G/SPS/N/OMN/173, G/SPS/N/QAT/176, G/SPS/N/SAU/626, G/SPS/N/YEM/117</v>
      </c>
      <c r="D500" s="10" t="s">
        <v>1134</v>
      </c>
      <c r="E500" s="10" t="s">
        <v>1135</v>
      </c>
      <c r="F500" s="10" t="s">
        <v>1136</v>
      </c>
      <c r="G500" s="10" t="s">
        <v>1137</v>
      </c>
      <c r="H500" s="10" t="s">
        <v>1138</v>
      </c>
      <c r="I500" s="10" t="s">
        <v>120</v>
      </c>
      <c r="J500" s="10" t="s">
        <v>41</v>
      </c>
      <c r="K500" s="10" t="s">
        <v>121</v>
      </c>
      <c r="L500" s="7" t="s">
        <v>41</v>
      </c>
      <c r="M500" s="8">
        <v>46341</v>
      </c>
      <c r="N500" s="11" t="s">
        <v>122</v>
      </c>
      <c r="O500" s="11" t="s">
        <v>123</v>
      </c>
      <c r="P500" s="7" t="s">
        <v>95</v>
      </c>
      <c r="Q500" s="10" t="s">
        <v>1139</v>
      </c>
      <c r="R500" s="12" t="str">
        <f>HYPERLINK("https://docs.wto.org/imrd/directdoc.asp?DDFDocuments/t/G/SPS/NARE325.docx", "https://docs.wto.org/imrd/directdoc.asp?DDFDocuments/t/G/SPS/NARE325.docx")</f>
        <v>https://docs.wto.org/imrd/directdoc.asp?DDFDocuments/t/G/SPS/NARE325.docx</v>
      </c>
      <c r="S500" s="12" t="str">
        <f>HYPERLINK("https://docs.wto.org/imrd/directdoc.asp?DDFDocuments/u/G/SPS/NARE325.docx", "https://docs.wto.org/imrd/directdoc.asp?DDFDocuments/u/G/SPS/NARE325.docx")</f>
        <v>https://docs.wto.org/imrd/directdoc.asp?DDFDocuments/u/G/SPS/NARE325.docx</v>
      </c>
      <c r="T500" s="12" t="str">
        <f>HYPERLINK("https://docs.wto.org/imrd/directdoc.asp?DDFDocuments/v/G/SPS/NARE325.docx", "https://docs.wto.org/imrd/directdoc.asp?DDFDocuments/v/G/SPS/NARE325.docx")</f>
        <v>https://docs.wto.org/imrd/directdoc.asp?DDFDocuments/v/G/SPS/NARE325.docx</v>
      </c>
      <c r="U500" s="12" t="s">
        <v>41</v>
      </c>
      <c r="V500" s="12" t="s">
        <v>41</v>
      </c>
      <c r="W500" s="12" t="s">
        <v>41</v>
      </c>
      <c r="X500" s="12" t="s">
        <v>41</v>
      </c>
      <c r="Y500" s="12" t="s">
        <v>41</v>
      </c>
      <c r="Z500" s="12" t="s">
        <v>41</v>
      </c>
      <c r="AA500" s="12" t="s">
        <v>41</v>
      </c>
      <c r="AB500" s="13" t="s">
        <v>41</v>
      </c>
      <c r="AC500" s="12" t="s">
        <v>98</v>
      </c>
      <c r="AD500" s="12" t="s">
        <v>97</v>
      </c>
      <c r="AE500" s="12" t="s">
        <v>97</v>
      </c>
      <c r="AF500" s="12" t="s">
        <v>97</v>
      </c>
      <c r="AG500" s="12" t="s">
        <v>98</v>
      </c>
      <c r="AH500" s="13" t="s">
        <v>41</v>
      </c>
    </row>
    <row r="501" spans="1:34" ht="40.049999999999997" customHeight="1" x14ac:dyDescent="0.3">
      <c r="A501" s="7" t="s">
        <v>1053</v>
      </c>
      <c r="B501" s="8">
        <v>46281</v>
      </c>
      <c r="C501" s="9" t="str">
        <f>HYPERLINK("https://epingalert.org/en/Search?viewData= G/SPS/N/ARE/325, G/SPS/N/BHR/277, G/SPS/N/KWT/207, G/SPS/N/OMN/173, G/SPS/N/QAT/176, G/SPS/N/SAU/626, G/SPS/N/YEM/117"," G/SPS/N/ARE/325, G/SPS/N/BHR/277, G/SPS/N/KWT/207, G/SPS/N/OMN/173, G/SPS/N/QAT/176, G/SPS/N/SAU/626, G/SPS/N/YEM/117")</f>
        <v xml:space="preserve"> G/SPS/N/ARE/325, G/SPS/N/BHR/277, G/SPS/N/KWT/207, G/SPS/N/OMN/173, G/SPS/N/QAT/176, G/SPS/N/SAU/626, G/SPS/N/YEM/117</v>
      </c>
      <c r="D501" s="10" t="s">
        <v>1134</v>
      </c>
      <c r="E501" s="10" t="s">
        <v>1135</v>
      </c>
      <c r="F501" s="10" t="s">
        <v>1136</v>
      </c>
      <c r="G501" s="10" t="s">
        <v>1137</v>
      </c>
      <c r="H501" s="10" t="s">
        <v>1138</v>
      </c>
      <c r="I501" s="10" t="s">
        <v>120</v>
      </c>
      <c r="J501" s="10" t="s">
        <v>41</v>
      </c>
      <c r="K501" s="10" t="s">
        <v>121</v>
      </c>
      <c r="L501" s="7" t="s">
        <v>41</v>
      </c>
      <c r="M501" s="8">
        <v>46341</v>
      </c>
      <c r="N501" s="11" t="s">
        <v>122</v>
      </c>
      <c r="O501" s="11" t="s">
        <v>123</v>
      </c>
      <c r="P501" s="7" t="s">
        <v>95</v>
      </c>
      <c r="Q501" s="10" t="s">
        <v>1139</v>
      </c>
      <c r="R501" s="12" t="str">
        <f>HYPERLINK("https://docs.wto.org/imrd/directdoc.asp?DDFDocuments/t/G/SPS/NARE325.docx", "https://docs.wto.org/imrd/directdoc.asp?DDFDocuments/t/G/SPS/NARE325.docx")</f>
        <v>https://docs.wto.org/imrd/directdoc.asp?DDFDocuments/t/G/SPS/NARE325.docx</v>
      </c>
      <c r="S501" s="12" t="str">
        <f>HYPERLINK("https://docs.wto.org/imrd/directdoc.asp?DDFDocuments/u/G/SPS/NARE325.docx", "https://docs.wto.org/imrd/directdoc.asp?DDFDocuments/u/G/SPS/NARE325.docx")</f>
        <v>https://docs.wto.org/imrd/directdoc.asp?DDFDocuments/u/G/SPS/NARE325.docx</v>
      </c>
      <c r="T501" s="12" t="str">
        <f>HYPERLINK("https://docs.wto.org/imrd/directdoc.asp?DDFDocuments/v/G/SPS/NARE325.docx", "https://docs.wto.org/imrd/directdoc.asp?DDFDocuments/v/G/SPS/NARE325.docx")</f>
        <v>https://docs.wto.org/imrd/directdoc.asp?DDFDocuments/v/G/SPS/NARE325.docx</v>
      </c>
      <c r="U501" s="12" t="s">
        <v>41</v>
      </c>
      <c r="V501" s="12" t="s">
        <v>41</v>
      </c>
      <c r="W501" s="12" t="s">
        <v>41</v>
      </c>
      <c r="X501" s="12" t="s">
        <v>41</v>
      </c>
      <c r="Y501" s="12" t="s">
        <v>41</v>
      </c>
      <c r="Z501" s="12" t="s">
        <v>41</v>
      </c>
      <c r="AA501" s="12" t="s">
        <v>41</v>
      </c>
      <c r="AB501" s="13" t="s">
        <v>41</v>
      </c>
      <c r="AC501" s="12" t="s">
        <v>98</v>
      </c>
      <c r="AD501" s="12" t="s">
        <v>97</v>
      </c>
      <c r="AE501" s="12" t="s">
        <v>97</v>
      </c>
      <c r="AF501" s="12" t="s">
        <v>97</v>
      </c>
      <c r="AG501" s="12" t="s">
        <v>98</v>
      </c>
      <c r="AH501" s="13" t="s">
        <v>41</v>
      </c>
    </row>
    <row r="502" spans="1:34" ht="40.049999999999997" customHeight="1" x14ac:dyDescent="0.3">
      <c r="A502" s="7" t="s">
        <v>1054</v>
      </c>
      <c r="B502" s="8">
        <v>46281</v>
      </c>
      <c r="C502" s="9" t="str">
        <f>HYPERLINK("https://epingalert.org/en/Search?viewData= G/SPS/N/ARE/325, G/SPS/N/BHR/277, G/SPS/N/KWT/207, G/SPS/N/OMN/173, G/SPS/N/QAT/176, G/SPS/N/SAU/626, G/SPS/N/YEM/117"," G/SPS/N/ARE/325, G/SPS/N/BHR/277, G/SPS/N/KWT/207, G/SPS/N/OMN/173, G/SPS/N/QAT/176, G/SPS/N/SAU/626, G/SPS/N/YEM/117")</f>
        <v xml:space="preserve"> G/SPS/N/ARE/325, G/SPS/N/BHR/277, G/SPS/N/KWT/207, G/SPS/N/OMN/173, G/SPS/N/QAT/176, G/SPS/N/SAU/626, G/SPS/N/YEM/117</v>
      </c>
      <c r="D502" s="10" t="s">
        <v>1134</v>
      </c>
      <c r="E502" s="10" t="s">
        <v>1135</v>
      </c>
      <c r="F502" s="10" t="s">
        <v>1136</v>
      </c>
      <c r="G502" s="10" t="s">
        <v>1137</v>
      </c>
      <c r="H502" s="10" t="s">
        <v>1138</v>
      </c>
      <c r="I502" s="10" t="s">
        <v>120</v>
      </c>
      <c r="J502" s="10" t="s">
        <v>41</v>
      </c>
      <c r="K502" s="10" t="s">
        <v>121</v>
      </c>
      <c r="L502" s="7" t="s">
        <v>41</v>
      </c>
      <c r="M502" s="8">
        <v>46341</v>
      </c>
      <c r="N502" s="11" t="s">
        <v>122</v>
      </c>
      <c r="O502" s="11" t="s">
        <v>123</v>
      </c>
      <c r="P502" s="7" t="s">
        <v>95</v>
      </c>
      <c r="Q502" s="10" t="s">
        <v>1139</v>
      </c>
      <c r="R502" s="12" t="str">
        <f>HYPERLINK("https://docs.wto.org/imrd/directdoc.asp?DDFDocuments/t/G/SPS/NARE325.docx", "https://docs.wto.org/imrd/directdoc.asp?DDFDocuments/t/G/SPS/NARE325.docx")</f>
        <v>https://docs.wto.org/imrd/directdoc.asp?DDFDocuments/t/G/SPS/NARE325.docx</v>
      </c>
      <c r="S502" s="12" t="str">
        <f>HYPERLINK("https://docs.wto.org/imrd/directdoc.asp?DDFDocuments/u/G/SPS/NARE325.docx", "https://docs.wto.org/imrd/directdoc.asp?DDFDocuments/u/G/SPS/NARE325.docx")</f>
        <v>https://docs.wto.org/imrd/directdoc.asp?DDFDocuments/u/G/SPS/NARE325.docx</v>
      </c>
      <c r="T502" s="12" t="str">
        <f>HYPERLINK("https://docs.wto.org/imrd/directdoc.asp?DDFDocuments/v/G/SPS/NARE325.docx", "https://docs.wto.org/imrd/directdoc.asp?DDFDocuments/v/G/SPS/NARE325.docx")</f>
        <v>https://docs.wto.org/imrd/directdoc.asp?DDFDocuments/v/G/SPS/NARE325.docx</v>
      </c>
      <c r="U502" s="12" t="s">
        <v>41</v>
      </c>
      <c r="V502" s="12" t="s">
        <v>41</v>
      </c>
      <c r="W502" s="12" t="s">
        <v>41</v>
      </c>
      <c r="X502" s="12" t="s">
        <v>41</v>
      </c>
      <c r="Y502" s="12" t="s">
        <v>41</v>
      </c>
      <c r="Z502" s="12" t="s">
        <v>41</v>
      </c>
      <c r="AA502" s="12" t="s">
        <v>41</v>
      </c>
      <c r="AB502" s="13" t="s">
        <v>41</v>
      </c>
      <c r="AC502" s="12" t="s">
        <v>98</v>
      </c>
      <c r="AD502" s="12" t="s">
        <v>97</v>
      </c>
      <c r="AE502" s="12" t="s">
        <v>97</v>
      </c>
      <c r="AF502" s="12" t="s">
        <v>97</v>
      </c>
      <c r="AG502" s="12" t="s">
        <v>98</v>
      </c>
      <c r="AH502" s="13" t="s">
        <v>41</v>
      </c>
    </row>
    <row r="503" spans="1:34" ht="40.049999999999997" customHeight="1" x14ac:dyDescent="0.3">
      <c r="A503" s="7" t="s">
        <v>762</v>
      </c>
      <c r="B503" s="8">
        <v>46281</v>
      </c>
      <c r="C503" s="9" t="str">
        <f>HYPERLINK("https://epingalert.org/en/Search?viewData= G/SPS/N/CAN/1596/Add.1"," G/SPS/N/CAN/1596/Add.1")</f>
        <v xml:space="preserve"> G/SPS/N/CAN/1596/Add.1</v>
      </c>
      <c r="D503" s="10" t="s">
        <v>1140</v>
      </c>
      <c r="E503" s="10" t="s">
        <v>1141</v>
      </c>
      <c r="F503" s="10" t="s">
        <v>1142</v>
      </c>
      <c r="G503" s="10" t="s">
        <v>41</v>
      </c>
      <c r="H503" s="10" t="s">
        <v>1143</v>
      </c>
      <c r="I503" s="10" t="s">
        <v>120</v>
      </c>
      <c r="J503" s="10" t="s">
        <v>41</v>
      </c>
      <c r="K503" s="10" t="s">
        <v>1144</v>
      </c>
      <c r="L503" s="7"/>
      <c r="M503" s="8" t="s">
        <v>41</v>
      </c>
      <c r="N503" s="11"/>
      <c r="O503" s="11"/>
      <c r="P503" s="7" t="s">
        <v>43</v>
      </c>
      <c r="Q503" s="7"/>
      <c r="R503" s="12" t="str">
        <f>HYPERLINK("https://docs.wto.org/imrd/directdoc.asp?DDFDocuments/t/G/SPS/NCAN1596A1.docx", "https://docs.wto.org/imrd/directdoc.asp?DDFDocuments/t/G/SPS/NCAN1596A1.docx")</f>
        <v>https://docs.wto.org/imrd/directdoc.asp?DDFDocuments/t/G/SPS/NCAN1596A1.docx</v>
      </c>
      <c r="S503" s="12" t="str">
        <f>HYPERLINK("https://docs.wto.org/imrd/directdoc.asp?DDFDocuments/u/G/SPS/NCAN1596A1.docx", "https://docs.wto.org/imrd/directdoc.asp?DDFDocuments/u/G/SPS/NCAN1596A1.docx")</f>
        <v>https://docs.wto.org/imrd/directdoc.asp?DDFDocuments/u/G/SPS/NCAN1596A1.docx</v>
      </c>
      <c r="T503" s="12" t="str">
        <f>HYPERLINK("https://docs.wto.org/imrd/directdoc.asp?DDFDocuments/v/G/SPS/NCAN1596A1.docx", "https://docs.wto.org/imrd/directdoc.asp?DDFDocuments/v/G/SPS/NCAN1596A1.docx")</f>
        <v>https://docs.wto.org/imrd/directdoc.asp?DDFDocuments/v/G/SPS/NCAN1596A1.docx</v>
      </c>
      <c r="U503" s="12" t="s">
        <v>41</v>
      </c>
      <c r="V503" s="12" t="s">
        <v>41</v>
      </c>
      <c r="W503" s="12" t="s">
        <v>41</v>
      </c>
      <c r="X503" s="12" t="s">
        <v>41</v>
      </c>
      <c r="Y503" s="12" t="s">
        <v>41</v>
      </c>
      <c r="Z503" s="12" t="s">
        <v>41</v>
      </c>
      <c r="AA503" s="12" t="s">
        <v>41</v>
      </c>
      <c r="AB503" s="13" t="s">
        <v>41</v>
      </c>
      <c r="AC503" s="12" t="s">
        <v>41</v>
      </c>
      <c r="AD503" s="12" t="s">
        <v>41</v>
      </c>
      <c r="AE503" s="12" t="s">
        <v>41</v>
      </c>
      <c r="AF503" s="12" t="s">
        <v>41</v>
      </c>
      <c r="AG503" s="12" t="s">
        <v>41</v>
      </c>
      <c r="AH503" s="13" t="s">
        <v>41</v>
      </c>
    </row>
    <row r="504" spans="1:34" ht="40.049999999999997" customHeight="1" x14ac:dyDescent="0.3">
      <c r="A504" s="7" t="s">
        <v>112</v>
      </c>
      <c r="B504" s="8">
        <v>46281</v>
      </c>
      <c r="C504" s="9" t="str">
        <f>HYPERLINK("https://epingalert.org/en/Search?viewData= G/SPS/N/UKR/266/Rev.1"," G/SPS/N/UKR/266/Rev.1")</f>
        <v xml:space="preserve"> G/SPS/N/UKR/266/Rev.1</v>
      </c>
      <c r="D504" s="10" t="s">
        <v>1145</v>
      </c>
      <c r="E504" s="10" t="s">
        <v>1146</v>
      </c>
      <c r="F504" s="10" t="s">
        <v>1147</v>
      </c>
      <c r="G504" s="10" t="s">
        <v>1148</v>
      </c>
      <c r="H504" s="10" t="s">
        <v>41</v>
      </c>
      <c r="I504" s="10" t="s">
        <v>120</v>
      </c>
      <c r="J504" s="10" t="s">
        <v>41</v>
      </c>
      <c r="K504" s="10" t="s">
        <v>121</v>
      </c>
      <c r="L504" s="7" t="s">
        <v>41</v>
      </c>
      <c r="M504" s="8">
        <v>46341</v>
      </c>
      <c r="N504" s="11" t="s">
        <v>122</v>
      </c>
      <c r="O504" s="11" t="s">
        <v>123</v>
      </c>
      <c r="P504" s="7" t="s">
        <v>167</v>
      </c>
      <c r="Q504" s="10" t="s">
        <v>1149</v>
      </c>
      <c r="R504" s="12" t="str">
        <f>HYPERLINK("https://docs.wto.org/imrd/directdoc.asp?DDFDocuments/t/G/SPS/NUKR266R1.docx", "https://docs.wto.org/imrd/directdoc.asp?DDFDocuments/t/G/SPS/NUKR266R1.docx")</f>
        <v>https://docs.wto.org/imrd/directdoc.asp?DDFDocuments/t/G/SPS/NUKR266R1.docx</v>
      </c>
      <c r="S504" s="12" t="str">
        <f>HYPERLINK("https://docs.wto.org/imrd/directdoc.asp?DDFDocuments/u/G/SPS/NUKR266R1.docx", "https://docs.wto.org/imrd/directdoc.asp?DDFDocuments/u/G/SPS/NUKR266R1.docx")</f>
        <v>https://docs.wto.org/imrd/directdoc.asp?DDFDocuments/u/G/SPS/NUKR266R1.docx</v>
      </c>
      <c r="T504" s="12" t="str">
        <f>HYPERLINK("https://docs.wto.org/imrd/directdoc.asp?DDFDocuments/v/G/SPS/NUKR266R1.docx", "https://docs.wto.org/imrd/directdoc.asp?DDFDocuments/v/G/SPS/NUKR266R1.docx")</f>
        <v>https://docs.wto.org/imrd/directdoc.asp?DDFDocuments/v/G/SPS/NUKR266R1.docx</v>
      </c>
      <c r="U504" s="12" t="s">
        <v>41</v>
      </c>
      <c r="V504" s="12" t="s">
        <v>41</v>
      </c>
      <c r="W504" s="12" t="s">
        <v>41</v>
      </c>
      <c r="X504" s="12" t="s">
        <v>41</v>
      </c>
      <c r="Y504" s="12" t="s">
        <v>41</v>
      </c>
      <c r="Z504" s="12" t="s">
        <v>41</v>
      </c>
      <c r="AA504" s="12" t="s">
        <v>41</v>
      </c>
      <c r="AB504" s="13" t="s">
        <v>41</v>
      </c>
      <c r="AC504" s="12" t="s">
        <v>97</v>
      </c>
      <c r="AD504" s="12" t="s">
        <v>97</v>
      </c>
      <c r="AE504" s="12" t="s">
        <v>97</v>
      </c>
      <c r="AF504" s="12" t="s">
        <v>98</v>
      </c>
      <c r="AG504" s="12" t="s">
        <v>99</v>
      </c>
      <c r="AH504" s="13" t="s">
        <v>41</v>
      </c>
    </row>
    <row r="505" spans="1:34" ht="40.049999999999997" customHeight="1" x14ac:dyDescent="0.3">
      <c r="A505" s="7" t="s">
        <v>112</v>
      </c>
      <c r="B505" s="8">
        <v>46281</v>
      </c>
      <c r="C505" s="9" t="str">
        <f>HYPERLINK("https://epingalert.org/en/Search?viewData= G/SPS/N/UKR/269/Add.1"," G/SPS/N/UKR/269/Add.1")</f>
        <v xml:space="preserve"> G/SPS/N/UKR/269/Add.1</v>
      </c>
      <c r="D505" s="10" t="s">
        <v>1150</v>
      </c>
      <c r="E505" s="10" t="s">
        <v>1151</v>
      </c>
      <c r="F505" s="10" t="s">
        <v>1152</v>
      </c>
      <c r="G505" s="10" t="s">
        <v>41</v>
      </c>
      <c r="H505" s="10" t="s">
        <v>41</v>
      </c>
      <c r="I505" s="10" t="s">
        <v>340</v>
      </c>
      <c r="J505" s="10" t="s">
        <v>41</v>
      </c>
      <c r="K505" s="10" t="s">
        <v>859</v>
      </c>
      <c r="L505" s="7"/>
      <c r="M505" s="8" t="s">
        <v>41</v>
      </c>
      <c r="N505" s="11"/>
      <c r="O505" s="11"/>
      <c r="P505" s="7" t="s">
        <v>43</v>
      </c>
      <c r="Q505" s="10" t="s">
        <v>1153</v>
      </c>
      <c r="R505" s="12" t="str">
        <f>HYPERLINK("https://docs.wto.org/imrd/directdoc.asp?DDFDocuments/t/G/SPS/NUKR269A1.docx", "https://docs.wto.org/imrd/directdoc.asp?DDFDocuments/t/G/SPS/NUKR269A1.docx")</f>
        <v>https://docs.wto.org/imrd/directdoc.asp?DDFDocuments/t/G/SPS/NUKR269A1.docx</v>
      </c>
      <c r="S505" s="12" t="str">
        <f>HYPERLINK("https://docs.wto.org/imrd/directdoc.asp?DDFDocuments/u/G/SPS/NUKR269A1.docx", "https://docs.wto.org/imrd/directdoc.asp?DDFDocuments/u/G/SPS/NUKR269A1.docx")</f>
        <v>https://docs.wto.org/imrd/directdoc.asp?DDFDocuments/u/G/SPS/NUKR269A1.docx</v>
      </c>
      <c r="T505" s="12" t="str">
        <f>HYPERLINK("https://docs.wto.org/imrd/directdoc.asp?DDFDocuments/v/G/SPS/NUKR269A1.docx", "https://docs.wto.org/imrd/directdoc.asp?DDFDocuments/v/G/SPS/NUKR269A1.docx")</f>
        <v>https://docs.wto.org/imrd/directdoc.asp?DDFDocuments/v/G/SPS/NUKR269A1.docx</v>
      </c>
      <c r="U505" s="12" t="s">
        <v>41</v>
      </c>
      <c r="V505" s="12" t="s">
        <v>41</v>
      </c>
      <c r="W505" s="12" t="s">
        <v>41</v>
      </c>
      <c r="X505" s="12" t="s">
        <v>41</v>
      </c>
      <c r="Y505" s="12" t="s">
        <v>41</v>
      </c>
      <c r="Z505" s="12" t="s">
        <v>41</v>
      </c>
      <c r="AA505" s="12" t="s">
        <v>41</v>
      </c>
      <c r="AB505" s="13" t="s">
        <v>41</v>
      </c>
      <c r="AC505" s="12" t="s">
        <v>41</v>
      </c>
      <c r="AD505" s="12" t="s">
        <v>41</v>
      </c>
      <c r="AE505" s="12" t="s">
        <v>41</v>
      </c>
      <c r="AF505" s="12" t="s">
        <v>41</v>
      </c>
      <c r="AG505" s="12" t="s">
        <v>41</v>
      </c>
      <c r="AH505" s="13" t="s">
        <v>41</v>
      </c>
    </row>
    <row r="506" spans="1:34" ht="40.049999999999997" customHeight="1" x14ac:dyDescent="0.3">
      <c r="A506" s="7" t="s">
        <v>325</v>
      </c>
      <c r="B506" s="8">
        <v>46281</v>
      </c>
      <c r="C506" s="9" t="str">
        <f>HYPERLINK("https://epingalert.org/en/Search?viewData= G/SPS/N/VNM/192"," G/SPS/N/VNM/192")</f>
        <v xml:space="preserve"> G/SPS/N/VNM/192</v>
      </c>
      <c r="D506" s="10" t="s">
        <v>1154</v>
      </c>
      <c r="E506" s="10" t="s">
        <v>1155</v>
      </c>
      <c r="F506" s="10" t="s">
        <v>1156</v>
      </c>
      <c r="G506" s="10" t="s">
        <v>1157</v>
      </c>
      <c r="H506" s="10" t="s">
        <v>41</v>
      </c>
      <c r="I506" s="10" t="s">
        <v>120</v>
      </c>
      <c r="J506" s="10" t="s">
        <v>41</v>
      </c>
      <c r="K506" s="10" t="s">
        <v>121</v>
      </c>
      <c r="L506" s="7" t="s">
        <v>41</v>
      </c>
      <c r="M506" s="8">
        <v>46341</v>
      </c>
      <c r="N506" s="11">
        <v>46346</v>
      </c>
      <c r="O506" s="11">
        <v>46376</v>
      </c>
      <c r="P506" s="7" t="s">
        <v>95</v>
      </c>
      <c r="Q506" s="10" t="s">
        <v>1158</v>
      </c>
      <c r="R506" s="12" t="str">
        <f>HYPERLINK("https://docs.wto.org/imrd/directdoc.asp?DDFDocuments/t/G/SPS/NVNM192.docx", "https://docs.wto.org/imrd/directdoc.asp?DDFDocuments/t/G/SPS/NVNM192.docx")</f>
        <v>https://docs.wto.org/imrd/directdoc.asp?DDFDocuments/t/G/SPS/NVNM192.docx</v>
      </c>
      <c r="S506" s="12" t="str">
        <f>HYPERLINK("https://docs.wto.org/imrd/directdoc.asp?DDFDocuments/u/G/SPS/NVNM192.docx", "https://docs.wto.org/imrd/directdoc.asp?DDFDocuments/u/G/SPS/NVNM192.docx")</f>
        <v>https://docs.wto.org/imrd/directdoc.asp?DDFDocuments/u/G/SPS/NVNM192.docx</v>
      </c>
      <c r="T506" s="12" t="str">
        <f>HYPERLINK("https://docs.wto.org/imrd/directdoc.asp?DDFDocuments/v/G/SPS/NVNM192.docx", "https://docs.wto.org/imrd/directdoc.asp?DDFDocuments/v/G/SPS/NVNM192.docx")</f>
        <v>https://docs.wto.org/imrd/directdoc.asp?DDFDocuments/v/G/SPS/NVNM192.docx</v>
      </c>
      <c r="U506" s="12" t="s">
        <v>41</v>
      </c>
      <c r="V506" s="12" t="s">
        <v>41</v>
      </c>
      <c r="W506" s="12" t="s">
        <v>41</v>
      </c>
      <c r="X506" s="12" t="s">
        <v>41</v>
      </c>
      <c r="Y506" s="12" t="s">
        <v>41</v>
      </c>
      <c r="Z506" s="12" t="s">
        <v>41</v>
      </c>
      <c r="AA506" s="12" t="s">
        <v>41</v>
      </c>
      <c r="AB506" s="13" t="s">
        <v>41</v>
      </c>
      <c r="AC506" s="12" t="s">
        <v>97</v>
      </c>
      <c r="AD506" s="12" t="s">
        <v>97</v>
      </c>
      <c r="AE506" s="12" t="s">
        <v>97</v>
      </c>
      <c r="AF506" s="12" t="s">
        <v>98</v>
      </c>
      <c r="AG506" s="12" t="s">
        <v>99</v>
      </c>
      <c r="AH506" s="13" t="s">
        <v>41</v>
      </c>
    </row>
    <row r="507" spans="1:34" ht="40.049999999999997" customHeight="1" x14ac:dyDescent="0.3">
      <c r="A507" s="7" t="s">
        <v>1159</v>
      </c>
      <c r="B507" s="8">
        <v>46281</v>
      </c>
      <c r="C507" s="9" t="str">
        <f>HYPERLINK("https://epingalert.org/en/Search?viewData= G/TBT/15.2/N/PAK"," G/TBT/15.2/N/PAK")</f>
        <v xml:space="preserve"> G/TBT/15.2/N/PAK</v>
      </c>
      <c r="D507" s="10" t="s">
        <v>41</v>
      </c>
      <c r="E507" s="10" t="s">
        <v>41</v>
      </c>
      <c r="F507" s="10" t="s">
        <v>41</v>
      </c>
      <c r="G507" s="10" t="s">
        <v>41</v>
      </c>
      <c r="H507" s="10" t="s">
        <v>41</v>
      </c>
      <c r="I507" s="10" t="s">
        <v>41</v>
      </c>
      <c r="J507" s="10" t="s">
        <v>41</v>
      </c>
      <c r="K507" s="10" t="s">
        <v>41</v>
      </c>
      <c r="L507" s="7"/>
      <c r="M507" s="8" t="s">
        <v>41</v>
      </c>
      <c r="N507" s="11"/>
      <c r="O507" s="11"/>
      <c r="P507" s="7" t="s">
        <v>1160</v>
      </c>
      <c r="Q507" s="7"/>
      <c r="R507" s="12" t="str">
        <f>HYPERLINK("https://docs.wto.org/imrd/directdoc.asp?DDFDocuments/t/G/TBT15_2/NPAK.docx", "https://docs.wto.org/imrd/directdoc.asp?DDFDocuments/t/G/TBT15_2/NPAK.docx")</f>
        <v>https://docs.wto.org/imrd/directdoc.asp?DDFDocuments/t/G/TBT15_2/NPAK.docx</v>
      </c>
      <c r="S507" s="12" t="str">
        <f>HYPERLINK("https://docs.wto.org/imrd/directdoc.asp?DDFDocuments/u/G/TBT15_2/NPAK.docx", "https://docs.wto.org/imrd/directdoc.asp?DDFDocuments/u/G/TBT15_2/NPAK.docx")</f>
        <v>https://docs.wto.org/imrd/directdoc.asp?DDFDocuments/u/G/TBT15_2/NPAK.docx</v>
      </c>
      <c r="T507" s="12" t="str">
        <f>HYPERLINK("https://docs.wto.org/imrd/directdoc.asp?DDFDocuments/v/G/TBT15_2/NPAK.docx", "https://docs.wto.org/imrd/directdoc.asp?DDFDocuments/v/G/TBT15_2/NPAK.docx")</f>
        <v>https://docs.wto.org/imrd/directdoc.asp?DDFDocuments/v/G/TBT15_2/NPAK.docx</v>
      </c>
      <c r="U507" s="12" t="s">
        <v>41</v>
      </c>
      <c r="V507" s="12" t="s">
        <v>41</v>
      </c>
      <c r="W507" s="12" t="s">
        <v>41</v>
      </c>
      <c r="X507" s="12" t="s">
        <v>41</v>
      </c>
      <c r="Y507" s="12" t="s">
        <v>41</v>
      </c>
      <c r="Z507" s="12" t="s">
        <v>41</v>
      </c>
      <c r="AA507" s="12" t="s">
        <v>41</v>
      </c>
      <c r="AB507" s="13" t="s">
        <v>41</v>
      </c>
      <c r="AC507" s="12" t="s">
        <v>41</v>
      </c>
      <c r="AD507" s="12" t="s">
        <v>41</v>
      </c>
      <c r="AE507" s="12" t="s">
        <v>41</v>
      </c>
      <c r="AF507" s="12" t="s">
        <v>41</v>
      </c>
      <c r="AG507" s="12" t="s">
        <v>41</v>
      </c>
      <c r="AH507" s="13" t="s">
        <v>41</v>
      </c>
    </row>
    <row r="508" spans="1:34" ht="40.049999999999997" customHeight="1" x14ac:dyDescent="0.3">
      <c r="A508" s="7" t="s">
        <v>34</v>
      </c>
      <c r="B508" s="8">
        <v>46281</v>
      </c>
      <c r="C508" s="9" t="str">
        <f>HYPERLINK("https://epingalert.org/en/Search?viewData= G/TBT/N/BDI/461/Add.2, G/TBT/N/KEN/1596/Add.2, G/TBT/N/RWA/1008/Add.2, G/TBT/N/TZA/1115/Add.2, G/TBT/N/UGA/1919/Add.2"," G/TBT/N/BDI/461/Add.2, G/TBT/N/KEN/1596/Add.2, G/TBT/N/RWA/1008/Add.2, G/TBT/N/TZA/1115/Add.2, G/TBT/N/UGA/1919/Add.2")</f>
        <v xml:space="preserve"> G/TBT/N/BDI/461/Add.2, G/TBT/N/KEN/1596/Add.2, G/TBT/N/RWA/1008/Add.2, G/TBT/N/TZA/1115/Add.2, G/TBT/N/UGA/1919/Add.2</v>
      </c>
      <c r="D508" s="10" t="s">
        <v>1161</v>
      </c>
      <c r="E508" s="10" t="s">
        <v>1162</v>
      </c>
      <c r="F508" s="10" t="s">
        <v>1163</v>
      </c>
      <c r="G508" s="10" t="s">
        <v>1164</v>
      </c>
      <c r="H508" s="10" t="s">
        <v>902</v>
      </c>
      <c r="I508" s="10" t="s">
        <v>896</v>
      </c>
      <c r="J508" s="10" t="s">
        <v>41</v>
      </c>
      <c r="K508" s="10" t="s">
        <v>182</v>
      </c>
      <c r="L508" s="7"/>
      <c r="M508" s="8" t="s">
        <v>41</v>
      </c>
      <c r="N508" s="11"/>
      <c r="O508" s="11"/>
      <c r="P508" s="7" t="s">
        <v>43</v>
      </c>
      <c r="Q508" s="7"/>
      <c r="R508" s="12" t="str">
        <f>HYPERLINK("https://docs.wto.org/imrd/directdoc.asp?DDFDocuments/t/G/TBTN24/BDI461A2.docx", "https://docs.wto.org/imrd/directdoc.asp?DDFDocuments/t/G/TBTN24/BDI461A2.docx")</f>
        <v>https://docs.wto.org/imrd/directdoc.asp?DDFDocuments/t/G/TBTN24/BDI461A2.docx</v>
      </c>
      <c r="S508" s="12" t="str">
        <f>HYPERLINK("https://docs.wto.org/imrd/directdoc.asp?DDFDocuments/u/G/TBTN24/BDI461A2.docx", "https://docs.wto.org/imrd/directdoc.asp?DDFDocuments/u/G/TBTN24/BDI461A2.docx")</f>
        <v>https://docs.wto.org/imrd/directdoc.asp?DDFDocuments/u/G/TBTN24/BDI461A2.docx</v>
      </c>
      <c r="T508" s="12" t="str">
        <f>HYPERLINK("https://docs.wto.org/imrd/directdoc.asp?DDFDocuments/v/G/TBTN24/BDI461A2.docx", "https://docs.wto.org/imrd/directdoc.asp?DDFDocuments/v/G/TBTN24/BDI461A2.docx")</f>
        <v>https://docs.wto.org/imrd/directdoc.asp?DDFDocuments/v/G/TBTN24/BDI461A2.docx</v>
      </c>
      <c r="U508" s="12" t="s">
        <v>98</v>
      </c>
      <c r="V508" s="12" t="s">
        <v>97</v>
      </c>
      <c r="W508" s="12" t="s">
        <v>97</v>
      </c>
      <c r="X508" s="12" t="s">
        <v>97</v>
      </c>
      <c r="Y508" s="12" t="s">
        <v>97</v>
      </c>
      <c r="Z508" s="12" t="s">
        <v>97</v>
      </c>
      <c r="AA508" s="12" t="s">
        <v>97</v>
      </c>
      <c r="AB508" s="13" t="s">
        <v>41</v>
      </c>
      <c r="AC508" s="12" t="s">
        <v>41</v>
      </c>
      <c r="AD508" s="12" t="s">
        <v>41</v>
      </c>
      <c r="AE508" s="12" t="s">
        <v>41</v>
      </c>
      <c r="AF508" s="12" t="s">
        <v>41</v>
      </c>
      <c r="AG508" s="12" t="s">
        <v>41</v>
      </c>
      <c r="AH508" s="13" t="s">
        <v>41</v>
      </c>
    </row>
    <row r="509" spans="1:34" ht="40.049999999999997" customHeight="1" x14ac:dyDescent="0.3">
      <c r="A509" s="7" t="s">
        <v>45</v>
      </c>
      <c r="B509" s="8">
        <v>46281</v>
      </c>
      <c r="C509" s="9" t="str">
        <f>HYPERLINK("https://epingalert.org/en/Search?viewData= G/TBT/N/BDI/461/Add.2, G/TBT/N/KEN/1596/Add.2, G/TBT/N/RWA/1008/Add.2, G/TBT/N/TZA/1115/Add.2, G/TBT/N/UGA/1919/Add.2"," G/TBT/N/BDI/461/Add.2, G/TBT/N/KEN/1596/Add.2, G/TBT/N/RWA/1008/Add.2, G/TBT/N/TZA/1115/Add.2, G/TBT/N/UGA/1919/Add.2")</f>
        <v xml:space="preserve"> G/TBT/N/BDI/461/Add.2, G/TBT/N/KEN/1596/Add.2, G/TBT/N/RWA/1008/Add.2, G/TBT/N/TZA/1115/Add.2, G/TBT/N/UGA/1919/Add.2</v>
      </c>
      <c r="D509" s="10" t="s">
        <v>1161</v>
      </c>
      <c r="E509" s="10" t="s">
        <v>1162</v>
      </c>
      <c r="F509" s="10" t="s">
        <v>1163</v>
      </c>
      <c r="G509" s="10" t="s">
        <v>1164</v>
      </c>
      <c r="H509" s="10" t="s">
        <v>902</v>
      </c>
      <c r="I509" s="10" t="s">
        <v>896</v>
      </c>
      <c r="J509" s="10" t="s">
        <v>41</v>
      </c>
      <c r="K509" s="10" t="s">
        <v>182</v>
      </c>
      <c r="L509" s="7"/>
      <c r="M509" s="8" t="s">
        <v>41</v>
      </c>
      <c r="N509" s="11"/>
      <c r="O509" s="11"/>
      <c r="P509" s="7" t="s">
        <v>43</v>
      </c>
      <c r="Q509" s="7"/>
      <c r="R509" s="12" t="str">
        <f>HYPERLINK("https://docs.wto.org/imrd/directdoc.asp?DDFDocuments/t/G/TBTN24/BDI461A2.docx", "https://docs.wto.org/imrd/directdoc.asp?DDFDocuments/t/G/TBTN24/BDI461A2.docx")</f>
        <v>https://docs.wto.org/imrd/directdoc.asp?DDFDocuments/t/G/TBTN24/BDI461A2.docx</v>
      </c>
      <c r="S509" s="12" t="str">
        <f>HYPERLINK("https://docs.wto.org/imrd/directdoc.asp?DDFDocuments/u/G/TBTN24/BDI461A2.docx", "https://docs.wto.org/imrd/directdoc.asp?DDFDocuments/u/G/TBTN24/BDI461A2.docx")</f>
        <v>https://docs.wto.org/imrd/directdoc.asp?DDFDocuments/u/G/TBTN24/BDI461A2.docx</v>
      </c>
      <c r="T509" s="12" t="str">
        <f>HYPERLINK("https://docs.wto.org/imrd/directdoc.asp?DDFDocuments/v/G/TBTN24/BDI461A2.docx", "https://docs.wto.org/imrd/directdoc.asp?DDFDocuments/v/G/TBTN24/BDI461A2.docx")</f>
        <v>https://docs.wto.org/imrd/directdoc.asp?DDFDocuments/v/G/TBTN24/BDI461A2.docx</v>
      </c>
      <c r="U509" s="12" t="s">
        <v>98</v>
      </c>
      <c r="V509" s="12" t="s">
        <v>97</v>
      </c>
      <c r="W509" s="12" t="s">
        <v>97</v>
      </c>
      <c r="X509" s="12" t="s">
        <v>97</v>
      </c>
      <c r="Y509" s="12" t="s">
        <v>97</v>
      </c>
      <c r="Z509" s="12" t="s">
        <v>97</v>
      </c>
      <c r="AA509" s="12" t="s">
        <v>97</v>
      </c>
      <c r="AB509" s="13" t="s">
        <v>41</v>
      </c>
      <c r="AC509" s="12" t="s">
        <v>41</v>
      </c>
      <c r="AD509" s="12" t="s">
        <v>41</v>
      </c>
      <c r="AE509" s="12" t="s">
        <v>41</v>
      </c>
      <c r="AF509" s="12" t="s">
        <v>41</v>
      </c>
      <c r="AG509" s="12" t="s">
        <v>41</v>
      </c>
      <c r="AH509" s="13" t="s">
        <v>41</v>
      </c>
    </row>
    <row r="510" spans="1:34" ht="40.049999999999997" customHeight="1" x14ac:dyDescent="0.3">
      <c r="A510" s="7" t="s">
        <v>46</v>
      </c>
      <c r="B510" s="8">
        <v>46281</v>
      </c>
      <c r="C510" s="9" t="str">
        <f>HYPERLINK("https://epingalert.org/en/Search?viewData= G/TBT/N/BDI/461/Add.2, G/TBT/N/KEN/1596/Add.2, G/TBT/N/RWA/1008/Add.2, G/TBT/N/TZA/1115/Add.2, G/TBT/N/UGA/1919/Add.2"," G/TBT/N/BDI/461/Add.2, G/TBT/N/KEN/1596/Add.2, G/TBT/N/RWA/1008/Add.2, G/TBT/N/TZA/1115/Add.2, G/TBT/N/UGA/1919/Add.2")</f>
        <v xml:space="preserve"> G/TBT/N/BDI/461/Add.2, G/TBT/N/KEN/1596/Add.2, G/TBT/N/RWA/1008/Add.2, G/TBT/N/TZA/1115/Add.2, G/TBT/N/UGA/1919/Add.2</v>
      </c>
      <c r="D510" s="10" t="s">
        <v>1161</v>
      </c>
      <c r="E510" s="10" t="s">
        <v>1162</v>
      </c>
      <c r="F510" s="10" t="s">
        <v>1163</v>
      </c>
      <c r="G510" s="10" t="s">
        <v>1164</v>
      </c>
      <c r="H510" s="10" t="s">
        <v>902</v>
      </c>
      <c r="I510" s="10" t="s">
        <v>896</v>
      </c>
      <c r="J510" s="10" t="s">
        <v>41</v>
      </c>
      <c r="K510" s="10" t="s">
        <v>182</v>
      </c>
      <c r="L510" s="7"/>
      <c r="M510" s="8" t="s">
        <v>41</v>
      </c>
      <c r="N510" s="11"/>
      <c r="O510" s="11"/>
      <c r="P510" s="7" t="s">
        <v>43</v>
      </c>
      <c r="Q510" s="7"/>
      <c r="R510" s="12" t="str">
        <f>HYPERLINK("https://docs.wto.org/imrd/directdoc.asp?DDFDocuments/t/G/TBTN24/BDI461A2.docx", "https://docs.wto.org/imrd/directdoc.asp?DDFDocuments/t/G/TBTN24/BDI461A2.docx")</f>
        <v>https://docs.wto.org/imrd/directdoc.asp?DDFDocuments/t/G/TBTN24/BDI461A2.docx</v>
      </c>
      <c r="S510" s="12" t="str">
        <f>HYPERLINK("https://docs.wto.org/imrd/directdoc.asp?DDFDocuments/u/G/TBTN24/BDI461A2.docx", "https://docs.wto.org/imrd/directdoc.asp?DDFDocuments/u/G/TBTN24/BDI461A2.docx")</f>
        <v>https://docs.wto.org/imrd/directdoc.asp?DDFDocuments/u/G/TBTN24/BDI461A2.docx</v>
      </c>
      <c r="T510" s="12" t="str">
        <f>HYPERLINK("https://docs.wto.org/imrd/directdoc.asp?DDFDocuments/v/G/TBTN24/BDI461A2.docx", "https://docs.wto.org/imrd/directdoc.asp?DDFDocuments/v/G/TBTN24/BDI461A2.docx")</f>
        <v>https://docs.wto.org/imrd/directdoc.asp?DDFDocuments/v/G/TBTN24/BDI461A2.docx</v>
      </c>
      <c r="U510" s="12" t="s">
        <v>98</v>
      </c>
      <c r="V510" s="12" t="s">
        <v>97</v>
      </c>
      <c r="W510" s="12" t="s">
        <v>97</v>
      </c>
      <c r="X510" s="12" t="s">
        <v>97</v>
      </c>
      <c r="Y510" s="12" t="s">
        <v>97</v>
      </c>
      <c r="Z510" s="12" t="s">
        <v>97</v>
      </c>
      <c r="AA510" s="12" t="s">
        <v>97</v>
      </c>
      <c r="AB510" s="13" t="s">
        <v>41</v>
      </c>
      <c r="AC510" s="12" t="s">
        <v>41</v>
      </c>
      <c r="AD510" s="12" t="s">
        <v>41</v>
      </c>
      <c r="AE510" s="12" t="s">
        <v>41</v>
      </c>
      <c r="AF510" s="12" t="s">
        <v>41</v>
      </c>
      <c r="AG510" s="12" t="s">
        <v>41</v>
      </c>
      <c r="AH510" s="13" t="s">
        <v>41</v>
      </c>
    </row>
    <row r="511" spans="1:34" ht="40.049999999999997" customHeight="1" x14ac:dyDescent="0.3">
      <c r="A511" s="7" t="s">
        <v>47</v>
      </c>
      <c r="B511" s="8">
        <v>46281</v>
      </c>
      <c r="C511" s="9" t="str">
        <f>HYPERLINK("https://epingalert.org/en/Search?viewData= G/TBT/N/BDI/461/Add.2, G/TBT/N/KEN/1596/Add.2, G/TBT/N/RWA/1008/Add.2, G/TBT/N/TZA/1115/Add.2, G/TBT/N/UGA/1919/Add.2"," G/TBT/N/BDI/461/Add.2, G/TBT/N/KEN/1596/Add.2, G/TBT/N/RWA/1008/Add.2, G/TBT/N/TZA/1115/Add.2, G/TBT/N/UGA/1919/Add.2")</f>
        <v xml:space="preserve"> G/TBT/N/BDI/461/Add.2, G/TBT/N/KEN/1596/Add.2, G/TBT/N/RWA/1008/Add.2, G/TBT/N/TZA/1115/Add.2, G/TBT/N/UGA/1919/Add.2</v>
      </c>
      <c r="D511" s="10" t="s">
        <v>1161</v>
      </c>
      <c r="E511" s="10" t="s">
        <v>1162</v>
      </c>
      <c r="F511" s="10" t="s">
        <v>1163</v>
      </c>
      <c r="G511" s="10" t="s">
        <v>1164</v>
      </c>
      <c r="H511" s="10" t="s">
        <v>902</v>
      </c>
      <c r="I511" s="10" t="s">
        <v>896</v>
      </c>
      <c r="J511" s="10" t="s">
        <v>41</v>
      </c>
      <c r="K511" s="10" t="s">
        <v>182</v>
      </c>
      <c r="L511" s="7"/>
      <c r="M511" s="8" t="s">
        <v>41</v>
      </c>
      <c r="N511" s="11"/>
      <c r="O511" s="11"/>
      <c r="P511" s="7" t="s">
        <v>43</v>
      </c>
      <c r="Q511" s="7"/>
      <c r="R511" s="12" t="str">
        <f>HYPERLINK("https://docs.wto.org/imrd/directdoc.asp?DDFDocuments/t/G/TBTN24/BDI461A2.docx", "https://docs.wto.org/imrd/directdoc.asp?DDFDocuments/t/G/TBTN24/BDI461A2.docx")</f>
        <v>https://docs.wto.org/imrd/directdoc.asp?DDFDocuments/t/G/TBTN24/BDI461A2.docx</v>
      </c>
      <c r="S511" s="12" t="str">
        <f>HYPERLINK("https://docs.wto.org/imrd/directdoc.asp?DDFDocuments/u/G/TBTN24/BDI461A2.docx", "https://docs.wto.org/imrd/directdoc.asp?DDFDocuments/u/G/TBTN24/BDI461A2.docx")</f>
        <v>https://docs.wto.org/imrd/directdoc.asp?DDFDocuments/u/G/TBTN24/BDI461A2.docx</v>
      </c>
      <c r="T511" s="12" t="str">
        <f>HYPERLINK("https://docs.wto.org/imrd/directdoc.asp?DDFDocuments/v/G/TBTN24/BDI461A2.docx", "https://docs.wto.org/imrd/directdoc.asp?DDFDocuments/v/G/TBTN24/BDI461A2.docx")</f>
        <v>https://docs.wto.org/imrd/directdoc.asp?DDFDocuments/v/G/TBTN24/BDI461A2.docx</v>
      </c>
      <c r="U511" s="12" t="s">
        <v>98</v>
      </c>
      <c r="V511" s="12" t="s">
        <v>97</v>
      </c>
      <c r="W511" s="12" t="s">
        <v>97</v>
      </c>
      <c r="X511" s="12" t="s">
        <v>97</v>
      </c>
      <c r="Y511" s="12" t="s">
        <v>97</v>
      </c>
      <c r="Z511" s="12" t="s">
        <v>97</v>
      </c>
      <c r="AA511" s="12" t="s">
        <v>97</v>
      </c>
      <c r="AB511" s="13" t="s">
        <v>41</v>
      </c>
      <c r="AC511" s="12" t="s">
        <v>41</v>
      </c>
      <c r="AD511" s="12" t="s">
        <v>41</v>
      </c>
      <c r="AE511" s="12" t="s">
        <v>41</v>
      </c>
      <c r="AF511" s="12" t="s">
        <v>41</v>
      </c>
      <c r="AG511" s="12" t="s">
        <v>41</v>
      </c>
      <c r="AH511" s="13" t="s">
        <v>41</v>
      </c>
    </row>
    <row r="512" spans="1:34" ht="40.049999999999997" customHeight="1" x14ac:dyDescent="0.3">
      <c r="A512" s="7" t="s">
        <v>48</v>
      </c>
      <c r="B512" s="8">
        <v>46281</v>
      </c>
      <c r="C512" s="9" t="str">
        <f>HYPERLINK("https://epingalert.org/en/Search?viewData= G/TBT/N/BDI/461/Add.2, G/TBT/N/KEN/1596/Add.2, G/TBT/N/RWA/1008/Add.2, G/TBT/N/TZA/1115/Add.2, G/TBT/N/UGA/1919/Add.2"," G/TBT/N/BDI/461/Add.2, G/TBT/N/KEN/1596/Add.2, G/TBT/N/RWA/1008/Add.2, G/TBT/N/TZA/1115/Add.2, G/TBT/N/UGA/1919/Add.2")</f>
        <v xml:space="preserve"> G/TBT/N/BDI/461/Add.2, G/TBT/N/KEN/1596/Add.2, G/TBT/N/RWA/1008/Add.2, G/TBT/N/TZA/1115/Add.2, G/TBT/N/UGA/1919/Add.2</v>
      </c>
      <c r="D512" s="10" t="s">
        <v>1161</v>
      </c>
      <c r="E512" s="10" t="s">
        <v>1162</v>
      </c>
      <c r="F512" s="10" t="s">
        <v>1163</v>
      </c>
      <c r="G512" s="10" t="s">
        <v>1164</v>
      </c>
      <c r="H512" s="10" t="s">
        <v>902</v>
      </c>
      <c r="I512" s="10" t="s">
        <v>897</v>
      </c>
      <c r="J512" s="10" t="s">
        <v>41</v>
      </c>
      <c r="K512" s="10" t="s">
        <v>182</v>
      </c>
      <c r="L512" s="7"/>
      <c r="M512" s="8" t="s">
        <v>41</v>
      </c>
      <c r="N512" s="11"/>
      <c r="O512" s="11"/>
      <c r="P512" s="7" t="s">
        <v>43</v>
      </c>
      <c r="Q512" s="7"/>
      <c r="R512" s="12" t="str">
        <f>HYPERLINK("https://docs.wto.org/imrd/directdoc.asp?DDFDocuments/t/G/TBTN24/BDI461A2.docx", "https://docs.wto.org/imrd/directdoc.asp?DDFDocuments/t/G/TBTN24/BDI461A2.docx")</f>
        <v>https://docs.wto.org/imrd/directdoc.asp?DDFDocuments/t/G/TBTN24/BDI461A2.docx</v>
      </c>
      <c r="S512" s="12" t="str">
        <f>HYPERLINK("https://docs.wto.org/imrd/directdoc.asp?DDFDocuments/u/G/TBTN24/BDI461A2.docx", "https://docs.wto.org/imrd/directdoc.asp?DDFDocuments/u/G/TBTN24/BDI461A2.docx")</f>
        <v>https://docs.wto.org/imrd/directdoc.asp?DDFDocuments/u/G/TBTN24/BDI461A2.docx</v>
      </c>
      <c r="T512" s="12" t="str">
        <f>HYPERLINK("https://docs.wto.org/imrd/directdoc.asp?DDFDocuments/v/G/TBTN24/BDI461A2.docx", "https://docs.wto.org/imrd/directdoc.asp?DDFDocuments/v/G/TBTN24/BDI461A2.docx")</f>
        <v>https://docs.wto.org/imrd/directdoc.asp?DDFDocuments/v/G/TBTN24/BDI461A2.docx</v>
      </c>
      <c r="U512" s="12" t="s">
        <v>98</v>
      </c>
      <c r="V512" s="12" t="s">
        <v>97</v>
      </c>
      <c r="W512" s="12" t="s">
        <v>97</v>
      </c>
      <c r="X512" s="12" t="s">
        <v>97</v>
      </c>
      <c r="Y512" s="12" t="s">
        <v>97</v>
      </c>
      <c r="Z512" s="12" t="s">
        <v>97</v>
      </c>
      <c r="AA512" s="12" t="s">
        <v>97</v>
      </c>
      <c r="AB512" s="13" t="s">
        <v>41</v>
      </c>
      <c r="AC512" s="12" t="s">
        <v>41</v>
      </c>
      <c r="AD512" s="12" t="s">
        <v>41</v>
      </c>
      <c r="AE512" s="12" t="s">
        <v>41</v>
      </c>
      <c r="AF512" s="12" t="s">
        <v>41</v>
      </c>
      <c r="AG512" s="12" t="s">
        <v>41</v>
      </c>
      <c r="AH512" s="13" t="s">
        <v>41</v>
      </c>
    </row>
    <row r="513" spans="1:34" ht="40.049999999999997" customHeight="1" x14ac:dyDescent="0.3">
      <c r="A513" s="7" t="s">
        <v>34</v>
      </c>
      <c r="B513" s="8">
        <v>46281</v>
      </c>
      <c r="C513" s="9" t="str">
        <f>HYPERLINK("https://epingalert.org/en/Search?viewData= G/TBT/N/BDI/462/Add.2, G/TBT/N/KEN/1597/Add.2, G/TBT/N/RWA/1009/Add.2, G/TBT/N/TZA/1116/Add.2, G/TBT/N/UGA/1920/Add.2"," G/TBT/N/BDI/462/Add.2, G/TBT/N/KEN/1597/Add.2, G/TBT/N/RWA/1009/Add.2, G/TBT/N/TZA/1116/Add.2, G/TBT/N/UGA/1920/Add.2")</f>
        <v xml:space="preserve"> G/TBT/N/BDI/462/Add.2, G/TBT/N/KEN/1597/Add.2, G/TBT/N/RWA/1009/Add.2, G/TBT/N/TZA/1116/Add.2, G/TBT/N/UGA/1920/Add.2</v>
      </c>
      <c r="D513" s="10" t="s">
        <v>1165</v>
      </c>
      <c r="E513" s="10" t="s">
        <v>1166</v>
      </c>
      <c r="F513" s="10" t="s">
        <v>1167</v>
      </c>
      <c r="G513" s="10" t="s">
        <v>1164</v>
      </c>
      <c r="H513" s="10" t="s">
        <v>902</v>
      </c>
      <c r="I513" s="10" t="s">
        <v>896</v>
      </c>
      <c r="J513" s="10" t="s">
        <v>41</v>
      </c>
      <c r="K513" s="10" t="s">
        <v>41</v>
      </c>
      <c r="L513" s="7"/>
      <c r="M513" s="8" t="s">
        <v>41</v>
      </c>
      <c r="N513" s="11"/>
      <c r="O513" s="11"/>
      <c r="P513" s="7" t="s">
        <v>43</v>
      </c>
      <c r="Q513" s="7"/>
      <c r="R513" s="12" t="str">
        <f>HYPERLINK("https://docs.wto.org/imrd/directdoc.asp?DDFDocuments/t/G/TBTN24/BDI462A2.docx", "https://docs.wto.org/imrd/directdoc.asp?DDFDocuments/t/G/TBTN24/BDI462A2.docx")</f>
        <v>https://docs.wto.org/imrd/directdoc.asp?DDFDocuments/t/G/TBTN24/BDI462A2.docx</v>
      </c>
      <c r="S513" s="12" t="str">
        <f>HYPERLINK("https://docs.wto.org/imrd/directdoc.asp?DDFDocuments/u/G/TBTN24/BDI462A2.docx", "https://docs.wto.org/imrd/directdoc.asp?DDFDocuments/u/G/TBTN24/BDI462A2.docx")</f>
        <v>https://docs.wto.org/imrd/directdoc.asp?DDFDocuments/u/G/TBTN24/BDI462A2.docx</v>
      </c>
      <c r="T513" s="12" t="str">
        <f>HYPERLINK("https://docs.wto.org/imrd/directdoc.asp?DDFDocuments/v/G/TBTN24/BDI462A2.docx", "https://docs.wto.org/imrd/directdoc.asp?DDFDocuments/v/G/TBTN24/BDI462A2.docx")</f>
        <v>https://docs.wto.org/imrd/directdoc.asp?DDFDocuments/v/G/TBTN24/BDI462A2.docx</v>
      </c>
      <c r="U513" s="12" t="s">
        <v>98</v>
      </c>
      <c r="V513" s="12" t="s">
        <v>97</v>
      </c>
      <c r="W513" s="12" t="s">
        <v>98</v>
      </c>
      <c r="X513" s="12" t="s">
        <v>97</v>
      </c>
      <c r="Y513" s="12" t="s">
        <v>97</v>
      </c>
      <c r="Z513" s="12" t="s">
        <v>97</v>
      </c>
      <c r="AA513" s="12" t="s">
        <v>97</v>
      </c>
      <c r="AB513" s="13" t="s">
        <v>41</v>
      </c>
      <c r="AC513" s="12" t="s">
        <v>41</v>
      </c>
      <c r="AD513" s="12" t="s">
        <v>41</v>
      </c>
      <c r="AE513" s="12" t="s">
        <v>41</v>
      </c>
      <c r="AF513" s="12" t="s">
        <v>41</v>
      </c>
      <c r="AG513" s="12" t="s">
        <v>41</v>
      </c>
      <c r="AH513" s="13" t="s">
        <v>41</v>
      </c>
    </row>
    <row r="514" spans="1:34" ht="40.049999999999997" customHeight="1" x14ac:dyDescent="0.3">
      <c r="A514" s="7" t="s">
        <v>45</v>
      </c>
      <c r="B514" s="8">
        <v>46281</v>
      </c>
      <c r="C514" s="9" t="str">
        <f>HYPERLINK("https://epingalert.org/en/Search?viewData= G/TBT/N/BDI/462/Add.2, G/TBT/N/KEN/1597/Add.2, G/TBT/N/RWA/1009/Add.2, G/TBT/N/TZA/1116/Add.2, G/TBT/N/UGA/1920/Add.2"," G/TBT/N/BDI/462/Add.2, G/TBT/N/KEN/1597/Add.2, G/TBT/N/RWA/1009/Add.2, G/TBT/N/TZA/1116/Add.2, G/TBT/N/UGA/1920/Add.2")</f>
        <v xml:space="preserve"> G/TBT/N/BDI/462/Add.2, G/TBT/N/KEN/1597/Add.2, G/TBT/N/RWA/1009/Add.2, G/TBT/N/TZA/1116/Add.2, G/TBT/N/UGA/1920/Add.2</v>
      </c>
      <c r="D514" s="10" t="s">
        <v>1165</v>
      </c>
      <c r="E514" s="10" t="s">
        <v>1166</v>
      </c>
      <c r="F514" s="10" t="s">
        <v>1167</v>
      </c>
      <c r="G514" s="10" t="s">
        <v>1164</v>
      </c>
      <c r="H514" s="10" t="s">
        <v>902</v>
      </c>
      <c r="I514" s="10" t="s">
        <v>896</v>
      </c>
      <c r="J514" s="10" t="s">
        <v>41</v>
      </c>
      <c r="K514" s="10" t="s">
        <v>41</v>
      </c>
      <c r="L514" s="7"/>
      <c r="M514" s="8" t="s">
        <v>41</v>
      </c>
      <c r="N514" s="11"/>
      <c r="O514" s="11"/>
      <c r="P514" s="7" t="s">
        <v>43</v>
      </c>
      <c r="Q514" s="7"/>
      <c r="R514" s="12" t="str">
        <f>HYPERLINK("https://docs.wto.org/imrd/directdoc.asp?DDFDocuments/t/G/TBTN24/BDI462A2.docx", "https://docs.wto.org/imrd/directdoc.asp?DDFDocuments/t/G/TBTN24/BDI462A2.docx")</f>
        <v>https://docs.wto.org/imrd/directdoc.asp?DDFDocuments/t/G/TBTN24/BDI462A2.docx</v>
      </c>
      <c r="S514" s="12" t="str">
        <f>HYPERLINK("https://docs.wto.org/imrd/directdoc.asp?DDFDocuments/u/G/TBTN24/BDI462A2.docx", "https://docs.wto.org/imrd/directdoc.asp?DDFDocuments/u/G/TBTN24/BDI462A2.docx")</f>
        <v>https://docs.wto.org/imrd/directdoc.asp?DDFDocuments/u/G/TBTN24/BDI462A2.docx</v>
      </c>
      <c r="T514" s="12" t="str">
        <f>HYPERLINK("https://docs.wto.org/imrd/directdoc.asp?DDFDocuments/v/G/TBTN24/BDI462A2.docx", "https://docs.wto.org/imrd/directdoc.asp?DDFDocuments/v/G/TBTN24/BDI462A2.docx")</f>
        <v>https://docs.wto.org/imrd/directdoc.asp?DDFDocuments/v/G/TBTN24/BDI462A2.docx</v>
      </c>
      <c r="U514" s="12" t="s">
        <v>98</v>
      </c>
      <c r="V514" s="12" t="s">
        <v>97</v>
      </c>
      <c r="W514" s="12" t="s">
        <v>98</v>
      </c>
      <c r="X514" s="12" t="s">
        <v>97</v>
      </c>
      <c r="Y514" s="12" t="s">
        <v>97</v>
      </c>
      <c r="Z514" s="12" t="s">
        <v>97</v>
      </c>
      <c r="AA514" s="12" t="s">
        <v>97</v>
      </c>
      <c r="AB514" s="13" t="s">
        <v>41</v>
      </c>
      <c r="AC514" s="12" t="s">
        <v>41</v>
      </c>
      <c r="AD514" s="12" t="s">
        <v>41</v>
      </c>
      <c r="AE514" s="12" t="s">
        <v>41</v>
      </c>
      <c r="AF514" s="12" t="s">
        <v>41</v>
      </c>
      <c r="AG514" s="12" t="s">
        <v>41</v>
      </c>
      <c r="AH514" s="13" t="s">
        <v>41</v>
      </c>
    </row>
    <row r="515" spans="1:34" ht="40.049999999999997" customHeight="1" x14ac:dyDescent="0.3">
      <c r="A515" s="7" t="s">
        <v>46</v>
      </c>
      <c r="B515" s="8">
        <v>46281</v>
      </c>
      <c r="C515" s="9" t="str">
        <f>HYPERLINK("https://epingalert.org/en/Search?viewData= G/TBT/N/BDI/462/Add.2, G/TBT/N/KEN/1597/Add.2, G/TBT/N/RWA/1009/Add.2, G/TBT/N/TZA/1116/Add.2, G/TBT/N/UGA/1920/Add.2"," G/TBT/N/BDI/462/Add.2, G/TBT/N/KEN/1597/Add.2, G/TBT/N/RWA/1009/Add.2, G/TBT/N/TZA/1116/Add.2, G/TBT/N/UGA/1920/Add.2")</f>
        <v xml:space="preserve"> G/TBT/N/BDI/462/Add.2, G/TBT/N/KEN/1597/Add.2, G/TBT/N/RWA/1009/Add.2, G/TBT/N/TZA/1116/Add.2, G/TBT/N/UGA/1920/Add.2</v>
      </c>
      <c r="D515" s="10" t="s">
        <v>1165</v>
      </c>
      <c r="E515" s="10" t="s">
        <v>1166</v>
      </c>
      <c r="F515" s="10" t="s">
        <v>1167</v>
      </c>
      <c r="G515" s="10" t="s">
        <v>1164</v>
      </c>
      <c r="H515" s="10" t="s">
        <v>902</v>
      </c>
      <c r="I515" s="10" t="s">
        <v>896</v>
      </c>
      <c r="J515" s="10" t="s">
        <v>41</v>
      </c>
      <c r="K515" s="10" t="s">
        <v>41</v>
      </c>
      <c r="L515" s="7"/>
      <c r="M515" s="8" t="s">
        <v>41</v>
      </c>
      <c r="N515" s="11"/>
      <c r="O515" s="11"/>
      <c r="P515" s="7" t="s">
        <v>43</v>
      </c>
      <c r="Q515" s="7"/>
      <c r="R515" s="12" t="str">
        <f>HYPERLINK("https://docs.wto.org/imrd/directdoc.asp?DDFDocuments/t/G/TBTN24/BDI462A2.docx", "https://docs.wto.org/imrd/directdoc.asp?DDFDocuments/t/G/TBTN24/BDI462A2.docx")</f>
        <v>https://docs.wto.org/imrd/directdoc.asp?DDFDocuments/t/G/TBTN24/BDI462A2.docx</v>
      </c>
      <c r="S515" s="12" t="str">
        <f>HYPERLINK("https://docs.wto.org/imrd/directdoc.asp?DDFDocuments/u/G/TBTN24/BDI462A2.docx", "https://docs.wto.org/imrd/directdoc.asp?DDFDocuments/u/G/TBTN24/BDI462A2.docx")</f>
        <v>https://docs.wto.org/imrd/directdoc.asp?DDFDocuments/u/G/TBTN24/BDI462A2.docx</v>
      </c>
      <c r="T515" s="12" t="str">
        <f>HYPERLINK("https://docs.wto.org/imrd/directdoc.asp?DDFDocuments/v/G/TBTN24/BDI462A2.docx", "https://docs.wto.org/imrd/directdoc.asp?DDFDocuments/v/G/TBTN24/BDI462A2.docx")</f>
        <v>https://docs.wto.org/imrd/directdoc.asp?DDFDocuments/v/G/TBTN24/BDI462A2.docx</v>
      </c>
      <c r="U515" s="12" t="s">
        <v>98</v>
      </c>
      <c r="V515" s="12" t="s">
        <v>97</v>
      </c>
      <c r="W515" s="12" t="s">
        <v>98</v>
      </c>
      <c r="X515" s="12" t="s">
        <v>97</v>
      </c>
      <c r="Y515" s="12" t="s">
        <v>97</v>
      </c>
      <c r="Z515" s="12" t="s">
        <v>97</v>
      </c>
      <c r="AA515" s="12" t="s">
        <v>97</v>
      </c>
      <c r="AB515" s="13" t="s">
        <v>41</v>
      </c>
      <c r="AC515" s="12" t="s">
        <v>41</v>
      </c>
      <c r="AD515" s="12" t="s">
        <v>41</v>
      </c>
      <c r="AE515" s="12" t="s">
        <v>41</v>
      </c>
      <c r="AF515" s="12" t="s">
        <v>41</v>
      </c>
      <c r="AG515" s="12" t="s">
        <v>41</v>
      </c>
      <c r="AH515" s="13" t="s">
        <v>41</v>
      </c>
    </row>
    <row r="516" spans="1:34" ht="40.049999999999997" customHeight="1" x14ac:dyDescent="0.3">
      <c r="A516" s="7" t="s">
        <v>47</v>
      </c>
      <c r="B516" s="8">
        <v>46281</v>
      </c>
      <c r="C516" s="9" t="str">
        <f>HYPERLINK("https://epingalert.org/en/Search?viewData= G/TBT/N/BDI/462/Add.2, G/TBT/N/KEN/1597/Add.2, G/TBT/N/RWA/1009/Add.2, G/TBT/N/TZA/1116/Add.2, G/TBT/N/UGA/1920/Add.2"," G/TBT/N/BDI/462/Add.2, G/TBT/N/KEN/1597/Add.2, G/TBT/N/RWA/1009/Add.2, G/TBT/N/TZA/1116/Add.2, G/TBT/N/UGA/1920/Add.2")</f>
        <v xml:space="preserve"> G/TBT/N/BDI/462/Add.2, G/TBT/N/KEN/1597/Add.2, G/TBT/N/RWA/1009/Add.2, G/TBT/N/TZA/1116/Add.2, G/TBT/N/UGA/1920/Add.2</v>
      </c>
      <c r="D516" s="10" t="s">
        <v>1165</v>
      </c>
      <c r="E516" s="10" t="s">
        <v>1166</v>
      </c>
      <c r="F516" s="10" t="s">
        <v>1167</v>
      </c>
      <c r="G516" s="10" t="s">
        <v>1164</v>
      </c>
      <c r="H516" s="10" t="s">
        <v>902</v>
      </c>
      <c r="I516" s="10" t="s">
        <v>896</v>
      </c>
      <c r="J516" s="10" t="s">
        <v>41</v>
      </c>
      <c r="K516" s="10" t="s">
        <v>41</v>
      </c>
      <c r="L516" s="7"/>
      <c r="M516" s="8" t="s">
        <v>41</v>
      </c>
      <c r="N516" s="11"/>
      <c r="O516" s="11"/>
      <c r="P516" s="7" t="s">
        <v>43</v>
      </c>
      <c r="Q516" s="7"/>
      <c r="R516" s="12" t="str">
        <f>HYPERLINK("https://docs.wto.org/imrd/directdoc.asp?DDFDocuments/t/G/TBTN24/BDI462A2.docx", "https://docs.wto.org/imrd/directdoc.asp?DDFDocuments/t/G/TBTN24/BDI462A2.docx")</f>
        <v>https://docs.wto.org/imrd/directdoc.asp?DDFDocuments/t/G/TBTN24/BDI462A2.docx</v>
      </c>
      <c r="S516" s="12" t="str">
        <f>HYPERLINK("https://docs.wto.org/imrd/directdoc.asp?DDFDocuments/u/G/TBTN24/BDI462A2.docx", "https://docs.wto.org/imrd/directdoc.asp?DDFDocuments/u/G/TBTN24/BDI462A2.docx")</f>
        <v>https://docs.wto.org/imrd/directdoc.asp?DDFDocuments/u/G/TBTN24/BDI462A2.docx</v>
      </c>
      <c r="T516" s="12" t="str">
        <f>HYPERLINK("https://docs.wto.org/imrd/directdoc.asp?DDFDocuments/v/G/TBTN24/BDI462A2.docx", "https://docs.wto.org/imrd/directdoc.asp?DDFDocuments/v/G/TBTN24/BDI462A2.docx")</f>
        <v>https://docs.wto.org/imrd/directdoc.asp?DDFDocuments/v/G/TBTN24/BDI462A2.docx</v>
      </c>
      <c r="U516" s="12" t="s">
        <v>98</v>
      </c>
      <c r="V516" s="12" t="s">
        <v>97</v>
      </c>
      <c r="W516" s="12" t="s">
        <v>98</v>
      </c>
      <c r="X516" s="12" t="s">
        <v>97</v>
      </c>
      <c r="Y516" s="12" t="s">
        <v>97</v>
      </c>
      <c r="Z516" s="12" t="s">
        <v>97</v>
      </c>
      <c r="AA516" s="12" t="s">
        <v>97</v>
      </c>
      <c r="AB516" s="13" t="s">
        <v>41</v>
      </c>
      <c r="AC516" s="12" t="s">
        <v>41</v>
      </c>
      <c r="AD516" s="12" t="s">
        <v>41</v>
      </c>
      <c r="AE516" s="12" t="s">
        <v>41</v>
      </c>
      <c r="AF516" s="12" t="s">
        <v>41</v>
      </c>
      <c r="AG516" s="12" t="s">
        <v>41</v>
      </c>
      <c r="AH516" s="13" t="s">
        <v>41</v>
      </c>
    </row>
    <row r="517" spans="1:34" ht="40.049999999999997" customHeight="1" x14ac:dyDescent="0.3">
      <c r="A517" s="7" t="s">
        <v>48</v>
      </c>
      <c r="B517" s="8">
        <v>46281</v>
      </c>
      <c r="C517" s="9" t="str">
        <f>HYPERLINK("https://epingalert.org/en/Search?viewData= G/TBT/N/BDI/462/Add.2, G/TBT/N/KEN/1597/Add.2, G/TBT/N/RWA/1009/Add.2, G/TBT/N/TZA/1116/Add.2, G/TBT/N/UGA/1920/Add.2"," G/TBT/N/BDI/462/Add.2, G/TBT/N/KEN/1597/Add.2, G/TBT/N/RWA/1009/Add.2, G/TBT/N/TZA/1116/Add.2, G/TBT/N/UGA/1920/Add.2")</f>
        <v xml:space="preserve"> G/TBT/N/BDI/462/Add.2, G/TBT/N/KEN/1597/Add.2, G/TBT/N/RWA/1009/Add.2, G/TBT/N/TZA/1116/Add.2, G/TBT/N/UGA/1920/Add.2</v>
      </c>
      <c r="D517" s="10" t="s">
        <v>1165</v>
      </c>
      <c r="E517" s="10" t="s">
        <v>1166</v>
      </c>
      <c r="F517" s="10" t="s">
        <v>1167</v>
      </c>
      <c r="G517" s="10" t="s">
        <v>1164</v>
      </c>
      <c r="H517" s="10" t="s">
        <v>902</v>
      </c>
      <c r="I517" s="10" t="s">
        <v>897</v>
      </c>
      <c r="J517" s="10" t="s">
        <v>41</v>
      </c>
      <c r="K517" s="10" t="s">
        <v>41</v>
      </c>
      <c r="L517" s="7"/>
      <c r="M517" s="8" t="s">
        <v>41</v>
      </c>
      <c r="N517" s="11"/>
      <c r="O517" s="11"/>
      <c r="P517" s="7" t="s">
        <v>43</v>
      </c>
      <c r="Q517" s="7"/>
      <c r="R517" s="12" t="str">
        <f>HYPERLINK("https://docs.wto.org/imrd/directdoc.asp?DDFDocuments/t/G/TBTN24/BDI462A2.docx", "https://docs.wto.org/imrd/directdoc.asp?DDFDocuments/t/G/TBTN24/BDI462A2.docx")</f>
        <v>https://docs.wto.org/imrd/directdoc.asp?DDFDocuments/t/G/TBTN24/BDI462A2.docx</v>
      </c>
      <c r="S517" s="12" t="str">
        <f>HYPERLINK("https://docs.wto.org/imrd/directdoc.asp?DDFDocuments/u/G/TBTN24/BDI462A2.docx", "https://docs.wto.org/imrd/directdoc.asp?DDFDocuments/u/G/TBTN24/BDI462A2.docx")</f>
        <v>https://docs.wto.org/imrd/directdoc.asp?DDFDocuments/u/G/TBTN24/BDI462A2.docx</v>
      </c>
      <c r="T517" s="12" t="str">
        <f>HYPERLINK("https://docs.wto.org/imrd/directdoc.asp?DDFDocuments/v/G/TBTN24/BDI462A2.docx", "https://docs.wto.org/imrd/directdoc.asp?DDFDocuments/v/G/TBTN24/BDI462A2.docx")</f>
        <v>https://docs.wto.org/imrd/directdoc.asp?DDFDocuments/v/G/TBTN24/BDI462A2.docx</v>
      </c>
      <c r="U517" s="12" t="s">
        <v>98</v>
      </c>
      <c r="V517" s="12" t="s">
        <v>97</v>
      </c>
      <c r="W517" s="12" t="s">
        <v>98</v>
      </c>
      <c r="X517" s="12" t="s">
        <v>97</v>
      </c>
      <c r="Y517" s="12" t="s">
        <v>97</v>
      </c>
      <c r="Z517" s="12" t="s">
        <v>97</v>
      </c>
      <c r="AA517" s="12" t="s">
        <v>97</v>
      </c>
      <c r="AB517" s="13" t="s">
        <v>41</v>
      </c>
      <c r="AC517" s="12" t="s">
        <v>41</v>
      </c>
      <c r="AD517" s="12" t="s">
        <v>41</v>
      </c>
      <c r="AE517" s="12" t="s">
        <v>41</v>
      </c>
      <c r="AF517" s="12" t="s">
        <v>41</v>
      </c>
      <c r="AG517" s="12" t="s">
        <v>41</v>
      </c>
      <c r="AH517" s="13" t="s">
        <v>41</v>
      </c>
    </row>
    <row r="518" spans="1:34" ht="40.049999999999997" customHeight="1" x14ac:dyDescent="0.3">
      <c r="A518" s="7" t="s">
        <v>34</v>
      </c>
      <c r="B518" s="8">
        <v>46281</v>
      </c>
      <c r="C518" s="9" t="str">
        <f>HYPERLINK("https://epingalert.org/en/Search?viewData= G/TBT/N/BDI/463/Add.2, G/TBT/N/KEN/1609/Add.2, G/TBT/N/RWA/1010/Add.2, G/TBT/N/TZA/1117/Add.2, G/TBT/N/UGA/1921/Add.2"," G/TBT/N/BDI/463/Add.2, G/TBT/N/KEN/1609/Add.2, G/TBT/N/RWA/1010/Add.2, G/TBT/N/TZA/1117/Add.2, G/TBT/N/UGA/1921/Add.2")</f>
        <v xml:space="preserve"> G/TBT/N/BDI/463/Add.2, G/TBT/N/KEN/1609/Add.2, G/TBT/N/RWA/1010/Add.2, G/TBT/N/TZA/1117/Add.2, G/TBT/N/UGA/1921/Add.2</v>
      </c>
      <c r="D518" s="10" t="s">
        <v>1168</v>
      </c>
      <c r="E518" s="10" t="s">
        <v>1169</v>
      </c>
      <c r="F518" s="10" t="s">
        <v>1170</v>
      </c>
      <c r="G518" s="10" t="s">
        <v>1171</v>
      </c>
      <c r="H518" s="10" t="s">
        <v>910</v>
      </c>
      <c r="I518" s="10" t="s">
        <v>911</v>
      </c>
      <c r="J518" s="10" t="s">
        <v>41</v>
      </c>
      <c r="K518" s="10" t="s">
        <v>912</v>
      </c>
      <c r="L518" s="7"/>
      <c r="M518" s="8" t="s">
        <v>41</v>
      </c>
      <c r="N518" s="11"/>
      <c r="O518" s="11"/>
      <c r="P518" s="7" t="s">
        <v>43</v>
      </c>
      <c r="Q518" s="7"/>
      <c r="R518" s="12" t="str">
        <f>HYPERLINK("https://docs.wto.org/imrd/directdoc.asp?DDFDocuments/t/G/TBTN24/BDI463A2.docx", "https://docs.wto.org/imrd/directdoc.asp?DDFDocuments/t/G/TBTN24/BDI463A2.docx")</f>
        <v>https://docs.wto.org/imrd/directdoc.asp?DDFDocuments/t/G/TBTN24/BDI463A2.docx</v>
      </c>
      <c r="S518" s="12" t="str">
        <f>HYPERLINK("https://docs.wto.org/imrd/directdoc.asp?DDFDocuments/u/G/TBTN24/BDI463A2.docx", "https://docs.wto.org/imrd/directdoc.asp?DDFDocuments/u/G/TBTN24/BDI463A2.docx")</f>
        <v>https://docs.wto.org/imrd/directdoc.asp?DDFDocuments/u/G/TBTN24/BDI463A2.docx</v>
      </c>
      <c r="T518" s="12" t="str">
        <f>HYPERLINK("https://docs.wto.org/imrd/directdoc.asp?DDFDocuments/v/G/TBTN24/BDI463A2.docx", "https://docs.wto.org/imrd/directdoc.asp?DDFDocuments/v/G/TBTN24/BDI463A2.docx")</f>
        <v>https://docs.wto.org/imrd/directdoc.asp?DDFDocuments/v/G/TBTN24/BDI463A2.docx</v>
      </c>
      <c r="U518" s="12" t="s">
        <v>98</v>
      </c>
      <c r="V518" s="12" t="s">
        <v>97</v>
      </c>
      <c r="W518" s="12" t="s">
        <v>97</v>
      </c>
      <c r="X518" s="12" t="s">
        <v>97</v>
      </c>
      <c r="Y518" s="12" t="s">
        <v>97</v>
      </c>
      <c r="Z518" s="12" t="s">
        <v>97</v>
      </c>
      <c r="AA518" s="12" t="s">
        <v>97</v>
      </c>
      <c r="AB518" s="13" t="s">
        <v>41</v>
      </c>
      <c r="AC518" s="12" t="s">
        <v>41</v>
      </c>
      <c r="AD518" s="12" t="s">
        <v>41</v>
      </c>
      <c r="AE518" s="12" t="s">
        <v>41</v>
      </c>
      <c r="AF518" s="12" t="s">
        <v>41</v>
      </c>
      <c r="AG518" s="12" t="s">
        <v>41</v>
      </c>
      <c r="AH518" s="13" t="s">
        <v>41</v>
      </c>
    </row>
    <row r="519" spans="1:34" ht="40.049999999999997" customHeight="1" x14ac:dyDescent="0.3">
      <c r="A519" s="7" t="s">
        <v>45</v>
      </c>
      <c r="B519" s="8">
        <v>46281</v>
      </c>
      <c r="C519" s="9" t="str">
        <f>HYPERLINK("https://epingalert.org/en/Search?viewData= G/TBT/N/BDI/463/Add.2, G/TBT/N/KEN/1609/Add.2, G/TBT/N/RWA/1010/Add.2, G/TBT/N/TZA/1117/Add.2, G/TBT/N/UGA/1921/Add.2"," G/TBT/N/BDI/463/Add.2, G/TBT/N/KEN/1609/Add.2, G/TBT/N/RWA/1010/Add.2, G/TBT/N/TZA/1117/Add.2, G/TBT/N/UGA/1921/Add.2")</f>
        <v xml:space="preserve"> G/TBT/N/BDI/463/Add.2, G/TBT/N/KEN/1609/Add.2, G/TBT/N/RWA/1010/Add.2, G/TBT/N/TZA/1117/Add.2, G/TBT/N/UGA/1921/Add.2</v>
      </c>
      <c r="D519" s="10" t="s">
        <v>1168</v>
      </c>
      <c r="E519" s="10" t="s">
        <v>1169</v>
      </c>
      <c r="F519" s="10" t="s">
        <v>1170</v>
      </c>
      <c r="G519" s="10" t="s">
        <v>1171</v>
      </c>
      <c r="H519" s="10" t="s">
        <v>910</v>
      </c>
      <c r="I519" s="10" t="s">
        <v>911</v>
      </c>
      <c r="J519" s="10" t="s">
        <v>41</v>
      </c>
      <c r="K519" s="10" t="s">
        <v>912</v>
      </c>
      <c r="L519" s="7"/>
      <c r="M519" s="8" t="s">
        <v>41</v>
      </c>
      <c r="N519" s="11"/>
      <c r="O519" s="11"/>
      <c r="P519" s="7" t="s">
        <v>43</v>
      </c>
      <c r="Q519" s="7"/>
      <c r="R519" s="12" t="str">
        <f>HYPERLINK("https://docs.wto.org/imrd/directdoc.asp?DDFDocuments/t/G/TBTN24/BDI463A2.docx", "https://docs.wto.org/imrd/directdoc.asp?DDFDocuments/t/G/TBTN24/BDI463A2.docx")</f>
        <v>https://docs.wto.org/imrd/directdoc.asp?DDFDocuments/t/G/TBTN24/BDI463A2.docx</v>
      </c>
      <c r="S519" s="12" t="str">
        <f>HYPERLINK("https://docs.wto.org/imrd/directdoc.asp?DDFDocuments/u/G/TBTN24/BDI463A2.docx", "https://docs.wto.org/imrd/directdoc.asp?DDFDocuments/u/G/TBTN24/BDI463A2.docx")</f>
        <v>https://docs.wto.org/imrd/directdoc.asp?DDFDocuments/u/G/TBTN24/BDI463A2.docx</v>
      </c>
      <c r="T519" s="12" t="str">
        <f>HYPERLINK("https://docs.wto.org/imrd/directdoc.asp?DDFDocuments/v/G/TBTN24/BDI463A2.docx", "https://docs.wto.org/imrd/directdoc.asp?DDFDocuments/v/G/TBTN24/BDI463A2.docx")</f>
        <v>https://docs.wto.org/imrd/directdoc.asp?DDFDocuments/v/G/TBTN24/BDI463A2.docx</v>
      </c>
      <c r="U519" s="12" t="s">
        <v>98</v>
      </c>
      <c r="V519" s="12" t="s">
        <v>97</v>
      </c>
      <c r="W519" s="12" t="s">
        <v>97</v>
      </c>
      <c r="X519" s="12" t="s">
        <v>97</v>
      </c>
      <c r="Y519" s="12" t="s">
        <v>97</v>
      </c>
      <c r="Z519" s="12" t="s">
        <v>97</v>
      </c>
      <c r="AA519" s="12" t="s">
        <v>97</v>
      </c>
      <c r="AB519" s="13" t="s">
        <v>41</v>
      </c>
      <c r="AC519" s="12" t="s">
        <v>41</v>
      </c>
      <c r="AD519" s="12" t="s">
        <v>41</v>
      </c>
      <c r="AE519" s="12" t="s">
        <v>41</v>
      </c>
      <c r="AF519" s="12" t="s">
        <v>41</v>
      </c>
      <c r="AG519" s="12" t="s">
        <v>41</v>
      </c>
      <c r="AH519" s="13" t="s">
        <v>41</v>
      </c>
    </row>
    <row r="520" spans="1:34" ht="40.049999999999997" customHeight="1" x14ac:dyDescent="0.3">
      <c r="A520" s="7" t="s">
        <v>46</v>
      </c>
      <c r="B520" s="8">
        <v>46281</v>
      </c>
      <c r="C520" s="9" t="str">
        <f>HYPERLINK("https://epingalert.org/en/Search?viewData= G/TBT/N/BDI/463/Add.2, G/TBT/N/KEN/1609/Add.2, G/TBT/N/RWA/1010/Add.2, G/TBT/N/TZA/1117/Add.2, G/TBT/N/UGA/1921/Add.2"," G/TBT/N/BDI/463/Add.2, G/TBT/N/KEN/1609/Add.2, G/TBT/N/RWA/1010/Add.2, G/TBT/N/TZA/1117/Add.2, G/TBT/N/UGA/1921/Add.2")</f>
        <v xml:space="preserve"> G/TBT/N/BDI/463/Add.2, G/TBT/N/KEN/1609/Add.2, G/TBT/N/RWA/1010/Add.2, G/TBT/N/TZA/1117/Add.2, G/TBT/N/UGA/1921/Add.2</v>
      </c>
      <c r="D520" s="10" t="s">
        <v>1168</v>
      </c>
      <c r="E520" s="10" t="s">
        <v>1169</v>
      </c>
      <c r="F520" s="10" t="s">
        <v>1170</v>
      </c>
      <c r="G520" s="10" t="s">
        <v>1171</v>
      </c>
      <c r="H520" s="10" t="s">
        <v>910</v>
      </c>
      <c r="I520" s="10" t="s">
        <v>911</v>
      </c>
      <c r="J520" s="10" t="s">
        <v>41</v>
      </c>
      <c r="K520" s="10" t="s">
        <v>912</v>
      </c>
      <c r="L520" s="7"/>
      <c r="M520" s="8" t="s">
        <v>41</v>
      </c>
      <c r="N520" s="11"/>
      <c r="O520" s="11"/>
      <c r="P520" s="7" t="s">
        <v>43</v>
      </c>
      <c r="Q520" s="7"/>
      <c r="R520" s="12" t="str">
        <f>HYPERLINK("https://docs.wto.org/imrd/directdoc.asp?DDFDocuments/t/G/TBTN24/BDI463A2.docx", "https://docs.wto.org/imrd/directdoc.asp?DDFDocuments/t/G/TBTN24/BDI463A2.docx")</f>
        <v>https://docs.wto.org/imrd/directdoc.asp?DDFDocuments/t/G/TBTN24/BDI463A2.docx</v>
      </c>
      <c r="S520" s="12" t="str">
        <f>HYPERLINK("https://docs.wto.org/imrd/directdoc.asp?DDFDocuments/u/G/TBTN24/BDI463A2.docx", "https://docs.wto.org/imrd/directdoc.asp?DDFDocuments/u/G/TBTN24/BDI463A2.docx")</f>
        <v>https://docs.wto.org/imrd/directdoc.asp?DDFDocuments/u/G/TBTN24/BDI463A2.docx</v>
      </c>
      <c r="T520" s="12" t="str">
        <f>HYPERLINK("https://docs.wto.org/imrd/directdoc.asp?DDFDocuments/v/G/TBTN24/BDI463A2.docx", "https://docs.wto.org/imrd/directdoc.asp?DDFDocuments/v/G/TBTN24/BDI463A2.docx")</f>
        <v>https://docs.wto.org/imrd/directdoc.asp?DDFDocuments/v/G/TBTN24/BDI463A2.docx</v>
      </c>
      <c r="U520" s="12" t="s">
        <v>98</v>
      </c>
      <c r="V520" s="12" t="s">
        <v>97</v>
      </c>
      <c r="W520" s="12" t="s">
        <v>97</v>
      </c>
      <c r="X520" s="12" t="s">
        <v>97</v>
      </c>
      <c r="Y520" s="12" t="s">
        <v>97</v>
      </c>
      <c r="Z520" s="12" t="s">
        <v>97</v>
      </c>
      <c r="AA520" s="12" t="s">
        <v>97</v>
      </c>
      <c r="AB520" s="13" t="s">
        <v>41</v>
      </c>
      <c r="AC520" s="12" t="s">
        <v>41</v>
      </c>
      <c r="AD520" s="12" t="s">
        <v>41</v>
      </c>
      <c r="AE520" s="12" t="s">
        <v>41</v>
      </c>
      <c r="AF520" s="12" t="s">
        <v>41</v>
      </c>
      <c r="AG520" s="12" t="s">
        <v>41</v>
      </c>
      <c r="AH520" s="13" t="s">
        <v>41</v>
      </c>
    </row>
    <row r="521" spans="1:34" ht="40.049999999999997" customHeight="1" x14ac:dyDescent="0.3">
      <c r="A521" s="7" t="s">
        <v>47</v>
      </c>
      <c r="B521" s="8">
        <v>46281</v>
      </c>
      <c r="C521" s="9" t="str">
        <f>HYPERLINK("https://epingalert.org/en/Search?viewData= G/TBT/N/BDI/463/Add.2, G/TBT/N/KEN/1609/Add.2, G/TBT/N/RWA/1010/Add.2, G/TBT/N/TZA/1117/Add.2, G/TBT/N/UGA/1921/Add.2"," G/TBT/N/BDI/463/Add.2, G/TBT/N/KEN/1609/Add.2, G/TBT/N/RWA/1010/Add.2, G/TBT/N/TZA/1117/Add.2, G/TBT/N/UGA/1921/Add.2")</f>
        <v xml:space="preserve"> G/TBT/N/BDI/463/Add.2, G/TBT/N/KEN/1609/Add.2, G/TBT/N/RWA/1010/Add.2, G/TBT/N/TZA/1117/Add.2, G/TBT/N/UGA/1921/Add.2</v>
      </c>
      <c r="D521" s="10" t="s">
        <v>1168</v>
      </c>
      <c r="E521" s="10" t="s">
        <v>1169</v>
      </c>
      <c r="F521" s="10" t="s">
        <v>1170</v>
      </c>
      <c r="G521" s="10" t="s">
        <v>1171</v>
      </c>
      <c r="H521" s="10" t="s">
        <v>910</v>
      </c>
      <c r="I521" s="10" t="s">
        <v>911</v>
      </c>
      <c r="J521" s="10" t="s">
        <v>41</v>
      </c>
      <c r="K521" s="10" t="s">
        <v>912</v>
      </c>
      <c r="L521" s="7"/>
      <c r="M521" s="8" t="s">
        <v>41</v>
      </c>
      <c r="N521" s="11"/>
      <c r="O521" s="11"/>
      <c r="P521" s="7" t="s">
        <v>43</v>
      </c>
      <c r="Q521" s="7"/>
      <c r="R521" s="12" t="str">
        <f>HYPERLINK("https://docs.wto.org/imrd/directdoc.asp?DDFDocuments/t/G/TBTN24/BDI463A2.docx", "https://docs.wto.org/imrd/directdoc.asp?DDFDocuments/t/G/TBTN24/BDI463A2.docx")</f>
        <v>https://docs.wto.org/imrd/directdoc.asp?DDFDocuments/t/G/TBTN24/BDI463A2.docx</v>
      </c>
      <c r="S521" s="12" t="str">
        <f>HYPERLINK("https://docs.wto.org/imrd/directdoc.asp?DDFDocuments/u/G/TBTN24/BDI463A2.docx", "https://docs.wto.org/imrd/directdoc.asp?DDFDocuments/u/G/TBTN24/BDI463A2.docx")</f>
        <v>https://docs.wto.org/imrd/directdoc.asp?DDFDocuments/u/G/TBTN24/BDI463A2.docx</v>
      </c>
      <c r="T521" s="12" t="str">
        <f>HYPERLINK("https://docs.wto.org/imrd/directdoc.asp?DDFDocuments/v/G/TBTN24/BDI463A2.docx", "https://docs.wto.org/imrd/directdoc.asp?DDFDocuments/v/G/TBTN24/BDI463A2.docx")</f>
        <v>https://docs.wto.org/imrd/directdoc.asp?DDFDocuments/v/G/TBTN24/BDI463A2.docx</v>
      </c>
      <c r="U521" s="12" t="s">
        <v>98</v>
      </c>
      <c r="V521" s="12" t="s">
        <v>97</v>
      </c>
      <c r="W521" s="12" t="s">
        <v>97</v>
      </c>
      <c r="X521" s="12" t="s">
        <v>97</v>
      </c>
      <c r="Y521" s="12" t="s">
        <v>97</v>
      </c>
      <c r="Z521" s="12" t="s">
        <v>97</v>
      </c>
      <c r="AA521" s="12" t="s">
        <v>97</v>
      </c>
      <c r="AB521" s="13" t="s">
        <v>41</v>
      </c>
      <c r="AC521" s="12" t="s">
        <v>41</v>
      </c>
      <c r="AD521" s="12" t="s">
        <v>41</v>
      </c>
      <c r="AE521" s="12" t="s">
        <v>41</v>
      </c>
      <c r="AF521" s="12" t="s">
        <v>41</v>
      </c>
      <c r="AG521" s="12" t="s">
        <v>41</v>
      </c>
      <c r="AH521" s="13" t="s">
        <v>41</v>
      </c>
    </row>
    <row r="522" spans="1:34" ht="40.049999999999997" customHeight="1" x14ac:dyDescent="0.3">
      <c r="A522" s="7" t="s">
        <v>48</v>
      </c>
      <c r="B522" s="8">
        <v>46281</v>
      </c>
      <c r="C522" s="9" t="str">
        <f>HYPERLINK("https://epingalert.org/en/Search?viewData= G/TBT/N/BDI/463/Add.2, G/TBT/N/KEN/1609/Add.2, G/TBT/N/RWA/1010/Add.2, G/TBT/N/TZA/1117/Add.2, G/TBT/N/UGA/1921/Add.2"," G/TBT/N/BDI/463/Add.2, G/TBT/N/KEN/1609/Add.2, G/TBT/N/RWA/1010/Add.2, G/TBT/N/TZA/1117/Add.2, G/TBT/N/UGA/1921/Add.2")</f>
        <v xml:space="preserve"> G/TBT/N/BDI/463/Add.2, G/TBT/N/KEN/1609/Add.2, G/TBT/N/RWA/1010/Add.2, G/TBT/N/TZA/1117/Add.2, G/TBT/N/UGA/1921/Add.2</v>
      </c>
      <c r="D522" s="10" t="s">
        <v>1168</v>
      </c>
      <c r="E522" s="10" t="s">
        <v>1169</v>
      </c>
      <c r="F522" s="10" t="s">
        <v>1170</v>
      </c>
      <c r="G522" s="10" t="s">
        <v>1171</v>
      </c>
      <c r="H522" s="10" t="s">
        <v>910</v>
      </c>
      <c r="I522" s="10" t="s">
        <v>913</v>
      </c>
      <c r="J522" s="10" t="s">
        <v>41</v>
      </c>
      <c r="K522" s="10" t="s">
        <v>912</v>
      </c>
      <c r="L522" s="7"/>
      <c r="M522" s="8" t="s">
        <v>41</v>
      </c>
      <c r="N522" s="11"/>
      <c r="O522" s="11"/>
      <c r="P522" s="7" t="s">
        <v>43</v>
      </c>
      <c r="Q522" s="7"/>
      <c r="R522" s="12" t="str">
        <f>HYPERLINK("https://docs.wto.org/imrd/directdoc.asp?DDFDocuments/t/G/TBTN24/BDI463A2.docx", "https://docs.wto.org/imrd/directdoc.asp?DDFDocuments/t/G/TBTN24/BDI463A2.docx")</f>
        <v>https://docs.wto.org/imrd/directdoc.asp?DDFDocuments/t/G/TBTN24/BDI463A2.docx</v>
      </c>
      <c r="S522" s="12" t="str">
        <f>HYPERLINK("https://docs.wto.org/imrd/directdoc.asp?DDFDocuments/u/G/TBTN24/BDI463A2.docx", "https://docs.wto.org/imrd/directdoc.asp?DDFDocuments/u/G/TBTN24/BDI463A2.docx")</f>
        <v>https://docs.wto.org/imrd/directdoc.asp?DDFDocuments/u/G/TBTN24/BDI463A2.docx</v>
      </c>
      <c r="T522" s="12" t="str">
        <f>HYPERLINK("https://docs.wto.org/imrd/directdoc.asp?DDFDocuments/v/G/TBTN24/BDI463A2.docx", "https://docs.wto.org/imrd/directdoc.asp?DDFDocuments/v/G/TBTN24/BDI463A2.docx")</f>
        <v>https://docs.wto.org/imrd/directdoc.asp?DDFDocuments/v/G/TBTN24/BDI463A2.docx</v>
      </c>
      <c r="U522" s="12" t="s">
        <v>98</v>
      </c>
      <c r="V522" s="12" t="s">
        <v>97</v>
      </c>
      <c r="W522" s="12" t="s">
        <v>97</v>
      </c>
      <c r="X522" s="12" t="s">
        <v>97</v>
      </c>
      <c r="Y522" s="12" t="s">
        <v>97</v>
      </c>
      <c r="Z522" s="12" t="s">
        <v>97</v>
      </c>
      <c r="AA522" s="12" t="s">
        <v>97</v>
      </c>
      <c r="AB522" s="13" t="s">
        <v>41</v>
      </c>
      <c r="AC522" s="12" t="s">
        <v>41</v>
      </c>
      <c r="AD522" s="12" t="s">
        <v>41</v>
      </c>
      <c r="AE522" s="12" t="s">
        <v>41</v>
      </c>
      <c r="AF522" s="12" t="s">
        <v>41</v>
      </c>
      <c r="AG522" s="12" t="s">
        <v>41</v>
      </c>
      <c r="AH522" s="13" t="s">
        <v>41</v>
      </c>
    </row>
    <row r="523" spans="1:34" ht="40.049999999999997" customHeight="1" x14ac:dyDescent="0.3">
      <c r="A523" s="7" t="s">
        <v>34</v>
      </c>
      <c r="B523" s="8">
        <v>46281</v>
      </c>
      <c r="C523" s="9" t="str">
        <f>HYPERLINK("https://epingalert.org/en/Search?viewData= G/TBT/N/BDI/542/Add.2, G/TBT/N/KEN/1734/Add.2, G/TBT/N/RWA/1109/Add.2, G/TBT/N/TZA/1245/Add.2, G/TBT/N/UGA/2082/Add.2"," G/TBT/N/BDI/542/Add.2, G/TBT/N/KEN/1734/Add.2, G/TBT/N/RWA/1109/Add.2, G/TBT/N/TZA/1245/Add.2, G/TBT/N/UGA/2082/Add.2")</f>
        <v xml:space="preserve"> G/TBT/N/BDI/542/Add.2, G/TBT/N/KEN/1734/Add.2, G/TBT/N/RWA/1109/Add.2, G/TBT/N/TZA/1245/Add.2, G/TBT/N/UGA/2082/Add.2</v>
      </c>
      <c r="D523" s="10" t="s">
        <v>1172</v>
      </c>
      <c r="E523" s="10" t="s">
        <v>1173</v>
      </c>
      <c r="F523" s="10" t="s">
        <v>806</v>
      </c>
      <c r="G523" s="10" t="s">
        <v>41</v>
      </c>
      <c r="H523" s="10" t="s">
        <v>917</v>
      </c>
      <c r="I523" s="10" t="s">
        <v>978</v>
      </c>
      <c r="J523" s="10" t="s">
        <v>41</v>
      </c>
      <c r="K523" s="10" t="s">
        <v>270</v>
      </c>
      <c r="L523" s="7"/>
      <c r="M523" s="8" t="s">
        <v>41</v>
      </c>
      <c r="N523" s="11"/>
      <c r="O523" s="11"/>
      <c r="P523" s="7" t="s">
        <v>43</v>
      </c>
      <c r="Q523" s="7"/>
      <c r="R523" s="12" t="str">
        <f>HYPERLINK("https://docs.wto.org/imrd/directdoc.asp?DDFDocuments/t/G/TBTN25/BDI542A2.docx", "https://docs.wto.org/imrd/directdoc.asp?DDFDocuments/t/G/TBTN25/BDI542A2.docx")</f>
        <v>https://docs.wto.org/imrd/directdoc.asp?DDFDocuments/t/G/TBTN25/BDI542A2.docx</v>
      </c>
      <c r="S523" s="12" t="str">
        <f>HYPERLINK("https://docs.wto.org/imrd/directdoc.asp?DDFDocuments/u/G/TBTN25/BDI542A2.docx", "https://docs.wto.org/imrd/directdoc.asp?DDFDocuments/u/G/TBTN25/BDI542A2.docx")</f>
        <v>https://docs.wto.org/imrd/directdoc.asp?DDFDocuments/u/G/TBTN25/BDI542A2.docx</v>
      </c>
      <c r="T523" s="12" t="str">
        <f>HYPERLINK("https://docs.wto.org/imrd/directdoc.asp?DDFDocuments/v/G/TBTN25/BDI542A2.docx", "https://docs.wto.org/imrd/directdoc.asp?DDFDocuments/v/G/TBTN25/BDI542A2.docx")</f>
        <v>https://docs.wto.org/imrd/directdoc.asp?DDFDocuments/v/G/TBTN25/BDI542A2.docx</v>
      </c>
      <c r="U523" s="12" t="s">
        <v>98</v>
      </c>
      <c r="V523" s="12" t="s">
        <v>97</v>
      </c>
      <c r="W523" s="12" t="s">
        <v>97</v>
      </c>
      <c r="X523" s="12" t="s">
        <v>97</v>
      </c>
      <c r="Y523" s="12" t="s">
        <v>97</v>
      </c>
      <c r="Z523" s="12" t="s">
        <v>97</v>
      </c>
      <c r="AA523" s="12" t="s">
        <v>97</v>
      </c>
      <c r="AB523" s="13" t="s">
        <v>41</v>
      </c>
      <c r="AC523" s="12" t="s">
        <v>41</v>
      </c>
      <c r="AD523" s="12" t="s">
        <v>41</v>
      </c>
      <c r="AE523" s="12" t="s">
        <v>41</v>
      </c>
      <c r="AF523" s="12" t="s">
        <v>41</v>
      </c>
      <c r="AG523" s="12" t="s">
        <v>41</v>
      </c>
      <c r="AH523" s="13" t="s">
        <v>41</v>
      </c>
    </row>
    <row r="524" spans="1:34" ht="40.049999999999997" customHeight="1" x14ac:dyDescent="0.3">
      <c r="A524" s="7" t="s">
        <v>45</v>
      </c>
      <c r="B524" s="8">
        <v>46281</v>
      </c>
      <c r="C524" s="9" t="str">
        <f>HYPERLINK("https://epingalert.org/en/Search?viewData= G/TBT/N/BDI/542/Add.2, G/TBT/N/KEN/1734/Add.2, G/TBT/N/RWA/1109/Add.2, G/TBT/N/TZA/1245/Add.2, G/TBT/N/UGA/2082/Add.2"," G/TBT/N/BDI/542/Add.2, G/TBT/N/KEN/1734/Add.2, G/TBT/N/RWA/1109/Add.2, G/TBT/N/TZA/1245/Add.2, G/TBT/N/UGA/2082/Add.2")</f>
        <v xml:space="preserve"> G/TBT/N/BDI/542/Add.2, G/TBT/N/KEN/1734/Add.2, G/TBT/N/RWA/1109/Add.2, G/TBT/N/TZA/1245/Add.2, G/TBT/N/UGA/2082/Add.2</v>
      </c>
      <c r="D524" s="10" t="s">
        <v>1172</v>
      </c>
      <c r="E524" s="10" t="s">
        <v>1173</v>
      </c>
      <c r="F524" s="10" t="s">
        <v>806</v>
      </c>
      <c r="G524" s="10" t="s">
        <v>41</v>
      </c>
      <c r="H524" s="10" t="s">
        <v>917</v>
      </c>
      <c r="I524" s="10" t="s">
        <v>978</v>
      </c>
      <c r="J524" s="10" t="s">
        <v>41</v>
      </c>
      <c r="K524" s="10" t="s">
        <v>270</v>
      </c>
      <c r="L524" s="7"/>
      <c r="M524" s="8" t="s">
        <v>41</v>
      </c>
      <c r="N524" s="11"/>
      <c r="O524" s="11"/>
      <c r="P524" s="7" t="s">
        <v>43</v>
      </c>
      <c r="Q524" s="7"/>
      <c r="R524" s="12" t="str">
        <f>HYPERLINK("https://docs.wto.org/imrd/directdoc.asp?DDFDocuments/t/G/TBTN25/BDI542A2.docx", "https://docs.wto.org/imrd/directdoc.asp?DDFDocuments/t/G/TBTN25/BDI542A2.docx")</f>
        <v>https://docs.wto.org/imrd/directdoc.asp?DDFDocuments/t/G/TBTN25/BDI542A2.docx</v>
      </c>
      <c r="S524" s="12" t="str">
        <f>HYPERLINK("https://docs.wto.org/imrd/directdoc.asp?DDFDocuments/u/G/TBTN25/BDI542A2.docx", "https://docs.wto.org/imrd/directdoc.asp?DDFDocuments/u/G/TBTN25/BDI542A2.docx")</f>
        <v>https://docs.wto.org/imrd/directdoc.asp?DDFDocuments/u/G/TBTN25/BDI542A2.docx</v>
      </c>
      <c r="T524" s="12" t="str">
        <f>HYPERLINK("https://docs.wto.org/imrd/directdoc.asp?DDFDocuments/v/G/TBTN25/BDI542A2.docx", "https://docs.wto.org/imrd/directdoc.asp?DDFDocuments/v/G/TBTN25/BDI542A2.docx")</f>
        <v>https://docs.wto.org/imrd/directdoc.asp?DDFDocuments/v/G/TBTN25/BDI542A2.docx</v>
      </c>
      <c r="U524" s="12" t="s">
        <v>98</v>
      </c>
      <c r="V524" s="12" t="s">
        <v>97</v>
      </c>
      <c r="W524" s="12" t="s">
        <v>97</v>
      </c>
      <c r="X524" s="12" t="s">
        <v>97</v>
      </c>
      <c r="Y524" s="12" t="s">
        <v>97</v>
      </c>
      <c r="Z524" s="12" t="s">
        <v>97</v>
      </c>
      <c r="AA524" s="12" t="s">
        <v>97</v>
      </c>
      <c r="AB524" s="13" t="s">
        <v>41</v>
      </c>
      <c r="AC524" s="12" t="s">
        <v>41</v>
      </c>
      <c r="AD524" s="12" t="s">
        <v>41</v>
      </c>
      <c r="AE524" s="12" t="s">
        <v>41</v>
      </c>
      <c r="AF524" s="12" t="s">
        <v>41</v>
      </c>
      <c r="AG524" s="12" t="s">
        <v>41</v>
      </c>
      <c r="AH524" s="13" t="s">
        <v>41</v>
      </c>
    </row>
    <row r="525" spans="1:34" ht="40.049999999999997" customHeight="1" x14ac:dyDescent="0.3">
      <c r="A525" s="7" t="s">
        <v>46</v>
      </c>
      <c r="B525" s="8">
        <v>46281</v>
      </c>
      <c r="C525" s="9" t="str">
        <f>HYPERLINK("https://epingalert.org/en/Search?viewData= G/TBT/N/BDI/542/Add.2, G/TBT/N/KEN/1734/Add.2, G/TBT/N/RWA/1109/Add.2, G/TBT/N/TZA/1245/Add.2, G/TBT/N/UGA/2082/Add.2"," G/TBT/N/BDI/542/Add.2, G/TBT/N/KEN/1734/Add.2, G/TBT/N/RWA/1109/Add.2, G/TBT/N/TZA/1245/Add.2, G/TBT/N/UGA/2082/Add.2")</f>
        <v xml:space="preserve"> G/TBT/N/BDI/542/Add.2, G/TBT/N/KEN/1734/Add.2, G/TBT/N/RWA/1109/Add.2, G/TBT/N/TZA/1245/Add.2, G/TBT/N/UGA/2082/Add.2</v>
      </c>
      <c r="D525" s="10" t="s">
        <v>1172</v>
      </c>
      <c r="E525" s="10" t="s">
        <v>1173</v>
      </c>
      <c r="F525" s="10" t="s">
        <v>806</v>
      </c>
      <c r="G525" s="10" t="s">
        <v>41</v>
      </c>
      <c r="H525" s="10" t="s">
        <v>917</v>
      </c>
      <c r="I525" s="10" t="s">
        <v>978</v>
      </c>
      <c r="J525" s="10" t="s">
        <v>41</v>
      </c>
      <c r="K525" s="10" t="s">
        <v>270</v>
      </c>
      <c r="L525" s="7"/>
      <c r="M525" s="8" t="s">
        <v>41</v>
      </c>
      <c r="N525" s="11"/>
      <c r="O525" s="11"/>
      <c r="P525" s="7" t="s">
        <v>43</v>
      </c>
      <c r="Q525" s="7"/>
      <c r="R525" s="12" t="str">
        <f>HYPERLINK("https://docs.wto.org/imrd/directdoc.asp?DDFDocuments/t/G/TBTN25/BDI542A2.docx", "https://docs.wto.org/imrd/directdoc.asp?DDFDocuments/t/G/TBTN25/BDI542A2.docx")</f>
        <v>https://docs.wto.org/imrd/directdoc.asp?DDFDocuments/t/G/TBTN25/BDI542A2.docx</v>
      </c>
      <c r="S525" s="12" t="str">
        <f>HYPERLINK("https://docs.wto.org/imrd/directdoc.asp?DDFDocuments/u/G/TBTN25/BDI542A2.docx", "https://docs.wto.org/imrd/directdoc.asp?DDFDocuments/u/G/TBTN25/BDI542A2.docx")</f>
        <v>https://docs.wto.org/imrd/directdoc.asp?DDFDocuments/u/G/TBTN25/BDI542A2.docx</v>
      </c>
      <c r="T525" s="12" t="str">
        <f>HYPERLINK("https://docs.wto.org/imrd/directdoc.asp?DDFDocuments/v/G/TBTN25/BDI542A2.docx", "https://docs.wto.org/imrd/directdoc.asp?DDFDocuments/v/G/TBTN25/BDI542A2.docx")</f>
        <v>https://docs.wto.org/imrd/directdoc.asp?DDFDocuments/v/G/TBTN25/BDI542A2.docx</v>
      </c>
      <c r="U525" s="12" t="s">
        <v>98</v>
      </c>
      <c r="V525" s="12" t="s">
        <v>97</v>
      </c>
      <c r="W525" s="12" t="s">
        <v>97</v>
      </c>
      <c r="X525" s="12" t="s">
        <v>97</v>
      </c>
      <c r="Y525" s="12" t="s">
        <v>97</v>
      </c>
      <c r="Z525" s="12" t="s">
        <v>97</v>
      </c>
      <c r="AA525" s="12" t="s">
        <v>97</v>
      </c>
      <c r="AB525" s="13" t="s">
        <v>41</v>
      </c>
      <c r="AC525" s="12" t="s">
        <v>41</v>
      </c>
      <c r="AD525" s="12" t="s">
        <v>41</v>
      </c>
      <c r="AE525" s="12" t="s">
        <v>41</v>
      </c>
      <c r="AF525" s="12" t="s">
        <v>41</v>
      </c>
      <c r="AG525" s="12" t="s">
        <v>41</v>
      </c>
      <c r="AH525" s="13" t="s">
        <v>41</v>
      </c>
    </row>
    <row r="526" spans="1:34" ht="40.049999999999997" customHeight="1" x14ac:dyDescent="0.3">
      <c r="A526" s="7" t="s">
        <v>47</v>
      </c>
      <c r="B526" s="8">
        <v>46281</v>
      </c>
      <c r="C526" s="9" t="str">
        <f>HYPERLINK("https://epingalert.org/en/Search?viewData= G/TBT/N/BDI/542/Add.2, G/TBT/N/KEN/1734/Add.2, G/TBT/N/RWA/1109/Add.2, G/TBT/N/TZA/1245/Add.2, G/TBT/N/UGA/2082/Add.2"," G/TBT/N/BDI/542/Add.2, G/TBT/N/KEN/1734/Add.2, G/TBT/N/RWA/1109/Add.2, G/TBT/N/TZA/1245/Add.2, G/TBT/N/UGA/2082/Add.2")</f>
        <v xml:space="preserve"> G/TBT/N/BDI/542/Add.2, G/TBT/N/KEN/1734/Add.2, G/TBT/N/RWA/1109/Add.2, G/TBT/N/TZA/1245/Add.2, G/TBT/N/UGA/2082/Add.2</v>
      </c>
      <c r="D526" s="10" t="s">
        <v>1172</v>
      </c>
      <c r="E526" s="10" t="s">
        <v>1173</v>
      </c>
      <c r="F526" s="10" t="s">
        <v>806</v>
      </c>
      <c r="G526" s="10" t="s">
        <v>41</v>
      </c>
      <c r="H526" s="10" t="s">
        <v>917</v>
      </c>
      <c r="I526" s="10" t="s">
        <v>978</v>
      </c>
      <c r="J526" s="10" t="s">
        <v>41</v>
      </c>
      <c r="K526" s="10" t="s">
        <v>270</v>
      </c>
      <c r="L526" s="7"/>
      <c r="M526" s="8" t="s">
        <v>41</v>
      </c>
      <c r="N526" s="11"/>
      <c r="O526" s="11"/>
      <c r="P526" s="7" t="s">
        <v>43</v>
      </c>
      <c r="Q526" s="7"/>
      <c r="R526" s="12" t="str">
        <f>HYPERLINK("https://docs.wto.org/imrd/directdoc.asp?DDFDocuments/t/G/TBTN25/BDI542A2.docx", "https://docs.wto.org/imrd/directdoc.asp?DDFDocuments/t/G/TBTN25/BDI542A2.docx")</f>
        <v>https://docs.wto.org/imrd/directdoc.asp?DDFDocuments/t/G/TBTN25/BDI542A2.docx</v>
      </c>
      <c r="S526" s="12" t="str">
        <f>HYPERLINK("https://docs.wto.org/imrd/directdoc.asp?DDFDocuments/u/G/TBTN25/BDI542A2.docx", "https://docs.wto.org/imrd/directdoc.asp?DDFDocuments/u/G/TBTN25/BDI542A2.docx")</f>
        <v>https://docs.wto.org/imrd/directdoc.asp?DDFDocuments/u/G/TBTN25/BDI542A2.docx</v>
      </c>
      <c r="T526" s="12" t="str">
        <f>HYPERLINK("https://docs.wto.org/imrd/directdoc.asp?DDFDocuments/v/G/TBTN25/BDI542A2.docx", "https://docs.wto.org/imrd/directdoc.asp?DDFDocuments/v/G/TBTN25/BDI542A2.docx")</f>
        <v>https://docs.wto.org/imrd/directdoc.asp?DDFDocuments/v/G/TBTN25/BDI542A2.docx</v>
      </c>
      <c r="U526" s="12" t="s">
        <v>98</v>
      </c>
      <c r="V526" s="12" t="s">
        <v>97</v>
      </c>
      <c r="W526" s="12" t="s">
        <v>97</v>
      </c>
      <c r="X526" s="12" t="s">
        <v>97</v>
      </c>
      <c r="Y526" s="12" t="s">
        <v>97</v>
      </c>
      <c r="Z526" s="12" t="s">
        <v>97</v>
      </c>
      <c r="AA526" s="12" t="s">
        <v>97</v>
      </c>
      <c r="AB526" s="13" t="s">
        <v>41</v>
      </c>
      <c r="AC526" s="12" t="s">
        <v>41</v>
      </c>
      <c r="AD526" s="12" t="s">
        <v>41</v>
      </c>
      <c r="AE526" s="12" t="s">
        <v>41</v>
      </c>
      <c r="AF526" s="12" t="s">
        <v>41</v>
      </c>
      <c r="AG526" s="12" t="s">
        <v>41</v>
      </c>
      <c r="AH526" s="13" t="s">
        <v>41</v>
      </c>
    </row>
    <row r="527" spans="1:34" ht="40.049999999999997" customHeight="1" x14ac:dyDescent="0.3">
      <c r="A527" s="7" t="s">
        <v>48</v>
      </c>
      <c r="B527" s="8">
        <v>46281</v>
      </c>
      <c r="C527" s="9" t="str">
        <f>HYPERLINK("https://epingalert.org/en/Search?viewData= G/TBT/N/BDI/542/Add.2, G/TBT/N/KEN/1734/Add.2, G/TBT/N/RWA/1109/Add.2, G/TBT/N/TZA/1245/Add.2, G/TBT/N/UGA/2082/Add.2"," G/TBT/N/BDI/542/Add.2, G/TBT/N/KEN/1734/Add.2, G/TBT/N/RWA/1109/Add.2, G/TBT/N/TZA/1245/Add.2, G/TBT/N/UGA/2082/Add.2")</f>
        <v xml:space="preserve"> G/TBT/N/BDI/542/Add.2, G/TBT/N/KEN/1734/Add.2, G/TBT/N/RWA/1109/Add.2, G/TBT/N/TZA/1245/Add.2, G/TBT/N/UGA/2082/Add.2</v>
      </c>
      <c r="D527" s="10" t="s">
        <v>1172</v>
      </c>
      <c r="E527" s="10" t="s">
        <v>1173</v>
      </c>
      <c r="F527" s="10" t="s">
        <v>806</v>
      </c>
      <c r="G527" s="10" t="s">
        <v>41</v>
      </c>
      <c r="H527" s="10" t="s">
        <v>917</v>
      </c>
      <c r="I527" s="10" t="s">
        <v>979</v>
      </c>
      <c r="J527" s="10" t="s">
        <v>41</v>
      </c>
      <c r="K527" s="10" t="s">
        <v>270</v>
      </c>
      <c r="L527" s="7"/>
      <c r="M527" s="8" t="s">
        <v>41</v>
      </c>
      <c r="N527" s="11"/>
      <c r="O527" s="11"/>
      <c r="P527" s="7" t="s">
        <v>43</v>
      </c>
      <c r="Q527" s="7"/>
      <c r="R527" s="12" t="str">
        <f>HYPERLINK("https://docs.wto.org/imrd/directdoc.asp?DDFDocuments/t/G/TBTN25/BDI542A2.docx", "https://docs.wto.org/imrd/directdoc.asp?DDFDocuments/t/G/TBTN25/BDI542A2.docx")</f>
        <v>https://docs.wto.org/imrd/directdoc.asp?DDFDocuments/t/G/TBTN25/BDI542A2.docx</v>
      </c>
      <c r="S527" s="12" t="str">
        <f>HYPERLINK("https://docs.wto.org/imrd/directdoc.asp?DDFDocuments/u/G/TBTN25/BDI542A2.docx", "https://docs.wto.org/imrd/directdoc.asp?DDFDocuments/u/G/TBTN25/BDI542A2.docx")</f>
        <v>https://docs.wto.org/imrd/directdoc.asp?DDFDocuments/u/G/TBTN25/BDI542A2.docx</v>
      </c>
      <c r="T527" s="12" t="str">
        <f>HYPERLINK("https://docs.wto.org/imrd/directdoc.asp?DDFDocuments/v/G/TBTN25/BDI542A2.docx", "https://docs.wto.org/imrd/directdoc.asp?DDFDocuments/v/G/TBTN25/BDI542A2.docx")</f>
        <v>https://docs.wto.org/imrd/directdoc.asp?DDFDocuments/v/G/TBTN25/BDI542A2.docx</v>
      </c>
      <c r="U527" s="12" t="s">
        <v>98</v>
      </c>
      <c r="V527" s="12" t="s">
        <v>97</v>
      </c>
      <c r="W527" s="12" t="s">
        <v>97</v>
      </c>
      <c r="X527" s="12" t="s">
        <v>97</v>
      </c>
      <c r="Y527" s="12" t="s">
        <v>97</v>
      </c>
      <c r="Z527" s="12" t="s">
        <v>97</v>
      </c>
      <c r="AA527" s="12" t="s">
        <v>97</v>
      </c>
      <c r="AB527" s="13" t="s">
        <v>41</v>
      </c>
      <c r="AC527" s="12" t="s">
        <v>41</v>
      </c>
      <c r="AD527" s="12" t="s">
        <v>41</v>
      </c>
      <c r="AE527" s="12" t="s">
        <v>41</v>
      </c>
      <c r="AF527" s="12" t="s">
        <v>41</v>
      </c>
      <c r="AG527" s="12" t="s">
        <v>41</v>
      </c>
      <c r="AH527" s="13" t="s">
        <v>41</v>
      </c>
    </row>
    <row r="528" spans="1:34" ht="40.049999999999997" customHeight="1" x14ac:dyDescent="0.3">
      <c r="A528" s="7" t="s">
        <v>34</v>
      </c>
      <c r="B528" s="8">
        <v>46281</v>
      </c>
      <c r="C528" s="9" t="str">
        <f>HYPERLINK("https://epingalert.org/en/Search?viewData= G/TBT/N/BDI/545/Add.2, G/TBT/N/KEN/1737/Add.2, G/TBT/N/RWA/1112/Add.2, G/TBT/N/TZA/1248/Add.2, G/TBT/N/UGA/2085/Add.2"," G/TBT/N/BDI/545/Add.2, G/TBT/N/KEN/1737/Add.2, G/TBT/N/RWA/1112/Add.2, G/TBT/N/TZA/1248/Add.2, G/TBT/N/UGA/2085/Add.2")</f>
        <v xml:space="preserve"> G/TBT/N/BDI/545/Add.2, G/TBT/N/KEN/1737/Add.2, G/TBT/N/RWA/1112/Add.2, G/TBT/N/TZA/1248/Add.2, G/TBT/N/UGA/2085/Add.2</v>
      </c>
      <c r="D528" s="10" t="s">
        <v>1174</v>
      </c>
      <c r="E528" s="10" t="s">
        <v>1175</v>
      </c>
      <c r="F528" s="10" t="s">
        <v>984</v>
      </c>
      <c r="G528" s="10" t="s">
        <v>41</v>
      </c>
      <c r="H528" s="10" t="s">
        <v>985</v>
      </c>
      <c r="I528" s="10" t="s">
        <v>978</v>
      </c>
      <c r="J528" s="10" t="s">
        <v>41</v>
      </c>
      <c r="K528" s="10" t="s">
        <v>270</v>
      </c>
      <c r="L528" s="7"/>
      <c r="M528" s="8" t="s">
        <v>41</v>
      </c>
      <c r="N528" s="11"/>
      <c r="O528" s="11"/>
      <c r="P528" s="7" t="s">
        <v>43</v>
      </c>
      <c r="Q528" s="7"/>
      <c r="R528" s="12" t="str">
        <f>HYPERLINK("https://docs.wto.org/imrd/directdoc.asp?DDFDocuments/t/G/TBTN25/BDI545A2.docx", "https://docs.wto.org/imrd/directdoc.asp?DDFDocuments/t/G/TBTN25/BDI545A2.docx")</f>
        <v>https://docs.wto.org/imrd/directdoc.asp?DDFDocuments/t/G/TBTN25/BDI545A2.docx</v>
      </c>
      <c r="S528" s="12" t="str">
        <f>HYPERLINK("https://docs.wto.org/imrd/directdoc.asp?DDFDocuments/u/G/TBTN25/BDI545A2.docx", "https://docs.wto.org/imrd/directdoc.asp?DDFDocuments/u/G/TBTN25/BDI545A2.docx")</f>
        <v>https://docs.wto.org/imrd/directdoc.asp?DDFDocuments/u/G/TBTN25/BDI545A2.docx</v>
      </c>
      <c r="T528" s="12" t="str">
        <f>HYPERLINK("https://docs.wto.org/imrd/directdoc.asp?DDFDocuments/v/G/TBTN25/BDI545A2.docx", "https://docs.wto.org/imrd/directdoc.asp?DDFDocuments/v/G/TBTN25/BDI545A2.docx")</f>
        <v>https://docs.wto.org/imrd/directdoc.asp?DDFDocuments/v/G/TBTN25/BDI545A2.docx</v>
      </c>
      <c r="U528" s="12" t="s">
        <v>98</v>
      </c>
      <c r="V528" s="12" t="s">
        <v>97</v>
      </c>
      <c r="W528" s="12" t="s">
        <v>97</v>
      </c>
      <c r="X528" s="12" t="s">
        <v>97</v>
      </c>
      <c r="Y528" s="12" t="s">
        <v>97</v>
      </c>
      <c r="Z528" s="12" t="s">
        <v>97</v>
      </c>
      <c r="AA528" s="12" t="s">
        <v>97</v>
      </c>
      <c r="AB528" s="13" t="s">
        <v>41</v>
      </c>
      <c r="AC528" s="12" t="s">
        <v>41</v>
      </c>
      <c r="AD528" s="12" t="s">
        <v>41</v>
      </c>
      <c r="AE528" s="12" t="s">
        <v>41</v>
      </c>
      <c r="AF528" s="12" t="s">
        <v>41</v>
      </c>
      <c r="AG528" s="12" t="s">
        <v>41</v>
      </c>
      <c r="AH528" s="13" t="s">
        <v>41</v>
      </c>
    </row>
    <row r="529" spans="1:34" ht="40.049999999999997" customHeight="1" x14ac:dyDescent="0.3">
      <c r="A529" s="7" t="s">
        <v>45</v>
      </c>
      <c r="B529" s="8">
        <v>46281</v>
      </c>
      <c r="C529" s="9" t="str">
        <f>HYPERLINK("https://epingalert.org/en/Search?viewData= G/TBT/N/BDI/545/Add.2, G/TBT/N/KEN/1737/Add.2, G/TBT/N/RWA/1112/Add.2, G/TBT/N/TZA/1248/Add.2, G/TBT/N/UGA/2085/Add.2"," G/TBT/N/BDI/545/Add.2, G/TBT/N/KEN/1737/Add.2, G/TBT/N/RWA/1112/Add.2, G/TBT/N/TZA/1248/Add.2, G/TBT/N/UGA/2085/Add.2")</f>
        <v xml:space="preserve"> G/TBT/N/BDI/545/Add.2, G/TBT/N/KEN/1737/Add.2, G/TBT/N/RWA/1112/Add.2, G/TBT/N/TZA/1248/Add.2, G/TBT/N/UGA/2085/Add.2</v>
      </c>
      <c r="D529" s="10" t="s">
        <v>1174</v>
      </c>
      <c r="E529" s="10" t="s">
        <v>1175</v>
      </c>
      <c r="F529" s="10" t="s">
        <v>984</v>
      </c>
      <c r="G529" s="10" t="s">
        <v>41</v>
      </c>
      <c r="H529" s="10" t="s">
        <v>985</v>
      </c>
      <c r="I529" s="10" t="s">
        <v>978</v>
      </c>
      <c r="J529" s="10" t="s">
        <v>41</v>
      </c>
      <c r="K529" s="10" t="s">
        <v>270</v>
      </c>
      <c r="L529" s="7"/>
      <c r="M529" s="8" t="s">
        <v>41</v>
      </c>
      <c r="N529" s="11"/>
      <c r="O529" s="11"/>
      <c r="P529" s="7" t="s">
        <v>43</v>
      </c>
      <c r="Q529" s="7"/>
      <c r="R529" s="12" t="str">
        <f>HYPERLINK("https://docs.wto.org/imrd/directdoc.asp?DDFDocuments/t/G/TBTN25/BDI545A2.docx", "https://docs.wto.org/imrd/directdoc.asp?DDFDocuments/t/G/TBTN25/BDI545A2.docx")</f>
        <v>https://docs.wto.org/imrd/directdoc.asp?DDFDocuments/t/G/TBTN25/BDI545A2.docx</v>
      </c>
      <c r="S529" s="12" t="str">
        <f>HYPERLINK("https://docs.wto.org/imrd/directdoc.asp?DDFDocuments/u/G/TBTN25/BDI545A2.docx", "https://docs.wto.org/imrd/directdoc.asp?DDFDocuments/u/G/TBTN25/BDI545A2.docx")</f>
        <v>https://docs.wto.org/imrd/directdoc.asp?DDFDocuments/u/G/TBTN25/BDI545A2.docx</v>
      </c>
      <c r="T529" s="12" t="str">
        <f>HYPERLINK("https://docs.wto.org/imrd/directdoc.asp?DDFDocuments/v/G/TBTN25/BDI545A2.docx", "https://docs.wto.org/imrd/directdoc.asp?DDFDocuments/v/G/TBTN25/BDI545A2.docx")</f>
        <v>https://docs.wto.org/imrd/directdoc.asp?DDFDocuments/v/G/TBTN25/BDI545A2.docx</v>
      </c>
      <c r="U529" s="12" t="s">
        <v>98</v>
      </c>
      <c r="V529" s="12" t="s">
        <v>97</v>
      </c>
      <c r="W529" s="12" t="s">
        <v>97</v>
      </c>
      <c r="X529" s="12" t="s">
        <v>97</v>
      </c>
      <c r="Y529" s="12" t="s">
        <v>97</v>
      </c>
      <c r="Z529" s="12" t="s">
        <v>97</v>
      </c>
      <c r="AA529" s="12" t="s">
        <v>97</v>
      </c>
      <c r="AB529" s="13" t="s">
        <v>41</v>
      </c>
      <c r="AC529" s="12" t="s">
        <v>41</v>
      </c>
      <c r="AD529" s="12" t="s">
        <v>41</v>
      </c>
      <c r="AE529" s="12" t="s">
        <v>41</v>
      </c>
      <c r="AF529" s="12" t="s">
        <v>41</v>
      </c>
      <c r="AG529" s="12" t="s">
        <v>41</v>
      </c>
      <c r="AH529" s="13" t="s">
        <v>41</v>
      </c>
    </row>
    <row r="530" spans="1:34" ht="40.049999999999997" customHeight="1" x14ac:dyDescent="0.3">
      <c r="A530" s="7" t="s">
        <v>46</v>
      </c>
      <c r="B530" s="8">
        <v>46281</v>
      </c>
      <c r="C530" s="9" t="str">
        <f>HYPERLINK("https://epingalert.org/en/Search?viewData= G/TBT/N/BDI/545/Add.2, G/TBT/N/KEN/1737/Add.2, G/TBT/N/RWA/1112/Add.2, G/TBT/N/TZA/1248/Add.2, G/TBT/N/UGA/2085/Add.2"," G/TBT/N/BDI/545/Add.2, G/TBT/N/KEN/1737/Add.2, G/TBT/N/RWA/1112/Add.2, G/TBT/N/TZA/1248/Add.2, G/TBT/N/UGA/2085/Add.2")</f>
        <v xml:space="preserve"> G/TBT/N/BDI/545/Add.2, G/TBT/N/KEN/1737/Add.2, G/TBT/N/RWA/1112/Add.2, G/TBT/N/TZA/1248/Add.2, G/TBT/N/UGA/2085/Add.2</v>
      </c>
      <c r="D530" s="10" t="s">
        <v>1174</v>
      </c>
      <c r="E530" s="10" t="s">
        <v>1175</v>
      </c>
      <c r="F530" s="10" t="s">
        <v>984</v>
      </c>
      <c r="G530" s="10" t="s">
        <v>41</v>
      </c>
      <c r="H530" s="10" t="s">
        <v>985</v>
      </c>
      <c r="I530" s="10" t="s">
        <v>978</v>
      </c>
      <c r="J530" s="10" t="s">
        <v>41</v>
      </c>
      <c r="K530" s="10" t="s">
        <v>270</v>
      </c>
      <c r="L530" s="7"/>
      <c r="M530" s="8" t="s">
        <v>41</v>
      </c>
      <c r="N530" s="11"/>
      <c r="O530" s="11"/>
      <c r="P530" s="7" t="s">
        <v>43</v>
      </c>
      <c r="Q530" s="7"/>
      <c r="R530" s="12" t="str">
        <f>HYPERLINK("https://docs.wto.org/imrd/directdoc.asp?DDFDocuments/t/G/TBTN25/BDI545A2.docx", "https://docs.wto.org/imrd/directdoc.asp?DDFDocuments/t/G/TBTN25/BDI545A2.docx")</f>
        <v>https://docs.wto.org/imrd/directdoc.asp?DDFDocuments/t/G/TBTN25/BDI545A2.docx</v>
      </c>
      <c r="S530" s="12" t="str">
        <f>HYPERLINK("https://docs.wto.org/imrd/directdoc.asp?DDFDocuments/u/G/TBTN25/BDI545A2.docx", "https://docs.wto.org/imrd/directdoc.asp?DDFDocuments/u/G/TBTN25/BDI545A2.docx")</f>
        <v>https://docs.wto.org/imrd/directdoc.asp?DDFDocuments/u/G/TBTN25/BDI545A2.docx</v>
      </c>
      <c r="T530" s="12" t="str">
        <f>HYPERLINK("https://docs.wto.org/imrd/directdoc.asp?DDFDocuments/v/G/TBTN25/BDI545A2.docx", "https://docs.wto.org/imrd/directdoc.asp?DDFDocuments/v/G/TBTN25/BDI545A2.docx")</f>
        <v>https://docs.wto.org/imrd/directdoc.asp?DDFDocuments/v/G/TBTN25/BDI545A2.docx</v>
      </c>
      <c r="U530" s="12" t="s">
        <v>98</v>
      </c>
      <c r="V530" s="12" t="s">
        <v>97</v>
      </c>
      <c r="W530" s="12" t="s">
        <v>97</v>
      </c>
      <c r="X530" s="12" t="s">
        <v>97</v>
      </c>
      <c r="Y530" s="12" t="s">
        <v>97</v>
      </c>
      <c r="Z530" s="12" t="s">
        <v>97</v>
      </c>
      <c r="AA530" s="12" t="s">
        <v>97</v>
      </c>
      <c r="AB530" s="13" t="s">
        <v>41</v>
      </c>
      <c r="AC530" s="12" t="s">
        <v>41</v>
      </c>
      <c r="AD530" s="12" t="s">
        <v>41</v>
      </c>
      <c r="AE530" s="12" t="s">
        <v>41</v>
      </c>
      <c r="AF530" s="12" t="s">
        <v>41</v>
      </c>
      <c r="AG530" s="12" t="s">
        <v>41</v>
      </c>
      <c r="AH530" s="13" t="s">
        <v>41</v>
      </c>
    </row>
    <row r="531" spans="1:34" ht="40.049999999999997" customHeight="1" x14ac:dyDescent="0.3">
      <c r="A531" s="7" t="s">
        <v>47</v>
      </c>
      <c r="B531" s="8">
        <v>46281</v>
      </c>
      <c r="C531" s="9" t="str">
        <f>HYPERLINK("https://epingalert.org/en/Search?viewData= G/TBT/N/BDI/545/Add.2, G/TBT/N/KEN/1737/Add.2, G/TBT/N/RWA/1112/Add.2, G/TBT/N/TZA/1248/Add.2, G/TBT/N/UGA/2085/Add.2"," G/TBT/N/BDI/545/Add.2, G/TBT/N/KEN/1737/Add.2, G/TBT/N/RWA/1112/Add.2, G/TBT/N/TZA/1248/Add.2, G/TBT/N/UGA/2085/Add.2")</f>
        <v xml:space="preserve"> G/TBT/N/BDI/545/Add.2, G/TBT/N/KEN/1737/Add.2, G/TBT/N/RWA/1112/Add.2, G/TBT/N/TZA/1248/Add.2, G/TBT/N/UGA/2085/Add.2</v>
      </c>
      <c r="D531" s="10" t="s">
        <v>1174</v>
      </c>
      <c r="E531" s="10" t="s">
        <v>1175</v>
      </c>
      <c r="F531" s="10" t="s">
        <v>984</v>
      </c>
      <c r="G531" s="10" t="s">
        <v>41</v>
      </c>
      <c r="H531" s="10" t="s">
        <v>985</v>
      </c>
      <c r="I531" s="10" t="s">
        <v>978</v>
      </c>
      <c r="J531" s="10" t="s">
        <v>41</v>
      </c>
      <c r="K531" s="10" t="s">
        <v>270</v>
      </c>
      <c r="L531" s="7"/>
      <c r="M531" s="8" t="s">
        <v>41</v>
      </c>
      <c r="N531" s="11"/>
      <c r="O531" s="11"/>
      <c r="P531" s="7" t="s">
        <v>43</v>
      </c>
      <c r="Q531" s="7"/>
      <c r="R531" s="12" t="str">
        <f>HYPERLINK("https://docs.wto.org/imrd/directdoc.asp?DDFDocuments/t/G/TBTN25/BDI545A2.docx", "https://docs.wto.org/imrd/directdoc.asp?DDFDocuments/t/G/TBTN25/BDI545A2.docx")</f>
        <v>https://docs.wto.org/imrd/directdoc.asp?DDFDocuments/t/G/TBTN25/BDI545A2.docx</v>
      </c>
      <c r="S531" s="12" t="str">
        <f>HYPERLINK("https://docs.wto.org/imrd/directdoc.asp?DDFDocuments/u/G/TBTN25/BDI545A2.docx", "https://docs.wto.org/imrd/directdoc.asp?DDFDocuments/u/G/TBTN25/BDI545A2.docx")</f>
        <v>https://docs.wto.org/imrd/directdoc.asp?DDFDocuments/u/G/TBTN25/BDI545A2.docx</v>
      </c>
      <c r="T531" s="12" t="str">
        <f>HYPERLINK("https://docs.wto.org/imrd/directdoc.asp?DDFDocuments/v/G/TBTN25/BDI545A2.docx", "https://docs.wto.org/imrd/directdoc.asp?DDFDocuments/v/G/TBTN25/BDI545A2.docx")</f>
        <v>https://docs.wto.org/imrd/directdoc.asp?DDFDocuments/v/G/TBTN25/BDI545A2.docx</v>
      </c>
      <c r="U531" s="12" t="s">
        <v>98</v>
      </c>
      <c r="V531" s="12" t="s">
        <v>97</v>
      </c>
      <c r="W531" s="12" t="s">
        <v>97</v>
      </c>
      <c r="X531" s="12" t="s">
        <v>97</v>
      </c>
      <c r="Y531" s="12" t="s">
        <v>97</v>
      </c>
      <c r="Z531" s="12" t="s">
        <v>97</v>
      </c>
      <c r="AA531" s="12" t="s">
        <v>97</v>
      </c>
      <c r="AB531" s="13" t="s">
        <v>41</v>
      </c>
      <c r="AC531" s="12" t="s">
        <v>41</v>
      </c>
      <c r="AD531" s="12" t="s">
        <v>41</v>
      </c>
      <c r="AE531" s="12" t="s">
        <v>41</v>
      </c>
      <c r="AF531" s="12" t="s">
        <v>41</v>
      </c>
      <c r="AG531" s="12" t="s">
        <v>41</v>
      </c>
      <c r="AH531" s="13" t="s">
        <v>41</v>
      </c>
    </row>
    <row r="532" spans="1:34" ht="40.049999999999997" customHeight="1" x14ac:dyDescent="0.3">
      <c r="A532" s="7" t="s">
        <v>48</v>
      </c>
      <c r="B532" s="8">
        <v>46281</v>
      </c>
      <c r="C532" s="9" t="str">
        <f>HYPERLINK("https://epingalert.org/en/Search?viewData= G/TBT/N/BDI/545/Add.2, G/TBT/N/KEN/1737/Add.2, G/TBT/N/RWA/1112/Add.2, G/TBT/N/TZA/1248/Add.2, G/TBT/N/UGA/2085/Add.2"," G/TBT/N/BDI/545/Add.2, G/TBT/N/KEN/1737/Add.2, G/TBT/N/RWA/1112/Add.2, G/TBT/N/TZA/1248/Add.2, G/TBT/N/UGA/2085/Add.2")</f>
        <v xml:space="preserve"> G/TBT/N/BDI/545/Add.2, G/TBT/N/KEN/1737/Add.2, G/TBT/N/RWA/1112/Add.2, G/TBT/N/TZA/1248/Add.2, G/TBT/N/UGA/2085/Add.2</v>
      </c>
      <c r="D532" s="10" t="s">
        <v>1174</v>
      </c>
      <c r="E532" s="10" t="s">
        <v>1175</v>
      </c>
      <c r="F532" s="10" t="s">
        <v>984</v>
      </c>
      <c r="G532" s="10" t="s">
        <v>41</v>
      </c>
      <c r="H532" s="10" t="s">
        <v>985</v>
      </c>
      <c r="I532" s="10" t="s">
        <v>979</v>
      </c>
      <c r="J532" s="10" t="s">
        <v>41</v>
      </c>
      <c r="K532" s="10" t="s">
        <v>270</v>
      </c>
      <c r="L532" s="7"/>
      <c r="M532" s="8" t="s">
        <v>41</v>
      </c>
      <c r="N532" s="11"/>
      <c r="O532" s="11"/>
      <c r="P532" s="7" t="s">
        <v>43</v>
      </c>
      <c r="Q532" s="7"/>
      <c r="R532" s="12" t="str">
        <f>HYPERLINK("https://docs.wto.org/imrd/directdoc.asp?DDFDocuments/t/G/TBTN25/BDI545A2.docx", "https://docs.wto.org/imrd/directdoc.asp?DDFDocuments/t/G/TBTN25/BDI545A2.docx")</f>
        <v>https://docs.wto.org/imrd/directdoc.asp?DDFDocuments/t/G/TBTN25/BDI545A2.docx</v>
      </c>
      <c r="S532" s="12" t="str">
        <f>HYPERLINK("https://docs.wto.org/imrd/directdoc.asp?DDFDocuments/u/G/TBTN25/BDI545A2.docx", "https://docs.wto.org/imrd/directdoc.asp?DDFDocuments/u/G/TBTN25/BDI545A2.docx")</f>
        <v>https://docs.wto.org/imrd/directdoc.asp?DDFDocuments/u/G/TBTN25/BDI545A2.docx</v>
      </c>
      <c r="T532" s="12" t="str">
        <f>HYPERLINK("https://docs.wto.org/imrd/directdoc.asp?DDFDocuments/v/G/TBTN25/BDI545A2.docx", "https://docs.wto.org/imrd/directdoc.asp?DDFDocuments/v/G/TBTN25/BDI545A2.docx")</f>
        <v>https://docs.wto.org/imrd/directdoc.asp?DDFDocuments/v/G/TBTN25/BDI545A2.docx</v>
      </c>
      <c r="U532" s="12" t="s">
        <v>98</v>
      </c>
      <c r="V532" s="12" t="s">
        <v>97</v>
      </c>
      <c r="W532" s="12" t="s">
        <v>97</v>
      </c>
      <c r="X532" s="12" t="s">
        <v>97</v>
      </c>
      <c r="Y532" s="12" t="s">
        <v>97</v>
      </c>
      <c r="Z532" s="12" t="s">
        <v>97</v>
      </c>
      <c r="AA532" s="12" t="s">
        <v>97</v>
      </c>
      <c r="AB532" s="13" t="s">
        <v>41</v>
      </c>
      <c r="AC532" s="12" t="s">
        <v>41</v>
      </c>
      <c r="AD532" s="12" t="s">
        <v>41</v>
      </c>
      <c r="AE532" s="12" t="s">
        <v>41</v>
      </c>
      <c r="AF532" s="12" t="s">
        <v>41</v>
      </c>
      <c r="AG532" s="12" t="s">
        <v>41</v>
      </c>
      <c r="AH532" s="13" t="s">
        <v>41</v>
      </c>
    </row>
    <row r="533" spans="1:34" ht="40.049999999999997" customHeight="1" x14ac:dyDescent="0.3">
      <c r="A533" s="7" t="s">
        <v>334</v>
      </c>
      <c r="B533" s="8">
        <v>46281</v>
      </c>
      <c r="C533" s="9" t="str">
        <f>HYPERLINK("https://epingalert.org/en/Search?viewData= G/TBT/N/BRA/343/Rev.3/Corr.1"," G/TBT/N/BRA/343/Rev.3/Corr.1")</f>
        <v xml:space="preserve"> G/TBT/N/BRA/343/Rev.3/Corr.1</v>
      </c>
      <c r="D533" s="10" t="s">
        <v>1176</v>
      </c>
      <c r="E533" s="10" t="s">
        <v>1177</v>
      </c>
      <c r="F533" s="10" t="s">
        <v>1178</v>
      </c>
      <c r="G533" s="10" t="s">
        <v>1179</v>
      </c>
      <c r="H533" s="10" t="s">
        <v>1180</v>
      </c>
      <c r="I533" s="10" t="s">
        <v>1181</v>
      </c>
      <c r="J533" s="10" t="s">
        <v>1182</v>
      </c>
      <c r="K533" s="10" t="s">
        <v>41</v>
      </c>
      <c r="L533" s="7"/>
      <c r="M533" s="8" t="s">
        <v>41</v>
      </c>
      <c r="N533" s="11"/>
      <c r="O533" s="11"/>
      <c r="P533" s="7" t="s">
        <v>211</v>
      </c>
      <c r="Q533" s="7"/>
      <c r="R533" s="12" t="str">
        <f>HYPERLINK("https://docs.wto.org/imrd/directdoc.asp?DDFDocuments/t/G/TBTN09/BRA343R3C1.docx", "https://docs.wto.org/imrd/directdoc.asp?DDFDocuments/t/G/TBTN09/BRA343R3C1.docx")</f>
        <v>https://docs.wto.org/imrd/directdoc.asp?DDFDocuments/t/G/TBTN09/BRA343R3C1.docx</v>
      </c>
      <c r="S533" s="12" t="str">
        <f>HYPERLINK("https://docs.wto.org/imrd/directdoc.asp?DDFDocuments/u/G/TBTN09/BRA343R3C1.docx", "https://docs.wto.org/imrd/directdoc.asp?DDFDocuments/u/G/TBTN09/BRA343R3C1.docx")</f>
        <v>https://docs.wto.org/imrd/directdoc.asp?DDFDocuments/u/G/TBTN09/BRA343R3C1.docx</v>
      </c>
      <c r="T533" s="12" t="str">
        <f>HYPERLINK("https://docs.wto.org/imrd/directdoc.asp?DDFDocuments/v/G/TBTN09/BRA343R3C1.docx", "https://docs.wto.org/imrd/directdoc.asp?DDFDocuments/v/G/TBTN09/BRA343R3C1.docx")</f>
        <v>https://docs.wto.org/imrd/directdoc.asp?DDFDocuments/v/G/TBTN09/BRA343R3C1.docx</v>
      </c>
      <c r="U533" s="12" t="s">
        <v>97</v>
      </c>
      <c r="V533" s="12" t="s">
        <v>97</v>
      </c>
      <c r="W533" s="12" t="s">
        <v>98</v>
      </c>
      <c r="X533" s="12" t="s">
        <v>97</v>
      </c>
      <c r="Y533" s="12" t="s">
        <v>97</v>
      </c>
      <c r="Z533" s="12" t="s">
        <v>97</v>
      </c>
      <c r="AA533" s="12" t="s">
        <v>97</v>
      </c>
      <c r="AB533" s="13" t="s">
        <v>41</v>
      </c>
      <c r="AC533" s="12" t="s">
        <v>41</v>
      </c>
      <c r="AD533" s="12" t="s">
        <v>41</v>
      </c>
      <c r="AE533" s="12" t="s">
        <v>41</v>
      </c>
      <c r="AF533" s="12" t="s">
        <v>41</v>
      </c>
      <c r="AG533" s="12" t="s">
        <v>41</v>
      </c>
      <c r="AH533" s="13" t="s">
        <v>41</v>
      </c>
    </row>
    <row r="534" spans="1:34" ht="40.049999999999997" customHeight="1" x14ac:dyDescent="0.3">
      <c r="A534" s="7" t="s">
        <v>334</v>
      </c>
      <c r="B534" s="8">
        <v>46281</v>
      </c>
      <c r="C534" s="9" t="str">
        <f>HYPERLINK("https://epingalert.org/en/Search?viewData= G/TBT/N/BRA/513/Add.6"," G/TBT/N/BRA/513/Add.6")</f>
        <v xml:space="preserve"> G/TBT/N/BRA/513/Add.6</v>
      </c>
      <c r="D534" s="10" t="s">
        <v>1183</v>
      </c>
      <c r="E534" s="10" t="s">
        <v>1184</v>
      </c>
      <c r="F534" s="10" t="s">
        <v>1185</v>
      </c>
      <c r="G534" s="10" t="s">
        <v>1186</v>
      </c>
      <c r="H534" s="10" t="s">
        <v>601</v>
      </c>
      <c r="I534" s="10" t="s">
        <v>1187</v>
      </c>
      <c r="J534" s="10" t="s">
        <v>1188</v>
      </c>
      <c r="K534" s="10" t="s">
        <v>41</v>
      </c>
      <c r="L534" s="7"/>
      <c r="M534" s="8" t="s">
        <v>41</v>
      </c>
      <c r="N534" s="11"/>
      <c r="O534" s="11"/>
      <c r="P534" s="7" t="s">
        <v>43</v>
      </c>
      <c r="Q534" s="7"/>
      <c r="R534" s="12" t="str">
        <f>HYPERLINK("https://docs.wto.org/imrd/directdoc.asp?DDFDocuments/t/G/TBTN12/BRA513A6.docx", "https://docs.wto.org/imrd/directdoc.asp?DDFDocuments/t/G/TBTN12/BRA513A6.docx")</f>
        <v>https://docs.wto.org/imrd/directdoc.asp?DDFDocuments/t/G/TBTN12/BRA513A6.docx</v>
      </c>
      <c r="S534" s="12" t="str">
        <f>HYPERLINK("https://docs.wto.org/imrd/directdoc.asp?DDFDocuments/u/G/TBTN12/BRA513A6.docx", "https://docs.wto.org/imrd/directdoc.asp?DDFDocuments/u/G/TBTN12/BRA513A6.docx")</f>
        <v>https://docs.wto.org/imrd/directdoc.asp?DDFDocuments/u/G/TBTN12/BRA513A6.docx</v>
      </c>
      <c r="T534" s="12" t="str">
        <f>HYPERLINK("https://docs.wto.org/imrd/directdoc.asp?DDFDocuments/v/G/TBTN12/BRA513A6.docx", "https://docs.wto.org/imrd/directdoc.asp?DDFDocuments/v/G/TBTN12/BRA513A6.docx")</f>
        <v>https://docs.wto.org/imrd/directdoc.asp?DDFDocuments/v/G/TBTN12/BRA513A6.docx</v>
      </c>
      <c r="U534" s="12" t="s">
        <v>98</v>
      </c>
      <c r="V534" s="12" t="s">
        <v>97</v>
      </c>
      <c r="W534" s="12" t="s">
        <v>97</v>
      </c>
      <c r="X534" s="12" t="s">
        <v>97</v>
      </c>
      <c r="Y534" s="12" t="s">
        <v>97</v>
      </c>
      <c r="Z534" s="12" t="s">
        <v>97</v>
      </c>
      <c r="AA534" s="12" t="s">
        <v>97</v>
      </c>
      <c r="AB534" s="13" t="s">
        <v>41</v>
      </c>
      <c r="AC534" s="12" t="s">
        <v>41</v>
      </c>
      <c r="AD534" s="12" t="s">
        <v>41</v>
      </c>
      <c r="AE534" s="12" t="s">
        <v>41</v>
      </c>
      <c r="AF534" s="12" t="s">
        <v>41</v>
      </c>
      <c r="AG534" s="12" t="s">
        <v>41</v>
      </c>
      <c r="AH534" s="13" t="s">
        <v>41</v>
      </c>
    </row>
    <row r="535" spans="1:34" ht="40.049999999999997" customHeight="1" x14ac:dyDescent="0.3">
      <c r="A535" s="7" t="s">
        <v>334</v>
      </c>
      <c r="B535" s="8">
        <v>46281</v>
      </c>
      <c r="C535" s="9" t="str">
        <f>HYPERLINK("https://epingalert.org/en/Search?viewData= G/TBT/N/BRA/964/Add.8"," G/TBT/N/BRA/964/Add.8")</f>
        <v xml:space="preserve"> G/TBT/N/BRA/964/Add.8</v>
      </c>
      <c r="D535" s="10" t="s">
        <v>1189</v>
      </c>
      <c r="E535" s="10" t="s">
        <v>1190</v>
      </c>
      <c r="F535" s="10" t="s">
        <v>1191</v>
      </c>
      <c r="G535" s="10" t="s">
        <v>650</v>
      </c>
      <c r="H535" s="10" t="s">
        <v>506</v>
      </c>
      <c r="I535" s="10" t="s">
        <v>514</v>
      </c>
      <c r="J535" s="10" t="s">
        <v>1192</v>
      </c>
      <c r="K535" s="10" t="s">
        <v>41</v>
      </c>
      <c r="L535" s="7"/>
      <c r="M535" s="8" t="s">
        <v>41</v>
      </c>
      <c r="N535" s="11"/>
      <c r="O535" s="11"/>
      <c r="P535" s="7" t="s">
        <v>43</v>
      </c>
      <c r="Q535" s="10" t="s">
        <v>1193</v>
      </c>
      <c r="R535" s="12" t="str">
        <f>HYPERLINK("https://docs.wto.org/imrd/directdoc.asp?DDFDocuments/t/G/TBTN20/BRA964A8.docx", "https://docs.wto.org/imrd/directdoc.asp?DDFDocuments/t/G/TBTN20/BRA964A8.docx")</f>
        <v>https://docs.wto.org/imrd/directdoc.asp?DDFDocuments/t/G/TBTN20/BRA964A8.docx</v>
      </c>
      <c r="S535" s="12" t="str">
        <f>HYPERLINK("https://docs.wto.org/imrd/directdoc.asp?DDFDocuments/u/G/TBTN20/BRA964A8.docx", "https://docs.wto.org/imrd/directdoc.asp?DDFDocuments/u/G/TBTN20/BRA964A8.docx")</f>
        <v>https://docs.wto.org/imrd/directdoc.asp?DDFDocuments/u/G/TBTN20/BRA964A8.docx</v>
      </c>
      <c r="T535" s="12" t="str">
        <f>HYPERLINK("https://docs.wto.org/imrd/directdoc.asp?DDFDocuments/v/G/TBTN20/BRA964A8.docx", "https://docs.wto.org/imrd/directdoc.asp?DDFDocuments/v/G/TBTN20/BRA964A8.docx")</f>
        <v>https://docs.wto.org/imrd/directdoc.asp?DDFDocuments/v/G/TBTN20/BRA964A8.docx</v>
      </c>
      <c r="U535" s="12" t="s">
        <v>98</v>
      </c>
      <c r="V535" s="12" t="s">
        <v>97</v>
      </c>
      <c r="W535" s="12" t="s">
        <v>97</v>
      </c>
      <c r="X535" s="12" t="s">
        <v>97</v>
      </c>
      <c r="Y535" s="12" t="s">
        <v>97</v>
      </c>
      <c r="Z535" s="12" t="s">
        <v>97</v>
      </c>
      <c r="AA535" s="12" t="s">
        <v>97</v>
      </c>
      <c r="AB535" s="13" t="s">
        <v>41</v>
      </c>
      <c r="AC535" s="12" t="s">
        <v>41</v>
      </c>
      <c r="AD535" s="12" t="s">
        <v>41</v>
      </c>
      <c r="AE535" s="12" t="s">
        <v>41</v>
      </c>
      <c r="AF535" s="12" t="s">
        <v>41</v>
      </c>
      <c r="AG535" s="12" t="s">
        <v>41</v>
      </c>
      <c r="AH535" s="13" t="s">
        <v>41</v>
      </c>
    </row>
    <row r="536" spans="1:34" ht="40.049999999999997" customHeight="1" x14ac:dyDescent="0.3">
      <c r="A536" s="7" t="s">
        <v>334</v>
      </c>
      <c r="B536" s="8">
        <v>46281</v>
      </c>
      <c r="C536" s="9" t="str">
        <f>HYPERLINK("https://epingalert.org/en/Search?viewData= G/TBT/N/BRA/1601/Add.2"," G/TBT/N/BRA/1601/Add.2")</f>
        <v xml:space="preserve"> G/TBT/N/BRA/1601/Add.2</v>
      </c>
      <c r="D536" s="10" t="s">
        <v>1194</v>
      </c>
      <c r="E536" s="10" t="s">
        <v>1195</v>
      </c>
      <c r="F536" s="10" t="s">
        <v>1196</v>
      </c>
      <c r="G536" s="10" t="s">
        <v>1197</v>
      </c>
      <c r="H536" s="10" t="s">
        <v>1198</v>
      </c>
      <c r="I536" s="10" t="s">
        <v>514</v>
      </c>
      <c r="J536" s="10" t="s">
        <v>41</v>
      </c>
      <c r="K536" s="10" t="s">
        <v>41</v>
      </c>
      <c r="L536" s="7"/>
      <c r="M536" s="8" t="s">
        <v>41</v>
      </c>
      <c r="N536" s="11"/>
      <c r="O536" s="11"/>
      <c r="P536" s="7" t="s">
        <v>43</v>
      </c>
      <c r="Q536" s="10" t="s">
        <v>1199</v>
      </c>
      <c r="R536" s="12" t="str">
        <f>HYPERLINK("https://docs.wto.org/imrd/directdoc.asp?DDFDocuments/t/G/TBTN25/BRA1601A2.docx", "https://docs.wto.org/imrd/directdoc.asp?DDFDocuments/t/G/TBTN25/BRA1601A2.docx")</f>
        <v>https://docs.wto.org/imrd/directdoc.asp?DDFDocuments/t/G/TBTN25/BRA1601A2.docx</v>
      </c>
      <c r="S536" s="12" t="str">
        <f>HYPERLINK("https://docs.wto.org/imrd/directdoc.asp?DDFDocuments/u/G/TBTN25/BRA1601A2.docx", "https://docs.wto.org/imrd/directdoc.asp?DDFDocuments/u/G/TBTN25/BRA1601A2.docx")</f>
        <v>https://docs.wto.org/imrd/directdoc.asp?DDFDocuments/u/G/TBTN25/BRA1601A2.docx</v>
      </c>
      <c r="T536" s="12" t="str">
        <f>HYPERLINK("https://docs.wto.org/imrd/directdoc.asp?DDFDocuments/v/G/TBTN25/BRA1601A2.docx", "https://docs.wto.org/imrd/directdoc.asp?DDFDocuments/v/G/TBTN25/BRA1601A2.docx")</f>
        <v>https://docs.wto.org/imrd/directdoc.asp?DDFDocuments/v/G/TBTN25/BRA1601A2.docx</v>
      </c>
      <c r="U536" s="12" t="s">
        <v>97</v>
      </c>
      <c r="V536" s="12" t="s">
        <v>97</v>
      </c>
      <c r="W536" s="12" t="s">
        <v>97</v>
      </c>
      <c r="X536" s="12" t="s">
        <v>97</v>
      </c>
      <c r="Y536" s="12" t="s">
        <v>97</v>
      </c>
      <c r="Z536" s="12" t="s">
        <v>97</v>
      </c>
      <c r="AA536" s="12" t="s">
        <v>97</v>
      </c>
      <c r="AB536" s="13" t="s">
        <v>41</v>
      </c>
      <c r="AC536" s="12" t="s">
        <v>41</v>
      </c>
      <c r="AD536" s="12" t="s">
        <v>41</v>
      </c>
      <c r="AE536" s="12" t="s">
        <v>41</v>
      </c>
      <c r="AF536" s="12" t="s">
        <v>41</v>
      </c>
      <c r="AG536" s="12" t="s">
        <v>41</v>
      </c>
      <c r="AH536" s="13" t="s">
        <v>41</v>
      </c>
    </row>
    <row r="537" spans="1:34" ht="40.049999999999997" customHeight="1" x14ac:dyDescent="0.3">
      <c r="A537" s="7" t="s">
        <v>519</v>
      </c>
      <c r="B537" s="8">
        <v>46281</v>
      </c>
      <c r="C537" s="9" t="str">
        <f>HYPERLINK("https://epingalert.org/en/Search?viewData= G/TBT/N/IDN/1/Add.7"," G/TBT/N/IDN/1/Add.7")</f>
        <v xml:space="preserve"> G/TBT/N/IDN/1/Add.7</v>
      </c>
      <c r="D537" s="10" t="s">
        <v>1200</v>
      </c>
      <c r="E537" s="10" t="s">
        <v>1201</v>
      </c>
      <c r="F537" s="10" t="s">
        <v>1202</v>
      </c>
      <c r="G537" s="10" t="s">
        <v>1203</v>
      </c>
      <c r="H537" s="10" t="s">
        <v>917</v>
      </c>
      <c r="I537" s="10" t="s">
        <v>41</v>
      </c>
      <c r="J537" s="10"/>
      <c r="K537" s="10" t="s">
        <v>270</v>
      </c>
      <c r="L537" s="7"/>
      <c r="M537" s="8" t="s">
        <v>41</v>
      </c>
      <c r="N537" s="11"/>
      <c r="O537" s="11"/>
      <c r="P537" s="7" t="s">
        <v>43</v>
      </c>
      <c r="Q537" s="10" t="s">
        <v>1204</v>
      </c>
      <c r="R537" s="12" t="str">
        <f>HYPERLINK("https://docs.wto.org/imrd/directdoc.asp?DDFDocuments/t/G/TBTN01/IDN1A7.docx", "https://docs.wto.org/imrd/directdoc.asp?DDFDocuments/t/G/TBTN01/IDN1A7.docx")</f>
        <v>https://docs.wto.org/imrd/directdoc.asp?DDFDocuments/t/G/TBTN01/IDN1A7.docx</v>
      </c>
      <c r="S537" s="12" t="str">
        <f>HYPERLINK("https://docs.wto.org/imrd/directdoc.asp?DDFDocuments/u/G/TBTN01/IDN1A7.docx", "https://docs.wto.org/imrd/directdoc.asp?DDFDocuments/u/G/TBTN01/IDN1A7.docx")</f>
        <v>https://docs.wto.org/imrd/directdoc.asp?DDFDocuments/u/G/TBTN01/IDN1A7.docx</v>
      </c>
      <c r="T537" s="12" t="str">
        <f>HYPERLINK("https://docs.wto.org/imrd/directdoc.asp?DDFDocuments/v/G/TBTN01/IDN1A7.docx", "https://docs.wto.org/imrd/directdoc.asp?DDFDocuments/v/G/TBTN01/IDN1A7.docx")</f>
        <v>https://docs.wto.org/imrd/directdoc.asp?DDFDocuments/v/G/TBTN01/IDN1A7.docx</v>
      </c>
      <c r="U537" s="12" t="s">
        <v>98</v>
      </c>
      <c r="V537" s="12" t="s">
        <v>97</v>
      </c>
      <c r="W537" s="12" t="s">
        <v>98</v>
      </c>
      <c r="X537" s="12" t="s">
        <v>97</v>
      </c>
      <c r="Y537" s="12" t="s">
        <v>97</v>
      </c>
      <c r="Z537" s="12" t="s">
        <v>97</v>
      </c>
      <c r="AA537" s="12" t="s">
        <v>97</v>
      </c>
      <c r="AB537" s="13" t="s">
        <v>41</v>
      </c>
      <c r="AC537" s="12" t="s">
        <v>41</v>
      </c>
      <c r="AD537" s="12" t="s">
        <v>41</v>
      </c>
      <c r="AE537" s="12" t="s">
        <v>41</v>
      </c>
      <c r="AF537" s="12" t="s">
        <v>41</v>
      </c>
      <c r="AG537" s="12" t="s">
        <v>41</v>
      </c>
      <c r="AH537" s="13" t="s">
        <v>41</v>
      </c>
    </row>
    <row r="538" spans="1:34" ht="40.049999999999997" customHeight="1" x14ac:dyDescent="0.3">
      <c r="A538" s="7" t="s">
        <v>519</v>
      </c>
      <c r="B538" s="8">
        <v>46281</v>
      </c>
      <c r="C538" s="9" t="str">
        <f>HYPERLINK("https://epingalert.org/en/Search?viewData= G/TBT/N/IDN/77/Add.7"," G/TBT/N/IDN/77/Add.7")</f>
        <v xml:space="preserve"> G/TBT/N/IDN/77/Add.7</v>
      </c>
      <c r="D538" s="10" t="s">
        <v>1205</v>
      </c>
      <c r="E538" s="10" t="s">
        <v>1206</v>
      </c>
      <c r="F538" s="10" t="s">
        <v>1207</v>
      </c>
      <c r="G538" s="10" t="s">
        <v>1208</v>
      </c>
      <c r="H538" s="10" t="s">
        <v>1209</v>
      </c>
      <c r="I538" s="10" t="s">
        <v>739</v>
      </c>
      <c r="J538" s="10" t="s">
        <v>1210</v>
      </c>
      <c r="K538" s="10" t="s">
        <v>270</v>
      </c>
      <c r="L538" s="7"/>
      <c r="M538" s="8" t="s">
        <v>41</v>
      </c>
      <c r="N538" s="11"/>
      <c r="O538" s="11"/>
      <c r="P538" s="7" t="s">
        <v>43</v>
      </c>
      <c r="Q538" s="10" t="s">
        <v>1211</v>
      </c>
      <c r="R538" s="12" t="str">
        <f>HYPERLINK("https://docs.wto.org/imrd/directdoc.asp?DDFDocuments/t/G/TBTN13/IDN77A7.docx", "https://docs.wto.org/imrd/directdoc.asp?DDFDocuments/t/G/TBTN13/IDN77A7.docx")</f>
        <v>https://docs.wto.org/imrd/directdoc.asp?DDFDocuments/t/G/TBTN13/IDN77A7.docx</v>
      </c>
      <c r="S538" s="12" t="str">
        <f>HYPERLINK("https://docs.wto.org/imrd/directdoc.asp?DDFDocuments/u/G/TBTN13/IDN77A7.docx", "https://docs.wto.org/imrd/directdoc.asp?DDFDocuments/u/G/TBTN13/IDN77A7.docx")</f>
        <v>https://docs.wto.org/imrd/directdoc.asp?DDFDocuments/u/G/TBTN13/IDN77A7.docx</v>
      </c>
      <c r="T538" s="12" t="str">
        <f>HYPERLINK("https://docs.wto.org/imrd/directdoc.asp?DDFDocuments/v/G/TBTN13/IDN77A7.docx", "https://docs.wto.org/imrd/directdoc.asp?DDFDocuments/v/G/TBTN13/IDN77A7.docx")</f>
        <v>https://docs.wto.org/imrd/directdoc.asp?DDFDocuments/v/G/TBTN13/IDN77A7.docx</v>
      </c>
      <c r="U538" s="12" t="s">
        <v>98</v>
      </c>
      <c r="V538" s="12" t="s">
        <v>97</v>
      </c>
      <c r="W538" s="12" t="s">
        <v>97</v>
      </c>
      <c r="X538" s="12" t="s">
        <v>97</v>
      </c>
      <c r="Y538" s="12" t="s">
        <v>97</v>
      </c>
      <c r="Z538" s="12" t="s">
        <v>97</v>
      </c>
      <c r="AA538" s="12" t="s">
        <v>97</v>
      </c>
      <c r="AB538" s="13" t="s">
        <v>41</v>
      </c>
      <c r="AC538" s="12" t="s">
        <v>41</v>
      </c>
      <c r="AD538" s="12" t="s">
        <v>41</v>
      </c>
      <c r="AE538" s="12" t="s">
        <v>41</v>
      </c>
      <c r="AF538" s="12" t="s">
        <v>41</v>
      </c>
      <c r="AG538" s="12" t="s">
        <v>41</v>
      </c>
      <c r="AH538" s="13" t="s">
        <v>41</v>
      </c>
    </row>
    <row r="539" spans="1:34" ht="40.049999999999997" customHeight="1" x14ac:dyDescent="0.3">
      <c r="A539" s="7" t="s">
        <v>426</v>
      </c>
      <c r="B539" s="8">
        <v>46281</v>
      </c>
      <c r="C539" s="9" t="str">
        <f>HYPERLINK("https://epingalert.org/en/Search?viewData= G/TBT/N/MEX/578"," G/TBT/N/MEX/578")</f>
        <v xml:space="preserve"> G/TBT/N/MEX/578</v>
      </c>
      <c r="D539" s="10" t="s">
        <v>1212</v>
      </c>
      <c r="E539" s="10" t="s">
        <v>1213</v>
      </c>
      <c r="F539" s="10" t="s">
        <v>1214</v>
      </c>
      <c r="G539" s="10" t="s">
        <v>41</v>
      </c>
      <c r="H539" s="10" t="s">
        <v>1215</v>
      </c>
      <c r="I539" s="10" t="s">
        <v>242</v>
      </c>
      <c r="J539" s="10" t="s">
        <v>1216</v>
      </c>
      <c r="K539" s="10" t="s">
        <v>41</v>
      </c>
      <c r="L539" s="7"/>
      <c r="M539" s="8">
        <v>46341</v>
      </c>
      <c r="N539" s="11" t="s">
        <v>166</v>
      </c>
      <c r="O539" s="11" t="s">
        <v>166</v>
      </c>
      <c r="P539" s="7" t="s">
        <v>95</v>
      </c>
      <c r="Q539" s="10" t="s">
        <v>1217</v>
      </c>
      <c r="R539" s="12" t="str">
        <f>HYPERLINK("https://docs.wto.org/imrd/directdoc.asp?DDFDocuments/t/G/TBTN26/MEX578.docx", "https://docs.wto.org/imrd/directdoc.asp?DDFDocuments/t/G/TBTN26/MEX578.docx")</f>
        <v>https://docs.wto.org/imrd/directdoc.asp?DDFDocuments/t/G/TBTN26/MEX578.docx</v>
      </c>
      <c r="S539" s="12" t="str">
        <f>HYPERLINK("https://docs.wto.org/imrd/directdoc.asp?DDFDocuments/u/G/TBTN26/MEX578.docx", "https://docs.wto.org/imrd/directdoc.asp?DDFDocuments/u/G/TBTN26/MEX578.docx")</f>
        <v>https://docs.wto.org/imrd/directdoc.asp?DDFDocuments/u/G/TBTN26/MEX578.docx</v>
      </c>
      <c r="T539" s="12" t="str">
        <f>HYPERLINK("https://docs.wto.org/imrd/directdoc.asp?DDFDocuments/v/G/TBTN26/MEX578.docx", "https://docs.wto.org/imrd/directdoc.asp?DDFDocuments/v/G/TBTN26/MEX578.docx")</f>
        <v>https://docs.wto.org/imrd/directdoc.asp?DDFDocuments/v/G/TBTN26/MEX578.docx</v>
      </c>
      <c r="U539" s="12" t="s">
        <v>98</v>
      </c>
      <c r="V539" s="12" t="s">
        <v>97</v>
      </c>
      <c r="W539" s="12" t="s">
        <v>98</v>
      </c>
      <c r="X539" s="12" t="s">
        <v>97</v>
      </c>
      <c r="Y539" s="12" t="s">
        <v>97</v>
      </c>
      <c r="Z539" s="12" t="s">
        <v>97</v>
      </c>
      <c r="AA539" s="12" t="s">
        <v>97</v>
      </c>
      <c r="AB539" s="13" t="s">
        <v>1218</v>
      </c>
      <c r="AC539" s="12" t="s">
        <v>41</v>
      </c>
      <c r="AD539" s="12" t="s">
        <v>41</v>
      </c>
      <c r="AE539" s="12" t="s">
        <v>41</v>
      </c>
      <c r="AF539" s="12" t="s">
        <v>41</v>
      </c>
      <c r="AG539" s="12" t="s">
        <v>41</v>
      </c>
      <c r="AH539" s="13" t="s">
        <v>41</v>
      </c>
    </row>
    <row r="540" spans="1:34" ht="40.049999999999997" customHeight="1" x14ac:dyDescent="0.3">
      <c r="A540" s="7" t="s">
        <v>426</v>
      </c>
      <c r="B540" s="8">
        <v>46281</v>
      </c>
      <c r="C540" s="9" t="str">
        <f>HYPERLINK("https://epingalert.org/en/Search?viewData= G/TBT/N/MEX/579"," G/TBT/N/MEX/579")</f>
        <v xml:space="preserve"> G/TBT/N/MEX/579</v>
      </c>
      <c r="D540" s="10" t="s">
        <v>1219</v>
      </c>
      <c r="E540" s="10" t="s">
        <v>1220</v>
      </c>
      <c r="F540" s="10" t="s">
        <v>1221</v>
      </c>
      <c r="G540" s="10" t="s">
        <v>41</v>
      </c>
      <c r="H540" s="10" t="s">
        <v>1222</v>
      </c>
      <c r="I540" s="10" t="s">
        <v>242</v>
      </c>
      <c r="J540" s="10" t="s">
        <v>1223</v>
      </c>
      <c r="K540" s="10" t="s">
        <v>41</v>
      </c>
      <c r="L540" s="7"/>
      <c r="M540" s="8">
        <v>46341</v>
      </c>
      <c r="N540" s="11" t="s">
        <v>166</v>
      </c>
      <c r="O540" s="11" t="s">
        <v>166</v>
      </c>
      <c r="P540" s="7" t="s">
        <v>95</v>
      </c>
      <c r="Q540" s="10" t="s">
        <v>1224</v>
      </c>
      <c r="R540" s="12" t="str">
        <f>HYPERLINK("https://docs.wto.org/imrd/directdoc.asp?DDFDocuments/t/G/TBTN26/MEX579.docx", "https://docs.wto.org/imrd/directdoc.asp?DDFDocuments/t/G/TBTN26/MEX579.docx")</f>
        <v>https://docs.wto.org/imrd/directdoc.asp?DDFDocuments/t/G/TBTN26/MEX579.docx</v>
      </c>
      <c r="S540" s="12" t="str">
        <f>HYPERLINK("https://docs.wto.org/imrd/directdoc.asp?DDFDocuments/u/G/TBTN26/MEX579.docx", "https://docs.wto.org/imrd/directdoc.asp?DDFDocuments/u/G/TBTN26/MEX579.docx")</f>
        <v>https://docs.wto.org/imrd/directdoc.asp?DDFDocuments/u/G/TBTN26/MEX579.docx</v>
      </c>
      <c r="T540" s="12" t="str">
        <f>HYPERLINK("https://docs.wto.org/imrd/directdoc.asp?DDFDocuments/v/G/TBTN26/MEX579.docx", "https://docs.wto.org/imrd/directdoc.asp?DDFDocuments/v/G/TBTN26/MEX579.docx")</f>
        <v>https://docs.wto.org/imrd/directdoc.asp?DDFDocuments/v/G/TBTN26/MEX579.docx</v>
      </c>
      <c r="U540" s="12" t="s">
        <v>98</v>
      </c>
      <c r="V540" s="12" t="s">
        <v>97</v>
      </c>
      <c r="W540" s="12" t="s">
        <v>98</v>
      </c>
      <c r="X540" s="12" t="s">
        <v>97</v>
      </c>
      <c r="Y540" s="12" t="s">
        <v>97</v>
      </c>
      <c r="Z540" s="12" t="s">
        <v>97</v>
      </c>
      <c r="AA540" s="12" t="s">
        <v>97</v>
      </c>
      <c r="AB540" s="13" t="s">
        <v>1225</v>
      </c>
      <c r="AC540" s="12" t="s">
        <v>41</v>
      </c>
      <c r="AD540" s="12" t="s">
        <v>41</v>
      </c>
      <c r="AE540" s="12" t="s">
        <v>41</v>
      </c>
      <c r="AF540" s="12" t="s">
        <v>41</v>
      </c>
      <c r="AG540" s="12" t="s">
        <v>41</v>
      </c>
      <c r="AH540" s="13" t="s">
        <v>41</v>
      </c>
    </row>
    <row r="541" spans="1:34" ht="40.049999999999997" customHeight="1" x14ac:dyDescent="0.3">
      <c r="A541" s="7" t="s">
        <v>426</v>
      </c>
      <c r="B541" s="8">
        <v>46281</v>
      </c>
      <c r="C541" s="9" t="str">
        <f>HYPERLINK("https://epingalert.org/en/Search?viewData= G/TBT/N/MEX/580"," G/TBT/N/MEX/580")</f>
        <v xml:space="preserve"> G/TBT/N/MEX/580</v>
      </c>
      <c r="D541" s="10" t="s">
        <v>1226</v>
      </c>
      <c r="E541" s="10" t="s">
        <v>1227</v>
      </c>
      <c r="F541" s="10" t="s">
        <v>1228</v>
      </c>
      <c r="G541" s="10" t="s">
        <v>41</v>
      </c>
      <c r="H541" s="10" t="s">
        <v>1229</v>
      </c>
      <c r="I541" s="10" t="s">
        <v>664</v>
      </c>
      <c r="J541" s="10" t="s">
        <v>41</v>
      </c>
      <c r="K541" s="10" t="s">
        <v>41</v>
      </c>
      <c r="L541" s="7"/>
      <c r="M541" s="8">
        <v>46341</v>
      </c>
      <c r="N541" s="11" t="s">
        <v>166</v>
      </c>
      <c r="O541" s="11" t="s">
        <v>166</v>
      </c>
      <c r="P541" s="7" t="s">
        <v>95</v>
      </c>
      <c r="Q541" s="10" t="s">
        <v>1230</v>
      </c>
      <c r="R541" s="12" t="str">
        <f>HYPERLINK("https://docs.wto.org/imrd/directdoc.asp?DDFDocuments/t/G/TBTN26/MEX580.docx", "https://docs.wto.org/imrd/directdoc.asp?DDFDocuments/t/G/TBTN26/MEX580.docx")</f>
        <v>https://docs.wto.org/imrd/directdoc.asp?DDFDocuments/t/G/TBTN26/MEX580.docx</v>
      </c>
      <c r="S541" s="12" t="str">
        <f>HYPERLINK("https://docs.wto.org/imrd/directdoc.asp?DDFDocuments/u/G/TBTN26/MEX580.docx", "https://docs.wto.org/imrd/directdoc.asp?DDFDocuments/u/G/TBTN26/MEX580.docx")</f>
        <v>https://docs.wto.org/imrd/directdoc.asp?DDFDocuments/u/G/TBTN26/MEX580.docx</v>
      </c>
      <c r="T541" s="12" t="str">
        <f>HYPERLINK("https://docs.wto.org/imrd/directdoc.asp?DDFDocuments/v/G/TBTN26/MEX580.docx", "https://docs.wto.org/imrd/directdoc.asp?DDFDocuments/v/G/TBTN26/MEX580.docx")</f>
        <v>https://docs.wto.org/imrd/directdoc.asp?DDFDocuments/v/G/TBTN26/MEX580.docx</v>
      </c>
      <c r="U541" s="12" t="s">
        <v>98</v>
      </c>
      <c r="V541" s="12" t="s">
        <v>97</v>
      </c>
      <c r="W541" s="12" t="s">
        <v>98</v>
      </c>
      <c r="X541" s="12" t="s">
        <v>97</v>
      </c>
      <c r="Y541" s="12" t="s">
        <v>97</v>
      </c>
      <c r="Z541" s="12" t="s">
        <v>97</v>
      </c>
      <c r="AA541" s="12" t="s">
        <v>97</v>
      </c>
      <c r="AB541" s="13" t="s">
        <v>1231</v>
      </c>
      <c r="AC541" s="12" t="s">
        <v>41</v>
      </c>
      <c r="AD541" s="12" t="s">
        <v>41</v>
      </c>
      <c r="AE541" s="12" t="s">
        <v>41</v>
      </c>
      <c r="AF541" s="12" t="s">
        <v>41</v>
      </c>
      <c r="AG541" s="12" t="s">
        <v>41</v>
      </c>
      <c r="AH541" s="13" t="s">
        <v>41</v>
      </c>
    </row>
    <row r="542" spans="1:34" ht="40.049999999999997" customHeight="1" x14ac:dyDescent="0.3">
      <c r="A542" s="7" t="s">
        <v>884</v>
      </c>
      <c r="B542" s="8">
        <v>46281</v>
      </c>
      <c r="C542" s="9" t="str">
        <f>HYPERLINK("https://epingalert.org/en/Search?viewData= G/TBT/N/NZL/141/Add.1"," G/TBT/N/NZL/141/Add.1")</f>
        <v xml:space="preserve"> G/TBT/N/NZL/141/Add.1</v>
      </c>
      <c r="D542" s="10" t="s">
        <v>1232</v>
      </c>
      <c r="E542" s="10" t="s">
        <v>1233</v>
      </c>
      <c r="F542" s="10" t="s">
        <v>1234</v>
      </c>
      <c r="G542" s="10" t="s">
        <v>1235</v>
      </c>
      <c r="H542" s="10" t="s">
        <v>1236</v>
      </c>
      <c r="I542" s="10" t="s">
        <v>664</v>
      </c>
      <c r="J542" s="10" t="s">
        <v>41</v>
      </c>
      <c r="K542" s="10" t="s">
        <v>182</v>
      </c>
      <c r="L542" s="7"/>
      <c r="M542" s="8" t="s">
        <v>41</v>
      </c>
      <c r="N542" s="11"/>
      <c r="O542" s="11"/>
      <c r="P542" s="7" t="s">
        <v>43</v>
      </c>
      <c r="Q542" s="7"/>
      <c r="R542" s="12" t="str">
        <f>HYPERLINK("https://docs.wto.org/imrd/directdoc.asp?DDFDocuments/t/G/TBTN24/NZL141A1.docx", "https://docs.wto.org/imrd/directdoc.asp?DDFDocuments/t/G/TBTN24/NZL141A1.docx")</f>
        <v>https://docs.wto.org/imrd/directdoc.asp?DDFDocuments/t/G/TBTN24/NZL141A1.docx</v>
      </c>
      <c r="S542" s="12" t="str">
        <f>HYPERLINK("https://docs.wto.org/imrd/directdoc.asp?DDFDocuments/u/G/TBTN24/NZL141A1.docx", "https://docs.wto.org/imrd/directdoc.asp?DDFDocuments/u/G/TBTN24/NZL141A1.docx")</f>
        <v>https://docs.wto.org/imrd/directdoc.asp?DDFDocuments/u/G/TBTN24/NZL141A1.docx</v>
      </c>
      <c r="T542" s="12" t="str">
        <f>HYPERLINK("https://docs.wto.org/imrd/directdoc.asp?DDFDocuments/v/G/TBTN24/NZL141A1.docx", "https://docs.wto.org/imrd/directdoc.asp?DDFDocuments/v/G/TBTN24/NZL141A1.docx")</f>
        <v>https://docs.wto.org/imrd/directdoc.asp?DDFDocuments/v/G/TBTN24/NZL141A1.docx</v>
      </c>
      <c r="U542" s="12" t="s">
        <v>98</v>
      </c>
      <c r="V542" s="12" t="s">
        <v>97</v>
      </c>
      <c r="W542" s="12" t="s">
        <v>97</v>
      </c>
      <c r="X542" s="12" t="s">
        <v>97</v>
      </c>
      <c r="Y542" s="12" t="s">
        <v>97</v>
      </c>
      <c r="Z542" s="12" t="s">
        <v>97</v>
      </c>
      <c r="AA542" s="12" t="s">
        <v>97</v>
      </c>
      <c r="AB542" s="13" t="s">
        <v>41</v>
      </c>
      <c r="AC542" s="12" t="s">
        <v>41</v>
      </c>
      <c r="AD542" s="12" t="s">
        <v>41</v>
      </c>
      <c r="AE542" s="12" t="s">
        <v>41</v>
      </c>
      <c r="AF542" s="12" t="s">
        <v>41</v>
      </c>
      <c r="AG542" s="12" t="s">
        <v>41</v>
      </c>
      <c r="AH542" s="13" t="s">
        <v>41</v>
      </c>
    </row>
    <row r="543" spans="1:34" ht="40.049999999999997" customHeight="1" x14ac:dyDescent="0.3">
      <c r="A543" s="7" t="s">
        <v>884</v>
      </c>
      <c r="B543" s="8">
        <v>46281</v>
      </c>
      <c r="C543" s="9" t="str">
        <f>HYPERLINK("https://epingalert.org/en/Search?viewData= G/TBT/N/NZL/160"," G/TBT/N/NZL/160")</f>
        <v xml:space="preserve"> G/TBT/N/NZL/160</v>
      </c>
      <c r="D543" s="10" t="s">
        <v>1237</v>
      </c>
      <c r="E543" s="10" t="s">
        <v>1238</v>
      </c>
      <c r="F543" s="10" t="s">
        <v>1239</v>
      </c>
      <c r="G543" s="10" t="s">
        <v>41</v>
      </c>
      <c r="H543" s="10" t="s">
        <v>1240</v>
      </c>
      <c r="I543" s="10" t="s">
        <v>1241</v>
      </c>
      <c r="J543" s="10" t="s">
        <v>1242</v>
      </c>
      <c r="K543" s="10" t="s">
        <v>41</v>
      </c>
      <c r="L543" s="7"/>
      <c r="M543" s="8" t="s">
        <v>41</v>
      </c>
      <c r="N543" s="11">
        <v>45730</v>
      </c>
      <c r="O543" s="11">
        <v>45730</v>
      </c>
      <c r="P543" s="7" t="s">
        <v>95</v>
      </c>
      <c r="Q543" s="10" t="s">
        <v>1243</v>
      </c>
      <c r="R543" s="12" t="str">
        <f>HYPERLINK("https://docs.wto.org/imrd/directdoc.asp?DDFDocuments/t/G/TBTN26/NZL160.docx", "https://docs.wto.org/imrd/directdoc.asp?DDFDocuments/t/G/TBTN26/NZL160.docx")</f>
        <v>https://docs.wto.org/imrd/directdoc.asp?DDFDocuments/t/G/TBTN26/NZL160.docx</v>
      </c>
      <c r="S543" s="12" t="str">
        <f>HYPERLINK("https://docs.wto.org/imrd/directdoc.asp?DDFDocuments/u/G/TBTN26/NZL160.docx", "https://docs.wto.org/imrd/directdoc.asp?DDFDocuments/u/G/TBTN26/NZL160.docx")</f>
        <v>https://docs.wto.org/imrd/directdoc.asp?DDFDocuments/u/G/TBTN26/NZL160.docx</v>
      </c>
      <c r="T543" s="12" t="str">
        <f>HYPERLINK("https://docs.wto.org/imrd/directdoc.asp?DDFDocuments/v/G/TBTN26/NZL160.docx", "https://docs.wto.org/imrd/directdoc.asp?DDFDocuments/v/G/TBTN26/NZL160.docx")</f>
        <v>https://docs.wto.org/imrd/directdoc.asp?DDFDocuments/v/G/TBTN26/NZL160.docx</v>
      </c>
      <c r="U543" s="12" t="s">
        <v>98</v>
      </c>
      <c r="V543" s="12" t="s">
        <v>97</v>
      </c>
      <c r="W543" s="12" t="s">
        <v>97</v>
      </c>
      <c r="X543" s="12" t="s">
        <v>97</v>
      </c>
      <c r="Y543" s="12" t="s">
        <v>97</v>
      </c>
      <c r="Z543" s="12" t="s">
        <v>97</v>
      </c>
      <c r="AA543" s="12" t="s">
        <v>97</v>
      </c>
      <c r="AB543" s="13" t="s">
        <v>1244</v>
      </c>
      <c r="AC543" s="12" t="s">
        <v>41</v>
      </c>
      <c r="AD543" s="12" t="s">
        <v>41</v>
      </c>
      <c r="AE543" s="12" t="s">
        <v>41</v>
      </c>
      <c r="AF543" s="12" t="s">
        <v>41</v>
      </c>
      <c r="AG543" s="12" t="s">
        <v>41</v>
      </c>
      <c r="AH543" s="13" t="s">
        <v>41</v>
      </c>
    </row>
    <row r="544" spans="1:34" ht="40.049999999999997" customHeight="1" x14ac:dyDescent="0.3">
      <c r="A544" s="7" t="s">
        <v>884</v>
      </c>
      <c r="B544" s="8">
        <v>46281</v>
      </c>
      <c r="C544" s="9" t="str">
        <f>HYPERLINK("https://epingalert.org/en/Search?viewData= G/TBT/N/NZL/161"," G/TBT/N/NZL/161")</f>
        <v xml:space="preserve"> G/TBT/N/NZL/161</v>
      </c>
      <c r="D544" s="10" t="s">
        <v>1245</v>
      </c>
      <c r="E544" s="10" t="s">
        <v>1246</v>
      </c>
      <c r="F544" s="10" t="s">
        <v>1247</v>
      </c>
      <c r="G544" s="10" t="s">
        <v>41</v>
      </c>
      <c r="H544" s="10" t="s">
        <v>187</v>
      </c>
      <c r="I544" s="10" t="s">
        <v>1241</v>
      </c>
      <c r="J544" s="10" t="s">
        <v>1248</v>
      </c>
      <c r="K544" s="10" t="s">
        <v>41</v>
      </c>
      <c r="L544" s="7"/>
      <c r="M544" s="8" t="s">
        <v>41</v>
      </c>
      <c r="N544" s="11">
        <v>46275</v>
      </c>
      <c r="O544" s="11">
        <v>46372</v>
      </c>
      <c r="P544" s="7" t="s">
        <v>95</v>
      </c>
      <c r="Q544" s="10" t="s">
        <v>1249</v>
      </c>
      <c r="R544" s="12" t="str">
        <f>HYPERLINK("https://docs.wto.org/imrd/directdoc.asp?DDFDocuments/t/G/TBTN26/NZL161.docx", "https://docs.wto.org/imrd/directdoc.asp?DDFDocuments/t/G/TBTN26/NZL161.docx")</f>
        <v>https://docs.wto.org/imrd/directdoc.asp?DDFDocuments/t/G/TBTN26/NZL161.docx</v>
      </c>
      <c r="S544" s="12" t="str">
        <f>HYPERLINK("https://docs.wto.org/imrd/directdoc.asp?DDFDocuments/u/G/TBTN26/NZL161.docx", "https://docs.wto.org/imrd/directdoc.asp?DDFDocuments/u/G/TBTN26/NZL161.docx")</f>
        <v>https://docs.wto.org/imrd/directdoc.asp?DDFDocuments/u/G/TBTN26/NZL161.docx</v>
      </c>
      <c r="T544" s="12" t="str">
        <f>HYPERLINK("https://docs.wto.org/imrd/directdoc.asp?DDFDocuments/v/G/TBTN26/NZL161.docx", "https://docs.wto.org/imrd/directdoc.asp?DDFDocuments/v/G/TBTN26/NZL161.docx")</f>
        <v>https://docs.wto.org/imrd/directdoc.asp?DDFDocuments/v/G/TBTN26/NZL161.docx</v>
      </c>
      <c r="U544" s="12" t="s">
        <v>98</v>
      </c>
      <c r="V544" s="12" t="s">
        <v>97</v>
      </c>
      <c r="W544" s="12" t="s">
        <v>97</v>
      </c>
      <c r="X544" s="12" t="s">
        <v>97</v>
      </c>
      <c r="Y544" s="12" t="s">
        <v>97</v>
      </c>
      <c r="Z544" s="12" t="s">
        <v>97</v>
      </c>
      <c r="AA544" s="12" t="s">
        <v>97</v>
      </c>
      <c r="AB544" s="13" t="s">
        <v>1244</v>
      </c>
      <c r="AC544" s="12" t="s">
        <v>41</v>
      </c>
      <c r="AD544" s="12" t="s">
        <v>41</v>
      </c>
      <c r="AE544" s="12" t="s">
        <v>41</v>
      </c>
      <c r="AF544" s="12" t="s">
        <v>41</v>
      </c>
      <c r="AG544" s="12" t="s">
        <v>41</v>
      </c>
      <c r="AH544" s="13" t="s">
        <v>41</v>
      </c>
    </row>
    <row r="545" spans="1:34" ht="40.049999999999997" customHeight="1" x14ac:dyDescent="0.3">
      <c r="A545" s="7" t="s">
        <v>385</v>
      </c>
      <c r="B545" s="8">
        <v>46282</v>
      </c>
      <c r="C545" s="9" t="str">
        <f>HYPERLINK("https://epingalert.org/en/Search?viewData= G/SPS/N/CRI/369"," G/SPS/N/CRI/369")</f>
        <v xml:space="preserve"> G/SPS/N/CRI/369</v>
      </c>
      <c r="D545" s="10" t="s">
        <v>1031</v>
      </c>
      <c r="E545" s="10" t="s">
        <v>1032</v>
      </c>
      <c r="F545" s="10" t="s">
        <v>1033</v>
      </c>
      <c r="G545" s="10" t="s">
        <v>1034</v>
      </c>
      <c r="H545" s="10" t="s">
        <v>41</v>
      </c>
      <c r="I545" s="10" t="s">
        <v>340</v>
      </c>
      <c r="J545" s="10" t="s">
        <v>41</v>
      </c>
      <c r="K545" s="10" t="s">
        <v>341</v>
      </c>
      <c r="L545" s="7" t="s">
        <v>426</v>
      </c>
      <c r="M545" s="8">
        <v>46342</v>
      </c>
      <c r="N545" s="11" t="s">
        <v>166</v>
      </c>
      <c r="O545" s="11" t="s">
        <v>1035</v>
      </c>
      <c r="P545" s="7" t="s">
        <v>95</v>
      </c>
      <c r="Q545" s="10" t="s">
        <v>1036</v>
      </c>
      <c r="R545" s="12" t="str">
        <f>HYPERLINK("https://docs.wto.org/imrd/directdoc.asp?DDFDocuments/t/G/SPS/NCRI369.docx", "https://docs.wto.org/imrd/directdoc.asp?DDFDocuments/t/G/SPS/NCRI369.docx")</f>
        <v>https://docs.wto.org/imrd/directdoc.asp?DDFDocuments/t/G/SPS/NCRI369.docx</v>
      </c>
      <c r="S545" s="12" t="str">
        <f>HYPERLINK("https://docs.wto.org/imrd/directdoc.asp?DDFDocuments/u/G/SPS/NCRI369.docx", "https://docs.wto.org/imrd/directdoc.asp?DDFDocuments/u/G/SPS/NCRI369.docx")</f>
        <v>https://docs.wto.org/imrd/directdoc.asp?DDFDocuments/u/G/SPS/NCRI369.docx</v>
      </c>
      <c r="T545" s="12" t="str">
        <f>HYPERLINK("https://docs.wto.org/imrd/directdoc.asp?DDFDocuments/v/G/SPS/NCRI369.docx", "https://docs.wto.org/imrd/directdoc.asp?DDFDocuments/v/G/SPS/NCRI369.docx")</f>
        <v>https://docs.wto.org/imrd/directdoc.asp?DDFDocuments/v/G/SPS/NCRI369.docx</v>
      </c>
      <c r="U545" s="12" t="s">
        <v>41</v>
      </c>
      <c r="V545" s="12" t="s">
        <v>41</v>
      </c>
      <c r="W545" s="12" t="s">
        <v>41</v>
      </c>
      <c r="X545" s="12" t="s">
        <v>41</v>
      </c>
      <c r="Y545" s="12" t="s">
        <v>41</v>
      </c>
      <c r="Z545" s="12" t="s">
        <v>41</v>
      </c>
      <c r="AA545" s="12" t="s">
        <v>41</v>
      </c>
      <c r="AB545" s="13" t="s">
        <v>41</v>
      </c>
      <c r="AC545" s="12" t="s">
        <v>97</v>
      </c>
      <c r="AD545" s="12" t="s">
        <v>97</v>
      </c>
      <c r="AE545" s="12" t="s">
        <v>97</v>
      </c>
      <c r="AF545" s="12" t="s">
        <v>98</v>
      </c>
      <c r="AG545" s="12" t="s">
        <v>99</v>
      </c>
      <c r="AH545" s="13" t="s">
        <v>41</v>
      </c>
    </row>
    <row r="546" spans="1:34" ht="40.049999999999997" customHeight="1" x14ac:dyDescent="0.3">
      <c r="A546" s="7" t="s">
        <v>112</v>
      </c>
      <c r="B546" s="8">
        <v>46282</v>
      </c>
      <c r="C546" s="9" t="str">
        <f>HYPERLINK("https://epingalert.org/en/Search?viewData= G/SPS/N/UKR/277"," G/SPS/N/UKR/277")</f>
        <v xml:space="preserve"> G/SPS/N/UKR/277</v>
      </c>
      <c r="D546" s="10" t="s">
        <v>1009</v>
      </c>
      <c r="E546" s="10" t="s">
        <v>1037</v>
      </c>
      <c r="F546" s="10" t="s">
        <v>1011</v>
      </c>
      <c r="G546" s="10" t="s">
        <v>1012</v>
      </c>
      <c r="H546" s="10" t="s">
        <v>41</v>
      </c>
      <c r="I546" s="10" t="s">
        <v>120</v>
      </c>
      <c r="J546" s="10" t="s">
        <v>41</v>
      </c>
      <c r="K546" s="10" t="s">
        <v>121</v>
      </c>
      <c r="L546" s="7" t="s">
        <v>41</v>
      </c>
      <c r="M546" s="8" t="s">
        <v>41</v>
      </c>
      <c r="N546" s="11" t="s">
        <v>122</v>
      </c>
      <c r="O546" s="11" t="s">
        <v>123</v>
      </c>
      <c r="P546" s="7" t="s">
        <v>95</v>
      </c>
      <c r="Q546" s="10" t="s">
        <v>1038</v>
      </c>
      <c r="R546" s="12" t="str">
        <f>HYPERLINK("https://docs.wto.org/imrd/directdoc.asp?DDFDocuments/t/G/SPS/NUKR277.docx", "https://docs.wto.org/imrd/directdoc.asp?DDFDocuments/t/G/SPS/NUKR277.docx")</f>
        <v>https://docs.wto.org/imrd/directdoc.asp?DDFDocuments/t/G/SPS/NUKR277.docx</v>
      </c>
      <c r="S546" s="12" t="str">
        <f>HYPERLINK("https://docs.wto.org/imrd/directdoc.asp?DDFDocuments/u/G/SPS/NUKR277.docx", "https://docs.wto.org/imrd/directdoc.asp?DDFDocuments/u/G/SPS/NUKR277.docx")</f>
        <v>https://docs.wto.org/imrd/directdoc.asp?DDFDocuments/u/G/SPS/NUKR277.docx</v>
      </c>
      <c r="T546" s="12" t="str">
        <f>HYPERLINK("https://docs.wto.org/imrd/directdoc.asp?DDFDocuments/v/G/SPS/NUKR277.docx", "https://docs.wto.org/imrd/directdoc.asp?DDFDocuments/v/G/SPS/NUKR277.docx")</f>
        <v>https://docs.wto.org/imrd/directdoc.asp?DDFDocuments/v/G/SPS/NUKR277.docx</v>
      </c>
      <c r="U546" s="12" t="s">
        <v>41</v>
      </c>
      <c r="V546" s="12" t="s">
        <v>41</v>
      </c>
      <c r="W546" s="12" t="s">
        <v>41</v>
      </c>
      <c r="X546" s="12" t="s">
        <v>41</v>
      </c>
      <c r="Y546" s="12" t="s">
        <v>41</v>
      </c>
      <c r="Z546" s="12" t="s">
        <v>41</v>
      </c>
      <c r="AA546" s="12" t="s">
        <v>41</v>
      </c>
      <c r="AB546" s="13" t="s">
        <v>41</v>
      </c>
      <c r="AC546" s="12" t="s">
        <v>97</v>
      </c>
      <c r="AD546" s="12" t="s">
        <v>97</v>
      </c>
      <c r="AE546" s="12" t="s">
        <v>97</v>
      </c>
      <c r="AF546" s="12" t="s">
        <v>98</v>
      </c>
      <c r="AG546" s="12" t="s">
        <v>99</v>
      </c>
      <c r="AH546" s="13" t="s">
        <v>41</v>
      </c>
    </row>
    <row r="547" spans="1:34" ht="40.049999999999997" customHeight="1" x14ac:dyDescent="0.3">
      <c r="A547" s="7" t="s">
        <v>325</v>
      </c>
      <c r="B547" s="8">
        <v>46282</v>
      </c>
      <c r="C547" s="9" t="str">
        <f>HYPERLINK("https://epingalert.org/en/Search?viewData= G/SPS/N/VNM/193"," G/SPS/N/VNM/193")</f>
        <v xml:space="preserve"> G/SPS/N/VNM/193</v>
      </c>
      <c r="D547" s="10" t="s">
        <v>1039</v>
      </c>
      <c r="E547" s="10" t="s">
        <v>1040</v>
      </c>
      <c r="F547" s="10" t="s">
        <v>1041</v>
      </c>
      <c r="G547" s="10" t="s">
        <v>1042</v>
      </c>
      <c r="H547" s="10" t="s">
        <v>1043</v>
      </c>
      <c r="I547" s="10" t="s">
        <v>66</v>
      </c>
      <c r="J547" s="10" t="s">
        <v>41</v>
      </c>
      <c r="K547" s="10" t="s">
        <v>111</v>
      </c>
      <c r="L547" s="7" t="s">
        <v>41</v>
      </c>
      <c r="M547" s="8">
        <v>46342</v>
      </c>
      <c r="N547" s="11" t="s">
        <v>515</v>
      </c>
      <c r="O547" s="11" t="s">
        <v>122</v>
      </c>
      <c r="P547" s="7" t="s">
        <v>95</v>
      </c>
      <c r="Q547" s="10" t="s">
        <v>1044</v>
      </c>
      <c r="R547" s="12" t="str">
        <f>HYPERLINK("https://docs.wto.org/imrd/directdoc.asp?DDFDocuments/t/G/SPS/NVNM193.docx", "https://docs.wto.org/imrd/directdoc.asp?DDFDocuments/t/G/SPS/NVNM193.docx")</f>
        <v>https://docs.wto.org/imrd/directdoc.asp?DDFDocuments/t/G/SPS/NVNM193.docx</v>
      </c>
      <c r="S547" s="12" t="str">
        <f>HYPERLINK("https://docs.wto.org/imrd/directdoc.asp?DDFDocuments/u/G/SPS/NVNM193.docx", "https://docs.wto.org/imrd/directdoc.asp?DDFDocuments/u/G/SPS/NVNM193.docx")</f>
        <v>https://docs.wto.org/imrd/directdoc.asp?DDFDocuments/u/G/SPS/NVNM193.docx</v>
      </c>
      <c r="T547" s="12" t="str">
        <f>HYPERLINK("https://docs.wto.org/imrd/directdoc.asp?DDFDocuments/v/G/SPS/NVNM193.docx", "https://docs.wto.org/imrd/directdoc.asp?DDFDocuments/v/G/SPS/NVNM193.docx")</f>
        <v>https://docs.wto.org/imrd/directdoc.asp?DDFDocuments/v/G/SPS/NVNM193.docx</v>
      </c>
      <c r="U547" s="12" t="s">
        <v>41</v>
      </c>
      <c r="V547" s="12" t="s">
        <v>41</v>
      </c>
      <c r="W547" s="12" t="s">
        <v>41</v>
      </c>
      <c r="X547" s="12" t="s">
        <v>41</v>
      </c>
      <c r="Y547" s="12" t="s">
        <v>41</v>
      </c>
      <c r="Z547" s="12" t="s">
        <v>41</v>
      </c>
      <c r="AA547" s="12" t="s">
        <v>41</v>
      </c>
      <c r="AB547" s="13" t="s">
        <v>41</v>
      </c>
      <c r="AC547" s="12" t="s">
        <v>97</v>
      </c>
      <c r="AD547" s="12" t="s">
        <v>97</v>
      </c>
      <c r="AE547" s="12" t="s">
        <v>97</v>
      </c>
      <c r="AF547" s="12" t="s">
        <v>98</v>
      </c>
      <c r="AG547" s="12" t="s">
        <v>99</v>
      </c>
      <c r="AH547" s="13" t="s">
        <v>41</v>
      </c>
    </row>
    <row r="548" spans="1:34" ht="40.049999999999997" customHeight="1" x14ac:dyDescent="0.3">
      <c r="A548" s="7" t="s">
        <v>1045</v>
      </c>
      <c r="B548" s="8">
        <v>46282</v>
      </c>
      <c r="C548" s="9" t="str">
        <f>HYPERLINK("https://epingalert.org/en/Search?viewData= G/TBT/N/ARE/548/Add.1, G/TBT/N/BHR/641/Add.1, G/TBT/N/KWT/606/Add.1, G/TBT/N/OMN/475/Add.1, G/TBT/N/QAT/626/Add.1, G/TBT/N/SAU/1255/Add.1, G/TBT/N/YEM/233/Add.1"," G/TBT/N/ARE/548/Add.1, G/TBT/N/BHR/641/Add.1, G/TBT/N/KWT/606/Add.1, G/TBT/N/OMN/475/Add.1, G/TBT/N/QAT/626/Add.1, G/TBT/N/SAU/1255/Add.1, G/TBT/N/YEM/233/Add.1")</f>
        <v xml:space="preserve"> G/TBT/N/ARE/548/Add.1, G/TBT/N/BHR/641/Add.1, G/TBT/N/KWT/606/Add.1, G/TBT/N/OMN/475/Add.1, G/TBT/N/QAT/626/Add.1, G/TBT/N/SAU/1255/Add.1, G/TBT/N/YEM/233/Add.1</v>
      </c>
      <c r="D548" s="10" t="s">
        <v>1046</v>
      </c>
      <c r="E548" s="10" t="s">
        <v>41</v>
      </c>
      <c r="F548" s="10" t="s">
        <v>1047</v>
      </c>
      <c r="G548" s="10" t="s">
        <v>41</v>
      </c>
      <c r="H548" s="10" t="s">
        <v>1048</v>
      </c>
      <c r="I548" s="10" t="s">
        <v>308</v>
      </c>
      <c r="J548" s="10" t="s">
        <v>41</v>
      </c>
      <c r="K548" s="10" t="s">
        <v>182</v>
      </c>
      <c r="L548" s="7"/>
      <c r="M548" s="8" t="s">
        <v>41</v>
      </c>
      <c r="N548" s="11"/>
      <c r="O548" s="11"/>
      <c r="P548" s="7" t="s">
        <v>43</v>
      </c>
      <c r="Q548" s="10" t="s">
        <v>1049</v>
      </c>
      <c r="R548" s="12" t="str">
        <f>HYPERLINK("https://docs.wto.org/imrd/directdoc.asp?DDFDocuments/t/G/TBTN22/ARE548A1.docx", "https://docs.wto.org/imrd/directdoc.asp?DDFDocuments/t/G/TBTN22/ARE548A1.docx")</f>
        <v>https://docs.wto.org/imrd/directdoc.asp?DDFDocuments/t/G/TBTN22/ARE548A1.docx</v>
      </c>
      <c r="S548" s="12" t="str">
        <f>HYPERLINK("https://docs.wto.org/imrd/directdoc.asp?DDFDocuments/u/G/TBTN22/ARE548A1.docx", "https://docs.wto.org/imrd/directdoc.asp?DDFDocuments/u/G/TBTN22/ARE548A1.docx")</f>
        <v>https://docs.wto.org/imrd/directdoc.asp?DDFDocuments/u/G/TBTN22/ARE548A1.docx</v>
      </c>
      <c r="T548" s="12" t="str">
        <f>HYPERLINK("https://docs.wto.org/imrd/directdoc.asp?DDFDocuments/v/G/TBTN22/ARE548A1.docx", "https://docs.wto.org/imrd/directdoc.asp?DDFDocuments/v/G/TBTN22/ARE548A1.docx")</f>
        <v>https://docs.wto.org/imrd/directdoc.asp?DDFDocuments/v/G/TBTN22/ARE548A1.docx</v>
      </c>
      <c r="U548" s="12" t="s">
        <v>98</v>
      </c>
      <c r="V548" s="12" t="s">
        <v>97</v>
      </c>
      <c r="W548" s="12" t="s">
        <v>97</v>
      </c>
      <c r="X548" s="12" t="s">
        <v>97</v>
      </c>
      <c r="Y548" s="12" t="s">
        <v>97</v>
      </c>
      <c r="Z548" s="12" t="s">
        <v>97</v>
      </c>
      <c r="AA548" s="12" t="s">
        <v>97</v>
      </c>
      <c r="AB548" s="13" t="s">
        <v>41</v>
      </c>
      <c r="AC548" s="12" t="s">
        <v>41</v>
      </c>
      <c r="AD548" s="12" t="s">
        <v>41</v>
      </c>
      <c r="AE548" s="12" t="s">
        <v>41</v>
      </c>
      <c r="AF548" s="12" t="s">
        <v>41</v>
      </c>
      <c r="AG548" s="12" t="s">
        <v>41</v>
      </c>
      <c r="AH548" s="13" t="s">
        <v>41</v>
      </c>
    </row>
    <row r="549" spans="1:34" ht="40.049999999999997" customHeight="1" x14ac:dyDescent="0.3">
      <c r="A549" s="7" t="s">
        <v>1050</v>
      </c>
      <c r="B549" s="8">
        <v>46282</v>
      </c>
      <c r="C549" s="9" t="str">
        <f>HYPERLINK("https://epingalert.org/en/Search?viewData= G/TBT/N/ARE/548/Add.1, G/TBT/N/BHR/641/Add.1, G/TBT/N/KWT/606/Add.1, G/TBT/N/OMN/475/Add.1, G/TBT/N/QAT/626/Add.1, G/TBT/N/SAU/1255/Add.1, G/TBT/N/YEM/233/Add.1"," G/TBT/N/ARE/548/Add.1, G/TBT/N/BHR/641/Add.1, G/TBT/N/KWT/606/Add.1, G/TBT/N/OMN/475/Add.1, G/TBT/N/QAT/626/Add.1, G/TBT/N/SAU/1255/Add.1, G/TBT/N/YEM/233/Add.1")</f>
        <v xml:space="preserve"> G/TBT/N/ARE/548/Add.1, G/TBT/N/BHR/641/Add.1, G/TBT/N/KWT/606/Add.1, G/TBT/N/OMN/475/Add.1, G/TBT/N/QAT/626/Add.1, G/TBT/N/SAU/1255/Add.1, G/TBT/N/YEM/233/Add.1</v>
      </c>
      <c r="D549" s="10" t="s">
        <v>1046</v>
      </c>
      <c r="E549" s="10" t="s">
        <v>41</v>
      </c>
      <c r="F549" s="10" t="s">
        <v>1047</v>
      </c>
      <c r="G549" s="10" t="s">
        <v>41</v>
      </c>
      <c r="H549" s="10" t="s">
        <v>1048</v>
      </c>
      <c r="I549" s="10" t="s">
        <v>308</v>
      </c>
      <c r="J549" s="10" t="s">
        <v>41</v>
      </c>
      <c r="K549" s="10" t="s">
        <v>182</v>
      </c>
      <c r="L549" s="7"/>
      <c r="M549" s="8" t="s">
        <v>41</v>
      </c>
      <c r="N549" s="11"/>
      <c r="O549" s="11"/>
      <c r="P549" s="7" t="s">
        <v>43</v>
      </c>
      <c r="Q549" s="10" t="s">
        <v>1049</v>
      </c>
      <c r="R549" s="12" t="str">
        <f>HYPERLINK("https://docs.wto.org/imrd/directdoc.asp?DDFDocuments/t/G/TBTN22/ARE548A1.docx", "https://docs.wto.org/imrd/directdoc.asp?DDFDocuments/t/G/TBTN22/ARE548A1.docx")</f>
        <v>https://docs.wto.org/imrd/directdoc.asp?DDFDocuments/t/G/TBTN22/ARE548A1.docx</v>
      </c>
      <c r="S549" s="12" t="str">
        <f>HYPERLINK("https://docs.wto.org/imrd/directdoc.asp?DDFDocuments/u/G/TBTN22/ARE548A1.docx", "https://docs.wto.org/imrd/directdoc.asp?DDFDocuments/u/G/TBTN22/ARE548A1.docx")</f>
        <v>https://docs.wto.org/imrd/directdoc.asp?DDFDocuments/u/G/TBTN22/ARE548A1.docx</v>
      </c>
      <c r="T549" s="12" t="str">
        <f>HYPERLINK("https://docs.wto.org/imrd/directdoc.asp?DDFDocuments/v/G/TBTN22/ARE548A1.docx", "https://docs.wto.org/imrd/directdoc.asp?DDFDocuments/v/G/TBTN22/ARE548A1.docx")</f>
        <v>https://docs.wto.org/imrd/directdoc.asp?DDFDocuments/v/G/TBTN22/ARE548A1.docx</v>
      </c>
      <c r="U549" s="12" t="s">
        <v>98</v>
      </c>
      <c r="V549" s="12" t="s">
        <v>97</v>
      </c>
      <c r="W549" s="12" t="s">
        <v>97</v>
      </c>
      <c r="X549" s="12" t="s">
        <v>97</v>
      </c>
      <c r="Y549" s="12" t="s">
        <v>97</v>
      </c>
      <c r="Z549" s="12" t="s">
        <v>97</v>
      </c>
      <c r="AA549" s="12" t="s">
        <v>97</v>
      </c>
      <c r="AB549" s="13" t="s">
        <v>41</v>
      </c>
      <c r="AC549" s="12" t="s">
        <v>41</v>
      </c>
      <c r="AD549" s="12" t="s">
        <v>41</v>
      </c>
      <c r="AE549" s="12" t="s">
        <v>41</v>
      </c>
      <c r="AF549" s="12" t="s">
        <v>41</v>
      </c>
      <c r="AG549" s="12" t="s">
        <v>41</v>
      </c>
      <c r="AH549" s="13" t="s">
        <v>41</v>
      </c>
    </row>
    <row r="550" spans="1:34" ht="40.049999999999997" customHeight="1" x14ac:dyDescent="0.3">
      <c r="A550" s="7" t="s">
        <v>1051</v>
      </c>
      <c r="B550" s="8">
        <v>46282</v>
      </c>
      <c r="C550" s="9" t="str">
        <f>HYPERLINK("https://epingalert.org/en/Search?viewData= G/TBT/N/ARE/548/Add.1, G/TBT/N/BHR/641/Add.1, G/TBT/N/KWT/606/Add.1, G/TBT/N/OMN/475/Add.1, G/TBT/N/QAT/626/Add.1, G/TBT/N/SAU/1255/Add.1, G/TBT/N/YEM/233/Add.1"," G/TBT/N/ARE/548/Add.1, G/TBT/N/BHR/641/Add.1, G/TBT/N/KWT/606/Add.1, G/TBT/N/OMN/475/Add.1, G/TBT/N/QAT/626/Add.1, G/TBT/N/SAU/1255/Add.1, G/TBT/N/YEM/233/Add.1")</f>
        <v xml:space="preserve"> G/TBT/N/ARE/548/Add.1, G/TBT/N/BHR/641/Add.1, G/TBT/N/KWT/606/Add.1, G/TBT/N/OMN/475/Add.1, G/TBT/N/QAT/626/Add.1, G/TBT/N/SAU/1255/Add.1, G/TBT/N/YEM/233/Add.1</v>
      </c>
      <c r="D550" s="10" t="s">
        <v>1046</v>
      </c>
      <c r="E550" s="10" t="s">
        <v>41</v>
      </c>
      <c r="F550" s="10" t="s">
        <v>1047</v>
      </c>
      <c r="G550" s="10" t="s">
        <v>41</v>
      </c>
      <c r="H550" s="10" t="s">
        <v>1048</v>
      </c>
      <c r="I550" s="10" t="s">
        <v>308</v>
      </c>
      <c r="J550" s="10" t="s">
        <v>41</v>
      </c>
      <c r="K550" s="10" t="s">
        <v>182</v>
      </c>
      <c r="L550" s="7"/>
      <c r="M550" s="8" t="s">
        <v>41</v>
      </c>
      <c r="N550" s="11"/>
      <c r="O550" s="11"/>
      <c r="P550" s="7" t="s">
        <v>43</v>
      </c>
      <c r="Q550" s="10" t="s">
        <v>1049</v>
      </c>
      <c r="R550" s="12" t="str">
        <f>HYPERLINK("https://docs.wto.org/imrd/directdoc.asp?DDFDocuments/t/G/TBTN22/ARE548A1.docx", "https://docs.wto.org/imrd/directdoc.asp?DDFDocuments/t/G/TBTN22/ARE548A1.docx")</f>
        <v>https://docs.wto.org/imrd/directdoc.asp?DDFDocuments/t/G/TBTN22/ARE548A1.docx</v>
      </c>
      <c r="S550" s="12" t="str">
        <f>HYPERLINK("https://docs.wto.org/imrd/directdoc.asp?DDFDocuments/u/G/TBTN22/ARE548A1.docx", "https://docs.wto.org/imrd/directdoc.asp?DDFDocuments/u/G/TBTN22/ARE548A1.docx")</f>
        <v>https://docs.wto.org/imrd/directdoc.asp?DDFDocuments/u/G/TBTN22/ARE548A1.docx</v>
      </c>
      <c r="T550" s="12" t="str">
        <f>HYPERLINK("https://docs.wto.org/imrd/directdoc.asp?DDFDocuments/v/G/TBTN22/ARE548A1.docx", "https://docs.wto.org/imrd/directdoc.asp?DDFDocuments/v/G/TBTN22/ARE548A1.docx")</f>
        <v>https://docs.wto.org/imrd/directdoc.asp?DDFDocuments/v/G/TBTN22/ARE548A1.docx</v>
      </c>
      <c r="U550" s="12" t="s">
        <v>98</v>
      </c>
      <c r="V550" s="12" t="s">
        <v>97</v>
      </c>
      <c r="W550" s="12" t="s">
        <v>97</v>
      </c>
      <c r="X550" s="12" t="s">
        <v>97</v>
      </c>
      <c r="Y550" s="12" t="s">
        <v>97</v>
      </c>
      <c r="Z550" s="12" t="s">
        <v>97</v>
      </c>
      <c r="AA550" s="12" t="s">
        <v>97</v>
      </c>
      <c r="AB550" s="13" t="s">
        <v>41</v>
      </c>
      <c r="AC550" s="12" t="s">
        <v>41</v>
      </c>
      <c r="AD550" s="12" t="s">
        <v>41</v>
      </c>
      <c r="AE550" s="12" t="s">
        <v>41</v>
      </c>
      <c r="AF550" s="12" t="s">
        <v>41</v>
      </c>
      <c r="AG550" s="12" t="s">
        <v>41</v>
      </c>
      <c r="AH550" s="13" t="s">
        <v>41</v>
      </c>
    </row>
    <row r="551" spans="1:34" ht="40.049999999999997" customHeight="1" x14ac:dyDescent="0.3">
      <c r="A551" s="7" t="s">
        <v>1052</v>
      </c>
      <c r="B551" s="8">
        <v>46282</v>
      </c>
      <c r="C551" s="9" t="str">
        <f>HYPERLINK("https://epingalert.org/en/Search?viewData= G/TBT/N/ARE/548/Add.1, G/TBT/N/BHR/641/Add.1, G/TBT/N/KWT/606/Add.1, G/TBT/N/OMN/475/Add.1, G/TBT/N/QAT/626/Add.1, G/TBT/N/SAU/1255/Add.1, G/TBT/N/YEM/233/Add.1"," G/TBT/N/ARE/548/Add.1, G/TBT/N/BHR/641/Add.1, G/TBT/N/KWT/606/Add.1, G/TBT/N/OMN/475/Add.1, G/TBT/N/QAT/626/Add.1, G/TBT/N/SAU/1255/Add.1, G/TBT/N/YEM/233/Add.1")</f>
        <v xml:space="preserve"> G/TBT/N/ARE/548/Add.1, G/TBT/N/BHR/641/Add.1, G/TBT/N/KWT/606/Add.1, G/TBT/N/OMN/475/Add.1, G/TBT/N/QAT/626/Add.1, G/TBT/N/SAU/1255/Add.1, G/TBT/N/YEM/233/Add.1</v>
      </c>
      <c r="D551" s="10" t="s">
        <v>1046</v>
      </c>
      <c r="E551" s="10" t="s">
        <v>41</v>
      </c>
      <c r="F551" s="10" t="s">
        <v>1047</v>
      </c>
      <c r="G551" s="10" t="s">
        <v>41</v>
      </c>
      <c r="H551" s="10" t="s">
        <v>1048</v>
      </c>
      <c r="I551" s="10" t="s">
        <v>308</v>
      </c>
      <c r="J551" s="10" t="s">
        <v>41</v>
      </c>
      <c r="K551" s="10" t="s">
        <v>182</v>
      </c>
      <c r="L551" s="7"/>
      <c r="M551" s="8" t="s">
        <v>41</v>
      </c>
      <c r="N551" s="11"/>
      <c r="O551" s="11"/>
      <c r="P551" s="7" t="s">
        <v>43</v>
      </c>
      <c r="Q551" s="10" t="s">
        <v>1049</v>
      </c>
      <c r="R551" s="12" t="str">
        <f>HYPERLINK("https://docs.wto.org/imrd/directdoc.asp?DDFDocuments/t/G/TBTN22/ARE548A1.docx", "https://docs.wto.org/imrd/directdoc.asp?DDFDocuments/t/G/TBTN22/ARE548A1.docx")</f>
        <v>https://docs.wto.org/imrd/directdoc.asp?DDFDocuments/t/G/TBTN22/ARE548A1.docx</v>
      </c>
      <c r="S551" s="12" t="str">
        <f>HYPERLINK("https://docs.wto.org/imrd/directdoc.asp?DDFDocuments/u/G/TBTN22/ARE548A1.docx", "https://docs.wto.org/imrd/directdoc.asp?DDFDocuments/u/G/TBTN22/ARE548A1.docx")</f>
        <v>https://docs.wto.org/imrd/directdoc.asp?DDFDocuments/u/G/TBTN22/ARE548A1.docx</v>
      </c>
      <c r="T551" s="12" t="str">
        <f>HYPERLINK("https://docs.wto.org/imrd/directdoc.asp?DDFDocuments/v/G/TBTN22/ARE548A1.docx", "https://docs.wto.org/imrd/directdoc.asp?DDFDocuments/v/G/TBTN22/ARE548A1.docx")</f>
        <v>https://docs.wto.org/imrd/directdoc.asp?DDFDocuments/v/G/TBTN22/ARE548A1.docx</v>
      </c>
      <c r="U551" s="12" t="s">
        <v>98</v>
      </c>
      <c r="V551" s="12" t="s">
        <v>97</v>
      </c>
      <c r="W551" s="12" t="s">
        <v>97</v>
      </c>
      <c r="X551" s="12" t="s">
        <v>97</v>
      </c>
      <c r="Y551" s="12" t="s">
        <v>97</v>
      </c>
      <c r="Z551" s="12" t="s">
        <v>97</v>
      </c>
      <c r="AA551" s="12" t="s">
        <v>97</v>
      </c>
      <c r="AB551" s="13" t="s">
        <v>41</v>
      </c>
      <c r="AC551" s="12" t="s">
        <v>41</v>
      </c>
      <c r="AD551" s="12" t="s">
        <v>41</v>
      </c>
      <c r="AE551" s="12" t="s">
        <v>41</v>
      </c>
      <c r="AF551" s="12" t="s">
        <v>41</v>
      </c>
      <c r="AG551" s="12" t="s">
        <v>41</v>
      </c>
      <c r="AH551" s="13" t="s">
        <v>41</v>
      </c>
    </row>
    <row r="552" spans="1:34" ht="40.049999999999997" customHeight="1" x14ac:dyDescent="0.3">
      <c r="A552" s="7" t="s">
        <v>124</v>
      </c>
      <c r="B552" s="8">
        <v>46282</v>
      </c>
      <c r="C552" s="9" t="str">
        <f>HYPERLINK("https://epingalert.org/en/Search?viewData= G/TBT/N/ARE/548/Add.1, G/TBT/N/BHR/641/Add.1, G/TBT/N/KWT/606/Add.1, G/TBT/N/OMN/475/Add.1, G/TBT/N/QAT/626/Add.1, G/TBT/N/SAU/1255/Add.1, G/TBT/N/YEM/233/Add.1"," G/TBT/N/ARE/548/Add.1, G/TBT/N/BHR/641/Add.1, G/TBT/N/KWT/606/Add.1, G/TBT/N/OMN/475/Add.1, G/TBT/N/QAT/626/Add.1, G/TBT/N/SAU/1255/Add.1, G/TBT/N/YEM/233/Add.1")</f>
        <v xml:space="preserve"> G/TBT/N/ARE/548/Add.1, G/TBT/N/BHR/641/Add.1, G/TBT/N/KWT/606/Add.1, G/TBT/N/OMN/475/Add.1, G/TBT/N/QAT/626/Add.1, G/TBT/N/SAU/1255/Add.1, G/TBT/N/YEM/233/Add.1</v>
      </c>
      <c r="D552" s="10" t="s">
        <v>1046</v>
      </c>
      <c r="E552" s="10" t="s">
        <v>41</v>
      </c>
      <c r="F552" s="10" t="s">
        <v>1047</v>
      </c>
      <c r="G552" s="10" t="s">
        <v>41</v>
      </c>
      <c r="H552" s="10" t="s">
        <v>1048</v>
      </c>
      <c r="I552" s="10" t="s">
        <v>308</v>
      </c>
      <c r="J552" s="10" t="s">
        <v>41</v>
      </c>
      <c r="K552" s="10" t="s">
        <v>182</v>
      </c>
      <c r="L552" s="7"/>
      <c r="M552" s="8" t="s">
        <v>41</v>
      </c>
      <c r="N552" s="11"/>
      <c r="O552" s="11"/>
      <c r="P552" s="7" t="s">
        <v>43</v>
      </c>
      <c r="Q552" s="10" t="s">
        <v>1049</v>
      </c>
      <c r="R552" s="12" t="str">
        <f>HYPERLINK("https://docs.wto.org/imrd/directdoc.asp?DDFDocuments/t/G/TBTN22/ARE548A1.docx", "https://docs.wto.org/imrd/directdoc.asp?DDFDocuments/t/G/TBTN22/ARE548A1.docx")</f>
        <v>https://docs.wto.org/imrd/directdoc.asp?DDFDocuments/t/G/TBTN22/ARE548A1.docx</v>
      </c>
      <c r="S552" s="12" t="str">
        <f>HYPERLINK("https://docs.wto.org/imrd/directdoc.asp?DDFDocuments/u/G/TBTN22/ARE548A1.docx", "https://docs.wto.org/imrd/directdoc.asp?DDFDocuments/u/G/TBTN22/ARE548A1.docx")</f>
        <v>https://docs.wto.org/imrd/directdoc.asp?DDFDocuments/u/G/TBTN22/ARE548A1.docx</v>
      </c>
      <c r="T552" s="12" t="str">
        <f>HYPERLINK("https://docs.wto.org/imrd/directdoc.asp?DDFDocuments/v/G/TBTN22/ARE548A1.docx", "https://docs.wto.org/imrd/directdoc.asp?DDFDocuments/v/G/TBTN22/ARE548A1.docx")</f>
        <v>https://docs.wto.org/imrd/directdoc.asp?DDFDocuments/v/G/TBTN22/ARE548A1.docx</v>
      </c>
      <c r="U552" s="12" t="s">
        <v>98</v>
      </c>
      <c r="V552" s="12" t="s">
        <v>97</v>
      </c>
      <c r="W552" s="12" t="s">
        <v>97</v>
      </c>
      <c r="X552" s="12" t="s">
        <v>97</v>
      </c>
      <c r="Y552" s="12" t="s">
        <v>97</v>
      </c>
      <c r="Z552" s="12" t="s">
        <v>97</v>
      </c>
      <c r="AA552" s="12" t="s">
        <v>97</v>
      </c>
      <c r="AB552" s="13" t="s">
        <v>41</v>
      </c>
      <c r="AC552" s="12" t="s">
        <v>41</v>
      </c>
      <c r="AD552" s="12" t="s">
        <v>41</v>
      </c>
      <c r="AE552" s="12" t="s">
        <v>41</v>
      </c>
      <c r="AF552" s="12" t="s">
        <v>41</v>
      </c>
      <c r="AG552" s="12" t="s">
        <v>41</v>
      </c>
      <c r="AH552" s="13" t="s">
        <v>41</v>
      </c>
    </row>
    <row r="553" spans="1:34" ht="40.049999999999997" customHeight="1" x14ac:dyDescent="0.3">
      <c r="A553" s="7" t="s">
        <v>1053</v>
      </c>
      <c r="B553" s="8">
        <v>46282</v>
      </c>
      <c r="C553" s="9" t="str">
        <f>HYPERLINK("https://epingalert.org/en/Search?viewData= G/TBT/N/ARE/548/Add.1, G/TBT/N/BHR/641/Add.1, G/TBT/N/KWT/606/Add.1, G/TBT/N/OMN/475/Add.1, G/TBT/N/QAT/626/Add.1, G/TBT/N/SAU/1255/Add.1, G/TBT/N/YEM/233/Add.1"," G/TBT/N/ARE/548/Add.1, G/TBT/N/BHR/641/Add.1, G/TBT/N/KWT/606/Add.1, G/TBT/N/OMN/475/Add.1, G/TBT/N/QAT/626/Add.1, G/TBT/N/SAU/1255/Add.1, G/TBT/N/YEM/233/Add.1")</f>
        <v xml:space="preserve"> G/TBT/N/ARE/548/Add.1, G/TBT/N/BHR/641/Add.1, G/TBT/N/KWT/606/Add.1, G/TBT/N/OMN/475/Add.1, G/TBT/N/QAT/626/Add.1, G/TBT/N/SAU/1255/Add.1, G/TBT/N/YEM/233/Add.1</v>
      </c>
      <c r="D553" s="10" t="s">
        <v>1046</v>
      </c>
      <c r="E553" s="10" t="s">
        <v>41</v>
      </c>
      <c r="F553" s="10" t="s">
        <v>1047</v>
      </c>
      <c r="G553" s="10" t="s">
        <v>41</v>
      </c>
      <c r="H553" s="10" t="s">
        <v>1048</v>
      </c>
      <c r="I553" s="10" t="s">
        <v>308</v>
      </c>
      <c r="J553" s="10" t="s">
        <v>41</v>
      </c>
      <c r="K553" s="10" t="s">
        <v>182</v>
      </c>
      <c r="L553" s="7"/>
      <c r="M553" s="8" t="s">
        <v>41</v>
      </c>
      <c r="N553" s="11"/>
      <c r="O553" s="11"/>
      <c r="P553" s="7" t="s">
        <v>43</v>
      </c>
      <c r="Q553" s="10" t="s">
        <v>1049</v>
      </c>
      <c r="R553" s="12" t="str">
        <f>HYPERLINK("https://docs.wto.org/imrd/directdoc.asp?DDFDocuments/t/G/TBTN22/ARE548A1.docx", "https://docs.wto.org/imrd/directdoc.asp?DDFDocuments/t/G/TBTN22/ARE548A1.docx")</f>
        <v>https://docs.wto.org/imrd/directdoc.asp?DDFDocuments/t/G/TBTN22/ARE548A1.docx</v>
      </c>
      <c r="S553" s="12" t="str">
        <f>HYPERLINK("https://docs.wto.org/imrd/directdoc.asp?DDFDocuments/u/G/TBTN22/ARE548A1.docx", "https://docs.wto.org/imrd/directdoc.asp?DDFDocuments/u/G/TBTN22/ARE548A1.docx")</f>
        <v>https://docs.wto.org/imrd/directdoc.asp?DDFDocuments/u/G/TBTN22/ARE548A1.docx</v>
      </c>
      <c r="T553" s="12" t="str">
        <f>HYPERLINK("https://docs.wto.org/imrd/directdoc.asp?DDFDocuments/v/G/TBTN22/ARE548A1.docx", "https://docs.wto.org/imrd/directdoc.asp?DDFDocuments/v/G/TBTN22/ARE548A1.docx")</f>
        <v>https://docs.wto.org/imrd/directdoc.asp?DDFDocuments/v/G/TBTN22/ARE548A1.docx</v>
      </c>
      <c r="U553" s="12" t="s">
        <v>98</v>
      </c>
      <c r="V553" s="12" t="s">
        <v>97</v>
      </c>
      <c r="W553" s="12" t="s">
        <v>97</v>
      </c>
      <c r="X553" s="12" t="s">
        <v>97</v>
      </c>
      <c r="Y553" s="12" t="s">
        <v>97</v>
      </c>
      <c r="Z553" s="12" t="s">
        <v>97</v>
      </c>
      <c r="AA553" s="12" t="s">
        <v>97</v>
      </c>
      <c r="AB553" s="13" t="s">
        <v>41</v>
      </c>
      <c r="AC553" s="12" t="s">
        <v>41</v>
      </c>
      <c r="AD553" s="12" t="s">
        <v>41</v>
      </c>
      <c r="AE553" s="12" t="s">
        <v>41</v>
      </c>
      <c r="AF553" s="12" t="s">
        <v>41</v>
      </c>
      <c r="AG553" s="12" t="s">
        <v>41</v>
      </c>
      <c r="AH553" s="13" t="s">
        <v>41</v>
      </c>
    </row>
    <row r="554" spans="1:34" ht="40.049999999999997" customHeight="1" x14ac:dyDescent="0.3">
      <c r="A554" s="7" t="s">
        <v>1054</v>
      </c>
      <c r="B554" s="8">
        <v>46282</v>
      </c>
      <c r="C554" s="9" t="str">
        <f>HYPERLINK("https://epingalert.org/en/Search?viewData= G/TBT/N/ARE/548/Add.1, G/TBT/N/BHR/641/Add.1, G/TBT/N/KWT/606/Add.1, G/TBT/N/OMN/475/Add.1, G/TBT/N/QAT/626/Add.1, G/TBT/N/SAU/1255/Add.1, G/TBT/N/YEM/233/Add.1"," G/TBT/N/ARE/548/Add.1, G/TBT/N/BHR/641/Add.1, G/TBT/N/KWT/606/Add.1, G/TBT/N/OMN/475/Add.1, G/TBT/N/QAT/626/Add.1, G/TBT/N/SAU/1255/Add.1, G/TBT/N/YEM/233/Add.1")</f>
        <v xml:space="preserve"> G/TBT/N/ARE/548/Add.1, G/TBT/N/BHR/641/Add.1, G/TBT/N/KWT/606/Add.1, G/TBT/N/OMN/475/Add.1, G/TBT/N/QAT/626/Add.1, G/TBT/N/SAU/1255/Add.1, G/TBT/N/YEM/233/Add.1</v>
      </c>
      <c r="D554" s="10" t="s">
        <v>1046</v>
      </c>
      <c r="E554" s="10" t="s">
        <v>41</v>
      </c>
      <c r="F554" s="10" t="s">
        <v>1047</v>
      </c>
      <c r="G554" s="10" t="s">
        <v>41</v>
      </c>
      <c r="H554" s="10" t="s">
        <v>1048</v>
      </c>
      <c r="I554" s="10" t="s">
        <v>308</v>
      </c>
      <c r="J554" s="10" t="s">
        <v>41</v>
      </c>
      <c r="K554" s="10" t="s">
        <v>182</v>
      </c>
      <c r="L554" s="7"/>
      <c r="M554" s="8" t="s">
        <v>41</v>
      </c>
      <c r="N554" s="11"/>
      <c r="O554" s="11"/>
      <c r="P554" s="7" t="s">
        <v>43</v>
      </c>
      <c r="Q554" s="10" t="s">
        <v>1049</v>
      </c>
      <c r="R554" s="12" t="str">
        <f>HYPERLINK("https://docs.wto.org/imrd/directdoc.asp?DDFDocuments/t/G/TBTN22/ARE548A1.docx", "https://docs.wto.org/imrd/directdoc.asp?DDFDocuments/t/G/TBTN22/ARE548A1.docx")</f>
        <v>https://docs.wto.org/imrd/directdoc.asp?DDFDocuments/t/G/TBTN22/ARE548A1.docx</v>
      </c>
      <c r="S554" s="12" t="str">
        <f>HYPERLINK("https://docs.wto.org/imrd/directdoc.asp?DDFDocuments/u/G/TBTN22/ARE548A1.docx", "https://docs.wto.org/imrd/directdoc.asp?DDFDocuments/u/G/TBTN22/ARE548A1.docx")</f>
        <v>https://docs.wto.org/imrd/directdoc.asp?DDFDocuments/u/G/TBTN22/ARE548A1.docx</v>
      </c>
      <c r="T554" s="12" t="str">
        <f>HYPERLINK("https://docs.wto.org/imrd/directdoc.asp?DDFDocuments/v/G/TBTN22/ARE548A1.docx", "https://docs.wto.org/imrd/directdoc.asp?DDFDocuments/v/G/TBTN22/ARE548A1.docx")</f>
        <v>https://docs.wto.org/imrd/directdoc.asp?DDFDocuments/v/G/TBTN22/ARE548A1.docx</v>
      </c>
      <c r="U554" s="12" t="s">
        <v>98</v>
      </c>
      <c r="V554" s="12" t="s">
        <v>97</v>
      </c>
      <c r="W554" s="12" t="s">
        <v>97</v>
      </c>
      <c r="X554" s="12" t="s">
        <v>97</v>
      </c>
      <c r="Y554" s="12" t="s">
        <v>97</v>
      </c>
      <c r="Z554" s="12" t="s">
        <v>97</v>
      </c>
      <c r="AA554" s="12" t="s">
        <v>97</v>
      </c>
      <c r="AB554" s="13" t="s">
        <v>41</v>
      </c>
      <c r="AC554" s="12" t="s">
        <v>41</v>
      </c>
      <c r="AD554" s="12" t="s">
        <v>41</v>
      </c>
      <c r="AE554" s="12" t="s">
        <v>41</v>
      </c>
      <c r="AF554" s="12" t="s">
        <v>41</v>
      </c>
      <c r="AG554" s="12" t="s">
        <v>41</v>
      </c>
      <c r="AH554" s="13" t="s">
        <v>41</v>
      </c>
    </row>
    <row r="555" spans="1:34" ht="40.049999999999997" customHeight="1" x14ac:dyDescent="0.3">
      <c r="A555" s="7" t="s">
        <v>34</v>
      </c>
      <c r="B555" s="8">
        <v>46282</v>
      </c>
      <c r="C555" s="9" t="str">
        <f>HYPERLINK("https://epingalert.org/en/Search?viewData= G/TBT/N/BDI/383/Add.2, G/TBT/N/KEN/1463/Add.2, G/TBT/N/RWA/895/Add.2, G/TBT/N/TZA/997/Add.2, G/TBT/N/UGA/1800/Add.2"," G/TBT/N/BDI/383/Add.2, G/TBT/N/KEN/1463/Add.2, G/TBT/N/RWA/895/Add.2, G/TBT/N/TZA/997/Add.2, G/TBT/N/UGA/1800/Add.2")</f>
        <v xml:space="preserve"> G/TBT/N/BDI/383/Add.2, G/TBT/N/KEN/1463/Add.2, G/TBT/N/RWA/895/Add.2, G/TBT/N/TZA/997/Add.2, G/TBT/N/UGA/1800/Add.2</v>
      </c>
      <c r="D555" s="10" t="s">
        <v>1055</v>
      </c>
      <c r="E555" s="10" t="s">
        <v>1056</v>
      </c>
      <c r="F555" s="10" t="s">
        <v>1057</v>
      </c>
      <c r="G555" s="10" t="s">
        <v>1058</v>
      </c>
      <c r="H555" s="10" t="s">
        <v>902</v>
      </c>
      <c r="I555" s="10" t="s">
        <v>903</v>
      </c>
      <c r="J555" s="10" t="s">
        <v>41</v>
      </c>
      <c r="K555" s="10" t="s">
        <v>182</v>
      </c>
      <c r="L555" s="7"/>
      <c r="M555" s="8" t="s">
        <v>41</v>
      </c>
      <c r="N555" s="11"/>
      <c r="O555" s="11"/>
      <c r="P555" s="7" t="s">
        <v>43</v>
      </c>
      <c r="Q555" s="7"/>
      <c r="R555" s="12" t="str">
        <f>HYPERLINK("https://docs.wto.org/imrd/directdoc.asp?DDFDocuments/t/G/TBTN23/BDI383A2.docx", "https://docs.wto.org/imrd/directdoc.asp?DDFDocuments/t/G/TBTN23/BDI383A2.docx")</f>
        <v>https://docs.wto.org/imrd/directdoc.asp?DDFDocuments/t/G/TBTN23/BDI383A2.docx</v>
      </c>
      <c r="S555" s="12" t="str">
        <f>HYPERLINK("https://docs.wto.org/imrd/directdoc.asp?DDFDocuments/u/G/TBTN23/BDI383A2.docx", "https://docs.wto.org/imrd/directdoc.asp?DDFDocuments/u/G/TBTN23/BDI383A2.docx")</f>
        <v>https://docs.wto.org/imrd/directdoc.asp?DDFDocuments/u/G/TBTN23/BDI383A2.docx</v>
      </c>
      <c r="T555" s="12" t="str">
        <f>HYPERLINK("https://docs.wto.org/imrd/directdoc.asp?DDFDocuments/v/G/TBTN23/BDI383A2.docx", "https://docs.wto.org/imrd/directdoc.asp?DDFDocuments/v/G/TBTN23/BDI383A2.docx")</f>
        <v>https://docs.wto.org/imrd/directdoc.asp?DDFDocuments/v/G/TBTN23/BDI383A2.docx</v>
      </c>
      <c r="U555" s="12" t="s">
        <v>98</v>
      </c>
      <c r="V555" s="12" t="s">
        <v>97</v>
      </c>
      <c r="W555" s="12" t="s">
        <v>98</v>
      </c>
      <c r="X555" s="12" t="s">
        <v>97</v>
      </c>
      <c r="Y555" s="12" t="s">
        <v>97</v>
      </c>
      <c r="Z555" s="12" t="s">
        <v>97</v>
      </c>
      <c r="AA555" s="12" t="s">
        <v>97</v>
      </c>
      <c r="AB555" s="13" t="s">
        <v>41</v>
      </c>
      <c r="AC555" s="12" t="s">
        <v>41</v>
      </c>
      <c r="AD555" s="12" t="s">
        <v>41</v>
      </c>
      <c r="AE555" s="12" t="s">
        <v>41</v>
      </c>
      <c r="AF555" s="12" t="s">
        <v>41</v>
      </c>
      <c r="AG555" s="12" t="s">
        <v>41</v>
      </c>
      <c r="AH555" s="13" t="s">
        <v>41</v>
      </c>
    </row>
    <row r="556" spans="1:34" ht="40.049999999999997" customHeight="1" x14ac:dyDescent="0.3">
      <c r="A556" s="7" t="s">
        <v>45</v>
      </c>
      <c r="B556" s="8">
        <v>46282</v>
      </c>
      <c r="C556" s="9" t="str">
        <f>HYPERLINK("https://epingalert.org/en/Search?viewData= G/TBT/N/BDI/383/Add.2, G/TBT/N/KEN/1463/Add.2, G/TBT/N/RWA/895/Add.2, G/TBT/N/TZA/997/Add.2, G/TBT/N/UGA/1800/Add.2"," G/TBT/N/BDI/383/Add.2, G/TBT/N/KEN/1463/Add.2, G/TBT/N/RWA/895/Add.2, G/TBT/N/TZA/997/Add.2, G/TBT/N/UGA/1800/Add.2")</f>
        <v xml:space="preserve"> G/TBT/N/BDI/383/Add.2, G/TBT/N/KEN/1463/Add.2, G/TBT/N/RWA/895/Add.2, G/TBT/N/TZA/997/Add.2, G/TBT/N/UGA/1800/Add.2</v>
      </c>
      <c r="D556" s="10" t="s">
        <v>1055</v>
      </c>
      <c r="E556" s="10" t="s">
        <v>1056</v>
      </c>
      <c r="F556" s="10" t="s">
        <v>1057</v>
      </c>
      <c r="G556" s="10" t="s">
        <v>1058</v>
      </c>
      <c r="H556" s="10" t="s">
        <v>902</v>
      </c>
      <c r="I556" s="10" t="s">
        <v>903</v>
      </c>
      <c r="J556" s="10" t="s">
        <v>41</v>
      </c>
      <c r="K556" s="10" t="s">
        <v>182</v>
      </c>
      <c r="L556" s="7"/>
      <c r="M556" s="8" t="s">
        <v>41</v>
      </c>
      <c r="N556" s="11"/>
      <c r="O556" s="11"/>
      <c r="P556" s="7" t="s">
        <v>43</v>
      </c>
      <c r="Q556" s="7"/>
      <c r="R556" s="12" t="str">
        <f>HYPERLINK("https://docs.wto.org/imrd/directdoc.asp?DDFDocuments/t/G/TBTN23/BDI383A2.docx", "https://docs.wto.org/imrd/directdoc.asp?DDFDocuments/t/G/TBTN23/BDI383A2.docx")</f>
        <v>https://docs.wto.org/imrd/directdoc.asp?DDFDocuments/t/G/TBTN23/BDI383A2.docx</v>
      </c>
      <c r="S556" s="12" t="str">
        <f>HYPERLINK("https://docs.wto.org/imrd/directdoc.asp?DDFDocuments/u/G/TBTN23/BDI383A2.docx", "https://docs.wto.org/imrd/directdoc.asp?DDFDocuments/u/G/TBTN23/BDI383A2.docx")</f>
        <v>https://docs.wto.org/imrd/directdoc.asp?DDFDocuments/u/G/TBTN23/BDI383A2.docx</v>
      </c>
      <c r="T556" s="12" t="str">
        <f>HYPERLINK("https://docs.wto.org/imrd/directdoc.asp?DDFDocuments/v/G/TBTN23/BDI383A2.docx", "https://docs.wto.org/imrd/directdoc.asp?DDFDocuments/v/G/TBTN23/BDI383A2.docx")</f>
        <v>https://docs.wto.org/imrd/directdoc.asp?DDFDocuments/v/G/TBTN23/BDI383A2.docx</v>
      </c>
      <c r="U556" s="12" t="s">
        <v>98</v>
      </c>
      <c r="V556" s="12" t="s">
        <v>97</v>
      </c>
      <c r="W556" s="12" t="s">
        <v>98</v>
      </c>
      <c r="X556" s="12" t="s">
        <v>97</v>
      </c>
      <c r="Y556" s="12" t="s">
        <v>97</v>
      </c>
      <c r="Z556" s="12" t="s">
        <v>97</v>
      </c>
      <c r="AA556" s="12" t="s">
        <v>97</v>
      </c>
      <c r="AB556" s="13" t="s">
        <v>41</v>
      </c>
      <c r="AC556" s="12" t="s">
        <v>41</v>
      </c>
      <c r="AD556" s="12" t="s">
        <v>41</v>
      </c>
      <c r="AE556" s="12" t="s">
        <v>41</v>
      </c>
      <c r="AF556" s="12" t="s">
        <v>41</v>
      </c>
      <c r="AG556" s="12" t="s">
        <v>41</v>
      </c>
      <c r="AH556" s="13" t="s">
        <v>41</v>
      </c>
    </row>
    <row r="557" spans="1:34" ht="40.049999999999997" customHeight="1" x14ac:dyDescent="0.3">
      <c r="A557" s="7" t="s">
        <v>46</v>
      </c>
      <c r="B557" s="8">
        <v>46282</v>
      </c>
      <c r="C557" s="9" t="str">
        <f>HYPERLINK("https://epingalert.org/en/Search?viewData= G/TBT/N/BDI/383/Add.2, G/TBT/N/KEN/1463/Add.2, G/TBT/N/RWA/895/Add.2, G/TBT/N/TZA/997/Add.2, G/TBT/N/UGA/1800/Add.2"," G/TBT/N/BDI/383/Add.2, G/TBT/N/KEN/1463/Add.2, G/TBT/N/RWA/895/Add.2, G/TBT/N/TZA/997/Add.2, G/TBT/N/UGA/1800/Add.2")</f>
        <v xml:space="preserve"> G/TBT/N/BDI/383/Add.2, G/TBT/N/KEN/1463/Add.2, G/TBT/N/RWA/895/Add.2, G/TBT/N/TZA/997/Add.2, G/TBT/N/UGA/1800/Add.2</v>
      </c>
      <c r="D557" s="10" t="s">
        <v>1055</v>
      </c>
      <c r="E557" s="10" t="s">
        <v>1056</v>
      </c>
      <c r="F557" s="10" t="s">
        <v>1057</v>
      </c>
      <c r="G557" s="10" t="s">
        <v>1058</v>
      </c>
      <c r="H557" s="10" t="s">
        <v>902</v>
      </c>
      <c r="I557" s="10" t="s">
        <v>903</v>
      </c>
      <c r="J557" s="10" t="s">
        <v>41</v>
      </c>
      <c r="K557" s="10" t="s">
        <v>182</v>
      </c>
      <c r="L557" s="7"/>
      <c r="M557" s="8" t="s">
        <v>41</v>
      </c>
      <c r="N557" s="11"/>
      <c r="O557" s="11"/>
      <c r="P557" s="7" t="s">
        <v>43</v>
      </c>
      <c r="Q557" s="7"/>
      <c r="R557" s="12" t="str">
        <f>HYPERLINK("https://docs.wto.org/imrd/directdoc.asp?DDFDocuments/t/G/TBTN23/BDI383A2.docx", "https://docs.wto.org/imrd/directdoc.asp?DDFDocuments/t/G/TBTN23/BDI383A2.docx")</f>
        <v>https://docs.wto.org/imrd/directdoc.asp?DDFDocuments/t/G/TBTN23/BDI383A2.docx</v>
      </c>
      <c r="S557" s="12" t="str">
        <f>HYPERLINK("https://docs.wto.org/imrd/directdoc.asp?DDFDocuments/u/G/TBTN23/BDI383A2.docx", "https://docs.wto.org/imrd/directdoc.asp?DDFDocuments/u/G/TBTN23/BDI383A2.docx")</f>
        <v>https://docs.wto.org/imrd/directdoc.asp?DDFDocuments/u/G/TBTN23/BDI383A2.docx</v>
      </c>
      <c r="T557" s="12" t="str">
        <f>HYPERLINK("https://docs.wto.org/imrd/directdoc.asp?DDFDocuments/v/G/TBTN23/BDI383A2.docx", "https://docs.wto.org/imrd/directdoc.asp?DDFDocuments/v/G/TBTN23/BDI383A2.docx")</f>
        <v>https://docs.wto.org/imrd/directdoc.asp?DDFDocuments/v/G/TBTN23/BDI383A2.docx</v>
      </c>
      <c r="U557" s="12" t="s">
        <v>98</v>
      </c>
      <c r="V557" s="12" t="s">
        <v>97</v>
      </c>
      <c r="W557" s="12" t="s">
        <v>98</v>
      </c>
      <c r="X557" s="12" t="s">
        <v>97</v>
      </c>
      <c r="Y557" s="12" t="s">
        <v>97</v>
      </c>
      <c r="Z557" s="12" t="s">
        <v>97</v>
      </c>
      <c r="AA557" s="12" t="s">
        <v>97</v>
      </c>
      <c r="AB557" s="13" t="s">
        <v>41</v>
      </c>
      <c r="AC557" s="12" t="s">
        <v>41</v>
      </c>
      <c r="AD557" s="12" t="s">
        <v>41</v>
      </c>
      <c r="AE557" s="12" t="s">
        <v>41</v>
      </c>
      <c r="AF557" s="12" t="s">
        <v>41</v>
      </c>
      <c r="AG557" s="12" t="s">
        <v>41</v>
      </c>
      <c r="AH557" s="13" t="s">
        <v>41</v>
      </c>
    </row>
    <row r="558" spans="1:34" ht="40.049999999999997" customHeight="1" x14ac:dyDescent="0.3">
      <c r="A558" s="7" t="s">
        <v>47</v>
      </c>
      <c r="B558" s="8">
        <v>46282</v>
      </c>
      <c r="C558" s="9" t="str">
        <f>HYPERLINK("https://epingalert.org/en/Search?viewData= G/TBT/N/BDI/383/Add.2, G/TBT/N/KEN/1463/Add.2, G/TBT/N/RWA/895/Add.2, G/TBT/N/TZA/997/Add.2, G/TBT/N/UGA/1800/Add.2"," G/TBT/N/BDI/383/Add.2, G/TBT/N/KEN/1463/Add.2, G/TBT/N/RWA/895/Add.2, G/TBT/N/TZA/997/Add.2, G/TBT/N/UGA/1800/Add.2")</f>
        <v xml:space="preserve"> G/TBT/N/BDI/383/Add.2, G/TBT/N/KEN/1463/Add.2, G/TBT/N/RWA/895/Add.2, G/TBT/N/TZA/997/Add.2, G/TBT/N/UGA/1800/Add.2</v>
      </c>
      <c r="D558" s="10" t="s">
        <v>1055</v>
      </c>
      <c r="E558" s="10" t="s">
        <v>1056</v>
      </c>
      <c r="F558" s="10" t="s">
        <v>1057</v>
      </c>
      <c r="G558" s="10" t="s">
        <v>1058</v>
      </c>
      <c r="H558" s="10" t="s">
        <v>902</v>
      </c>
      <c r="I558" s="10" t="s">
        <v>903</v>
      </c>
      <c r="J558" s="10" t="s">
        <v>41</v>
      </c>
      <c r="K558" s="10" t="s">
        <v>182</v>
      </c>
      <c r="L558" s="7"/>
      <c r="M558" s="8" t="s">
        <v>41</v>
      </c>
      <c r="N558" s="11"/>
      <c r="O558" s="11"/>
      <c r="P558" s="7" t="s">
        <v>43</v>
      </c>
      <c r="Q558" s="7"/>
      <c r="R558" s="12" t="str">
        <f>HYPERLINK("https://docs.wto.org/imrd/directdoc.asp?DDFDocuments/t/G/TBTN23/BDI383A2.docx", "https://docs.wto.org/imrd/directdoc.asp?DDFDocuments/t/G/TBTN23/BDI383A2.docx")</f>
        <v>https://docs.wto.org/imrd/directdoc.asp?DDFDocuments/t/G/TBTN23/BDI383A2.docx</v>
      </c>
      <c r="S558" s="12" t="str">
        <f>HYPERLINK("https://docs.wto.org/imrd/directdoc.asp?DDFDocuments/u/G/TBTN23/BDI383A2.docx", "https://docs.wto.org/imrd/directdoc.asp?DDFDocuments/u/G/TBTN23/BDI383A2.docx")</f>
        <v>https://docs.wto.org/imrd/directdoc.asp?DDFDocuments/u/G/TBTN23/BDI383A2.docx</v>
      </c>
      <c r="T558" s="12" t="str">
        <f>HYPERLINK("https://docs.wto.org/imrd/directdoc.asp?DDFDocuments/v/G/TBTN23/BDI383A2.docx", "https://docs.wto.org/imrd/directdoc.asp?DDFDocuments/v/G/TBTN23/BDI383A2.docx")</f>
        <v>https://docs.wto.org/imrd/directdoc.asp?DDFDocuments/v/G/TBTN23/BDI383A2.docx</v>
      </c>
      <c r="U558" s="12" t="s">
        <v>98</v>
      </c>
      <c r="V558" s="12" t="s">
        <v>97</v>
      </c>
      <c r="W558" s="12" t="s">
        <v>98</v>
      </c>
      <c r="X558" s="12" t="s">
        <v>97</v>
      </c>
      <c r="Y558" s="12" t="s">
        <v>97</v>
      </c>
      <c r="Z558" s="12" t="s">
        <v>97</v>
      </c>
      <c r="AA558" s="12" t="s">
        <v>97</v>
      </c>
      <c r="AB558" s="13" t="s">
        <v>41</v>
      </c>
      <c r="AC558" s="12" t="s">
        <v>41</v>
      </c>
      <c r="AD558" s="12" t="s">
        <v>41</v>
      </c>
      <c r="AE558" s="12" t="s">
        <v>41</v>
      </c>
      <c r="AF558" s="12" t="s">
        <v>41</v>
      </c>
      <c r="AG558" s="12" t="s">
        <v>41</v>
      </c>
      <c r="AH558" s="13" t="s">
        <v>41</v>
      </c>
    </row>
    <row r="559" spans="1:34" ht="40.049999999999997" customHeight="1" x14ac:dyDescent="0.3">
      <c r="A559" s="7" t="s">
        <v>48</v>
      </c>
      <c r="B559" s="8">
        <v>46282</v>
      </c>
      <c r="C559" s="9" t="str">
        <f>HYPERLINK("https://epingalert.org/en/Search?viewData= G/TBT/N/BDI/383/Add.2, G/TBT/N/KEN/1463/Add.2, G/TBT/N/RWA/895/Add.2, G/TBT/N/TZA/997/Add.2, G/TBT/N/UGA/1800/Add.2"," G/TBT/N/BDI/383/Add.2, G/TBT/N/KEN/1463/Add.2, G/TBT/N/RWA/895/Add.2, G/TBT/N/TZA/997/Add.2, G/TBT/N/UGA/1800/Add.2")</f>
        <v xml:space="preserve"> G/TBT/N/BDI/383/Add.2, G/TBT/N/KEN/1463/Add.2, G/TBT/N/RWA/895/Add.2, G/TBT/N/TZA/997/Add.2, G/TBT/N/UGA/1800/Add.2</v>
      </c>
      <c r="D559" s="10" t="s">
        <v>1055</v>
      </c>
      <c r="E559" s="10" t="s">
        <v>1056</v>
      </c>
      <c r="F559" s="10" t="s">
        <v>1057</v>
      </c>
      <c r="G559" s="10" t="s">
        <v>1058</v>
      </c>
      <c r="H559" s="10" t="s">
        <v>902</v>
      </c>
      <c r="I559" s="10" t="s">
        <v>500</v>
      </c>
      <c r="J559" s="10" t="s">
        <v>41</v>
      </c>
      <c r="K559" s="10" t="s">
        <v>182</v>
      </c>
      <c r="L559" s="7"/>
      <c r="M559" s="8" t="s">
        <v>41</v>
      </c>
      <c r="N559" s="11"/>
      <c r="O559" s="11"/>
      <c r="P559" s="7" t="s">
        <v>43</v>
      </c>
      <c r="Q559" s="7"/>
      <c r="R559" s="12" t="str">
        <f>HYPERLINK("https://docs.wto.org/imrd/directdoc.asp?DDFDocuments/t/G/TBTN23/BDI383A2.docx", "https://docs.wto.org/imrd/directdoc.asp?DDFDocuments/t/G/TBTN23/BDI383A2.docx")</f>
        <v>https://docs.wto.org/imrd/directdoc.asp?DDFDocuments/t/G/TBTN23/BDI383A2.docx</v>
      </c>
      <c r="S559" s="12" t="str">
        <f>HYPERLINK("https://docs.wto.org/imrd/directdoc.asp?DDFDocuments/u/G/TBTN23/BDI383A2.docx", "https://docs.wto.org/imrd/directdoc.asp?DDFDocuments/u/G/TBTN23/BDI383A2.docx")</f>
        <v>https://docs.wto.org/imrd/directdoc.asp?DDFDocuments/u/G/TBTN23/BDI383A2.docx</v>
      </c>
      <c r="T559" s="12" t="str">
        <f>HYPERLINK("https://docs.wto.org/imrd/directdoc.asp?DDFDocuments/v/G/TBTN23/BDI383A2.docx", "https://docs.wto.org/imrd/directdoc.asp?DDFDocuments/v/G/TBTN23/BDI383A2.docx")</f>
        <v>https://docs.wto.org/imrd/directdoc.asp?DDFDocuments/v/G/TBTN23/BDI383A2.docx</v>
      </c>
      <c r="U559" s="12" t="s">
        <v>98</v>
      </c>
      <c r="V559" s="12" t="s">
        <v>97</v>
      </c>
      <c r="W559" s="12" t="s">
        <v>98</v>
      </c>
      <c r="X559" s="12" t="s">
        <v>97</v>
      </c>
      <c r="Y559" s="12" t="s">
        <v>97</v>
      </c>
      <c r="Z559" s="12" t="s">
        <v>97</v>
      </c>
      <c r="AA559" s="12" t="s">
        <v>97</v>
      </c>
      <c r="AB559" s="13" t="s">
        <v>41</v>
      </c>
      <c r="AC559" s="12" t="s">
        <v>41</v>
      </c>
      <c r="AD559" s="12" t="s">
        <v>41</v>
      </c>
      <c r="AE559" s="12" t="s">
        <v>41</v>
      </c>
      <c r="AF559" s="12" t="s">
        <v>41</v>
      </c>
      <c r="AG559" s="12" t="s">
        <v>41</v>
      </c>
      <c r="AH559" s="13" t="s">
        <v>41</v>
      </c>
    </row>
    <row r="560" spans="1:34" ht="40.049999999999997" customHeight="1" x14ac:dyDescent="0.3">
      <c r="A560" s="7" t="s">
        <v>34</v>
      </c>
      <c r="B560" s="8">
        <v>46282</v>
      </c>
      <c r="C560" s="9" t="str">
        <f>HYPERLINK("https://epingalert.org/en/Search?viewData= G/TBT/N/BDI/476/Add.2, G/TBT/N/KEN/1622/Add.2, G/TBT/N/RWA/1023/Add.2, G/TBT/N/TZA/1130/Add.2, G/TBT/N/UGA/1934/Add.2"," G/TBT/N/BDI/476/Add.2, G/TBT/N/KEN/1622/Add.2, G/TBT/N/RWA/1023/Add.2, G/TBT/N/TZA/1130/Add.2, G/TBT/N/UGA/1934/Add.2")</f>
        <v xml:space="preserve"> G/TBT/N/BDI/476/Add.2, G/TBT/N/KEN/1622/Add.2, G/TBT/N/RWA/1023/Add.2, G/TBT/N/TZA/1130/Add.2, G/TBT/N/UGA/1934/Add.2</v>
      </c>
      <c r="D560" s="10" t="s">
        <v>1059</v>
      </c>
      <c r="E560" s="10" t="s">
        <v>1060</v>
      </c>
      <c r="F560" s="10" t="s">
        <v>1061</v>
      </c>
      <c r="G560" s="10" t="s">
        <v>1062</v>
      </c>
      <c r="H560" s="10" t="s">
        <v>910</v>
      </c>
      <c r="I560" s="10" t="s">
        <v>911</v>
      </c>
      <c r="J560" s="10" t="s">
        <v>41</v>
      </c>
      <c r="K560" s="10" t="s">
        <v>912</v>
      </c>
      <c r="L560" s="7"/>
      <c r="M560" s="8" t="s">
        <v>41</v>
      </c>
      <c r="N560" s="11"/>
      <c r="O560" s="11"/>
      <c r="P560" s="7" t="s">
        <v>43</v>
      </c>
      <c r="Q560" s="7"/>
      <c r="R560" s="12" t="str">
        <f>HYPERLINK("https://docs.wto.org/imrd/directdoc.asp?DDFDocuments/t/G/TBTN24/BDI476A2.docx", "https://docs.wto.org/imrd/directdoc.asp?DDFDocuments/t/G/TBTN24/BDI476A2.docx")</f>
        <v>https://docs.wto.org/imrd/directdoc.asp?DDFDocuments/t/G/TBTN24/BDI476A2.docx</v>
      </c>
      <c r="S560" s="12" t="str">
        <f>HYPERLINK("https://docs.wto.org/imrd/directdoc.asp?DDFDocuments/u/G/TBTN24/BDI476A2.docx", "https://docs.wto.org/imrd/directdoc.asp?DDFDocuments/u/G/TBTN24/BDI476A2.docx")</f>
        <v>https://docs.wto.org/imrd/directdoc.asp?DDFDocuments/u/G/TBTN24/BDI476A2.docx</v>
      </c>
      <c r="T560" s="12" t="str">
        <f>HYPERLINK("https://docs.wto.org/imrd/directdoc.asp?DDFDocuments/v/G/TBTN24/BDI476A2.docx", "https://docs.wto.org/imrd/directdoc.asp?DDFDocuments/v/G/TBTN24/BDI476A2.docx")</f>
        <v>https://docs.wto.org/imrd/directdoc.asp?DDFDocuments/v/G/TBTN24/BDI476A2.docx</v>
      </c>
      <c r="U560" s="12" t="s">
        <v>98</v>
      </c>
      <c r="V560" s="12" t="s">
        <v>97</v>
      </c>
      <c r="W560" s="12" t="s">
        <v>97</v>
      </c>
      <c r="X560" s="12" t="s">
        <v>97</v>
      </c>
      <c r="Y560" s="12" t="s">
        <v>97</v>
      </c>
      <c r="Z560" s="12" t="s">
        <v>97</v>
      </c>
      <c r="AA560" s="12" t="s">
        <v>97</v>
      </c>
      <c r="AB560" s="13" t="s">
        <v>41</v>
      </c>
      <c r="AC560" s="12" t="s">
        <v>41</v>
      </c>
      <c r="AD560" s="12" t="s">
        <v>41</v>
      </c>
      <c r="AE560" s="12" t="s">
        <v>41</v>
      </c>
      <c r="AF560" s="12" t="s">
        <v>41</v>
      </c>
      <c r="AG560" s="12" t="s">
        <v>41</v>
      </c>
      <c r="AH560" s="13" t="s">
        <v>41</v>
      </c>
    </row>
    <row r="561" spans="1:34" ht="40.049999999999997" customHeight="1" x14ac:dyDescent="0.3">
      <c r="A561" s="7" t="s">
        <v>45</v>
      </c>
      <c r="B561" s="8">
        <v>46282</v>
      </c>
      <c r="C561" s="9" t="str">
        <f>HYPERLINK("https://epingalert.org/en/Search?viewData= G/TBT/N/BDI/476/Add.2, G/TBT/N/KEN/1622/Add.2, G/TBT/N/RWA/1023/Add.2, G/TBT/N/TZA/1130/Add.2, G/TBT/N/UGA/1934/Add.2"," G/TBT/N/BDI/476/Add.2, G/TBT/N/KEN/1622/Add.2, G/TBT/N/RWA/1023/Add.2, G/TBT/N/TZA/1130/Add.2, G/TBT/N/UGA/1934/Add.2")</f>
        <v xml:space="preserve"> G/TBT/N/BDI/476/Add.2, G/TBT/N/KEN/1622/Add.2, G/TBT/N/RWA/1023/Add.2, G/TBT/N/TZA/1130/Add.2, G/TBT/N/UGA/1934/Add.2</v>
      </c>
      <c r="D561" s="10" t="s">
        <v>1059</v>
      </c>
      <c r="E561" s="10" t="s">
        <v>1060</v>
      </c>
      <c r="F561" s="10" t="s">
        <v>1061</v>
      </c>
      <c r="G561" s="10" t="s">
        <v>1062</v>
      </c>
      <c r="H561" s="10" t="s">
        <v>910</v>
      </c>
      <c r="I561" s="10" t="s">
        <v>911</v>
      </c>
      <c r="J561" s="10" t="s">
        <v>41</v>
      </c>
      <c r="K561" s="10" t="s">
        <v>912</v>
      </c>
      <c r="L561" s="7"/>
      <c r="M561" s="8" t="s">
        <v>41</v>
      </c>
      <c r="N561" s="11"/>
      <c r="O561" s="11"/>
      <c r="P561" s="7" t="s">
        <v>43</v>
      </c>
      <c r="Q561" s="7"/>
      <c r="R561" s="12" t="str">
        <f>HYPERLINK("https://docs.wto.org/imrd/directdoc.asp?DDFDocuments/t/G/TBTN24/BDI476A2.docx", "https://docs.wto.org/imrd/directdoc.asp?DDFDocuments/t/G/TBTN24/BDI476A2.docx")</f>
        <v>https://docs.wto.org/imrd/directdoc.asp?DDFDocuments/t/G/TBTN24/BDI476A2.docx</v>
      </c>
      <c r="S561" s="12" t="str">
        <f>HYPERLINK("https://docs.wto.org/imrd/directdoc.asp?DDFDocuments/u/G/TBTN24/BDI476A2.docx", "https://docs.wto.org/imrd/directdoc.asp?DDFDocuments/u/G/TBTN24/BDI476A2.docx")</f>
        <v>https://docs.wto.org/imrd/directdoc.asp?DDFDocuments/u/G/TBTN24/BDI476A2.docx</v>
      </c>
      <c r="T561" s="12" t="str">
        <f>HYPERLINK("https://docs.wto.org/imrd/directdoc.asp?DDFDocuments/v/G/TBTN24/BDI476A2.docx", "https://docs.wto.org/imrd/directdoc.asp?DDFDocuments/v/G/TBTN24/BDI476A2.docx")</f>
        <v>https://docs.wto.org/imrd/directdoc.asp?DDFDocuments/v/G/TBTN24/BDI476A2.docx</v>
      </c>
      <c r="U561" s="12" t="s">
        <v>98</v>
      </c>
      <c r="V561" s="12" t="s">
        <v>97</v>
      </c>
      <c r="W561" s="12" t="s">
        <v>97</v>
      </c>
      <c r="X561" s="12" t="s">
        <v>97</v>
      </c>
      <c r="Y561" s="12" t="s">
        <v>97</v>
      </c>
      <c r="Z561" s="12" t="s">
        <v>97</v>
      </c>
      <c r="AA561" s="12" t="s">
        <v>97</v>
      </c>
      <c r="AB561" s="13" t="s">
        <v>41</v>
      </c>
      <c r="AC561" s="12" t="s">
        <v>41</v>
      </c>
      <c r="AD561" s="12" t="s">
        <v>41</v>
      </c>
      <c r="AE561" s="12" t="s">
        <v>41</v>
      </c>
      <c r="AF561" s="12" t="s">
        <v>41</v>
      </c>
      <c r="AG561" s="12" t="s">
        <v>41</v>
      </c>
      <c r="AH561" s="13" t="s">
        <v>41</v>
      </c>
    </row>
    <row r="562" spans="1:34" ht="40.049999999999997" customHeight="1" x14ac:dyDescent="0.3">
      <c r="A562" s="7" t="s">
        <v>46</v>
      </c>
      <c r="B562" s="8">
        <v>46282</v>
      </c>
      <c r="C562" s="9" t="str">
        <f>HYPERLINK("https://epingalert.org/en/Search?viewData= G/TBT/N/BDI/476/Add.2, G/TBT/N/KEN/1622/Add.2, G/TBT/N/RWA/1023/Add.2, G/TBT/N/TZA/1130/Add.2, G/TBT/N/UGA/1934/Add.2"," G/TBT/N/BDI/476/Add.2, G/TBT/N/KEN/1622/Add.2, G/TBT/N/RWA/1023/Add.2, G/TBT/N/TZA/1130/Add.2, G/TBT/N/UGA/1934/Add.2")</f>
        <v xml:space="preserve"> G/TBT/N/BDI/476/Add.2, G/TBT/N/KEN/1622/Add.2, G/TBT/N/RWA/1023/Add.2, G/TBT/N/TZA/1130/Add.2, G/TBT/N/UGA/1934/Add.2</v>
      </c>
      <c r="D562" s="10" t="s">
        <v>1059</v>
      </c>
      <c r="E562" s="10" t="s">
        <v>1060</v>
      </c>
      <c r="F562" s="10" t="s">
        <v>1061</v>
      </c>
      <c r="G562" s="10" t="s">
        <v>1062</v>
      </c>
      <c r="H562" s="10" t="s">
        <v>910</v>
      </c>
      <c r="I562" s="10" t="s">
        <v>911</v>
      </c>
      <c r="J562" s="10" t="s">
        <v>41</v>
      </c>
      <c r="K562" s="10" t="s">
        <v>912</v>
      </c>
      <c r="L562" s="7"/>
      <c r="M562" s="8" t="s">
        <v>41</v>
      </c>
      <c r="N562" s="11"/>
      <c r="O562" s="11"/>
      <c r="P562" s="7" t="s">
        <v>43</v>
      </c>
      <c r="Q562" s="7"/>
      <c r="R562" s="12" t="str">
        <f>HYPERLINK("https://docs.wto.org/imrd/directdoc.asp?DDFDocuments/t/G/TBTN24/BDI476A2.docx", "https://docs.wto.org/imrd/directdoc.asp?DDFDocuments/t/G/TBTN24/BDI476A2.docx")</f>
        <v>https://docs.wto.org/imrd/directdoc.asp?DDFDocuments/t/G/TBTN24/BDI476A2.docx</v>
      </c>
      <c r="S562" s="12" t="str">
        <f>HYPERLINK("https://docs.wto.org/imrd/directdoc.asp?DDFDocuments/u/G/TBTN24/BDI476A2.docx", "https://docs.wto.org/imrd/directdoc.asp?DDFDocuments/u/G/TBTN24/BDI476A2.docx")</f>
        <v>https://docs.wto.org/imrd/directdoc.asp?DDFDocuments/u/G/TBTN24/BDI476A2.docx</v>
      </c>
      <c r="T562" s="12" t="str">
        <f>HYPERLINK("https://docs.wto.org/imrd/directdoc.asp?DDFDocuments/v/G/TBTN24/BDI476A2.docx", "https://docs.wto.org/imrd/directdoc.asp?DDFDocuments/v/G/TBTN24/BDI476A2.docx")</f>
        <v>https://docs.wto.org/imrd/directdoc.asp?DDFDocuments/v/G/TBTN24/BDI476A2.docx</v>
      </c>
      <c r="U562" s="12" t="s">
        <v>98</v>
      </c>
      <c r="V562" s="12" t="s">
        <v>97</v>
      </c>
      <c r="W562" s="12" t="s">
        <v>97</v>
      </c>
      <c r="X562" s="12" t="s">
        <v>97</v>
      </c>
      <c r="Y562" s="12" t="s">
        <v>97</v>
      </c>
      <c r="Z562" s="12" t="s">
        <v>97</v>
      </c>
      <c r="AA562" s="12" t="s">
        <v>97</v>
      </c>
      <c r="AB562" s="13" t="s">
        <v>41</v>
      </c>
      <c r="AC562" s="12" t="s">
        <v>41</v>
      </c>
      <c r="AD562" s="12" t="s">
        <v>41</v>
      </c>
      <c r="AE562" s="12" t="s">
        <v>41</v>
      </c>
      <c r="AF562" s="12" t="s">
        <v>41</v>
      </c>
      <c r="AG562" s="12" t="s">
        <v>41</v>
      </c>
      <c r="AH562" s="13" t="s">
        <v>41</v>
      </c>
    </row>
    <row r="563" spans="1:34" ht="40.049999999999997" customHeight="1" x14ac:dyDescent="0.3">
      <c r="A563" s="7" t="s">
        <v>47</v>
      </c>
      <c r="B563" s="8">
        <v>46282</v>
      </c>
      <c r="C563" s="9" t="str">
        <f>HYPERLINK("https://epingalert.org/en/Search?viewData= G/TBT/N/BDI/476/Add.2, G/TBT/N/KEN/1622/Add.2, G/TBT/N/RWA/1023/Add.2, G/TBT/N/TZA/1130/Add.2, G/TBT/N/UGA/1934/Add.2"," G/TBT/N/BDI/476/Add.2, G/TBT/N/KEN/1622/Add.2, G/TBT/N/RWA/1023/Add.2, G/TBT/N/TZA/1130/Add.2, G/TBT/N/UGA/1934/Add.2")</f>
        <v xml:space="preserve"> G/TBT/N/BDI/476/Add.2, G/TBT/N/KEN/1622/Add.2, G/TBT/N/RWA/1023/Add.2, G/TBT/N/TZA/1130/Add.2, G/TBT/N/UGA/1934/Add.2</v>
      </c>
      <c r="D563" s="10" t="s">
        <v>1059</v>
      </c>
      <c r="E563" s="10" t="s">
        <v>1060</v>
      </c>
      <c r="F563" s="10" t="s">
        <v>1061</v>
      </c>
      <c r="G563" s="10" t="s">
        <v>1062</v>
      </c>
      <c r="H563" s="10" t="s">
        <v>910</v>
      </c>
      <c r="I563" s="10" t="s">
        <v>911</v>
      </c>
      <c r="J563" s="10" t="s">
        <v>41</v>
      </c>
      <c r="K563" s="10" t="s">
        <v>912</v>
      </c>
      <c r="L563" s="7"/>
      <c r="M563" s="8" t="s">
        <v>41</v>
      </c>
      <c r="N563" s="11"/>
      <c r="O563" s="11"/>
      <c r="P563" s="7" t="s">
        <v>43</v>
      </c>
      <c r="Q563" s="7"/>
      <c r="R563" s="12" t="str">
        <f>HYPERLINK("https://docs.wto.org/imrd/directdoc.asp?DDFDocuments/t/G/TBTN24/BDI476A2.docx", "https://docs.wto.org/imrd/directdoc.asp?DDFDocuments/t/G/TBTN24/BDI476A2.docx")</f>
        <v>https://docs.wto.org/imrd/directdoc.asp?DDFDocuments/t/G/TBTN24/BDI476A2.docx</v>
      </c>
      <c r="S563" s="12" t="str">
        <f>HYPERLINK("https://docs.wto.org/imrd/directdoc.asp?DDFDocuments/u/G/TBTN24/BDI476A2.docx", "https://docs.wto.org/imrd/directdoc.asp?DDFDocuments/u/G/TBTN24/BDI476A2.docx")</f>
        <v>https://docs.wto.org/imrd/directdoc.asp?DDFDocuments/u/G/TBTN24/BDI476A2.docx</v>
      </c>
      <c r="T563" s="12" t="str">
        <f>HYPERLINK("https://docs.wto.org/imrd/directdoc.asp?DDFDocuments/v/G/TBTN24/BDI476A2.docx", "https://docs.wto.org/imrd/directdoc.asp?DDFDocuments/v/G/TBTN24/BDI476A2.docx")</f>
        <v>https://docs.wto.org/imrd/directdoc.asp?DDFDocuments/v/G/TBTN24/BDI476A2.docx</v>
      </c>
      <c r="U563" s="12" t="s">
        <v>98</v>
      </c>
      <c r="V563" s="12" t="s">
        <v>97</v>
      </c>
      <c r="W563" s="12" t="s">
        <v>97</v>
      </c>
      <c r="X563" s="12" t="s">
        <v>97</v>
      </c>
      <c r="Y563" s="12" t="s">
        <v>97</v>
      </c>
      <c r="Z563" s="12" t="s">
        <v>97</v>
      </c>
      <c r="AA563" s="12" t="s">
        <v>97</v>
      </c>
      <c r="AB563" s="13" t="s">
        <v>41</v>
      </c>
      <c r="AC563" s="12" t="s">
        <v>41</v>
      </c>
      <c r="AD563" s="12" t="s">
        <v>41</v>
      </c>
      <c r="AE563" s="12" t="s">
        <v>41</v>
      </c>
      <c r="AF563" s="12" t="s">
        <v>41</v>
      </c>
      <c r="AG563" s="12" t="s">
        <v>41</v>
      </c>
      <c r="AH563" s="13" t="s">
        <v>41</v>
      </c>
    </row>
    <row r="564" spans="1:34" ht="40.049999999999997" customHeight="1" x14ac:dyDescent="0.3">
      <c r="A564" s="7" t="s">
        <v>48</v>
      </c>
      <c r="B564" s="8">
        <v>46282</v>
      </c>
      <c r="C564" s="9" t="str">
        <f>HYPERLINK("https://epingalert.org/en/Search?viewData= G/TBT/N/BDI/476/Add.2, G/TBT/N/KEN/1622/Add.2, G/TBT/N/RWA/1023/Add.2, G/TBT/N/TZA/1130/Add.2, G/TBT/N/UGA/1934/Add.2"," G/TBT/N/BDI/476/Add.2, G/TBT/N/KEN/1622/Add.2, G/TBT/N/RWA/1023/Add.2, G/TBT/N/TZA/1130/Add.2, G/TBT/N/UGA/1934/Add.2")</f>
        <v xml:space="preserve"> G/TBT/N/BDI/476/Add.2, G/TBT/N/KEN/1622/Add.2, G/TBT/N/RWA/1023/Add.2, G/TBT/N/TZA/1130/Add.2, G/TBT/N/UGA/1934/Add.2</v>
      </c>
      <c r="D564" s="10" t="s">
        <v>1059</v>
      </c>
      <c r="E564" s="10" t="s">
        <v>1060</v>
      </c>
      <c r="F564" s="10" t="s">
        <v>1061</v>
      </c>
      <c r="G564" s="10" t="s">
        <v>1062</v>
      </c>
      <c r="H564" s="10" t="s">
        <v>910</v>
      </c>
      <c r="I564" s="10" t="s">
        <v>913</v>
      </c>
      <c r="J564" s="10" t="s">
        <v>41</v>
      </c>
      <c r="K564" s="10" t="s">
        <v>912</v>
      </c>
      <c r="L564" s="7"/>
      <c r="M564" s="8" t="s">
        <v>41</v>
      </c>
      <c r="N564" s="11"/>
      <c r="O564" s="11"/>
      <c r="P564" s="7" t="s">
        <v>43</v>
      </c>
      <c r="Q564" s="7"/>
      <c r="R564" s="12" t="str">
        <f>HYPERLINK("https://docs.wto.org/imrd/directdoc.asp?DDFDocuments/t/G/TBTN24/BDI476A2.docx", "https://docs.wto.org/imrd/directdoc.asp?DDFDocuments/t/G/TBTN24/BDI476A2.docx")</f>
        <v>https://docs.wto.org/imrd/directdoc.asp?DDFDocuments/t/G/TBTN24/BDI476A2.docx</v>
      </c>
      <c r="S564" s="12" t="str">
        <f>HYPERLINK("https://docs.wto.org/imrd/directdoc.asp?DDFDocuments/u/G/TBTN24/BDI476A2.docx", "https://docs.wto.org/imrd/directdoc.asp?DDFDocuments/u/G/TBTN24/BDI476A2.docx")</f>
        <v>https://docs.wto.org/imrd/directdoc.asp?DDFDocuments/u/G/TBTN24/BDI476A2.docx</v>
      </c>
      <c r="T564" s="12" t="str">
        <f>HYPERLINK("https://docs.wto.org/imrd/directdoc.asp?DDFDocuments/v/G/TBTN24/BDI476A2.docx", "https://docs.wto.org/imrd/directdoc.asp?DDFDocuments/v/G/TBTN24/BDI476A2.docx")</f>
        <v>https://docs.wto.org/imrd/directdoc.asp?DDFDocuments/v/G/TBTN24/BDI476A2.docx</v>
      </c>
      <c r="U564" s="12" t="s">
        <v>98</v>
      </c>
      <c r="V564" s="12" t="s">
        <v>97</v>
      </c>
      <c r="W564" s="12" t="s">
        <v>97</v>
      </c>
      <c r="X564" s="12" t="s">
        <v>97</v>
      </c>
      <c r="Y564" s="12" t="s">
        <v>97</v>
      </c>
      <c r="Z564" s="12" t="s">
        <v>97</v>
      </c>
      <c r="AA564" s="12" t="s">
        <v>97</v>
      </c>
      <c r="AB564" s="13" t="s">
        <v>41</v>
      </c>
      <c r="AC564" s="12" t="s">
        <v>41</v>
      </c>
      <c r="AD564" s="12" t="s">
        <v>41</v>
      </c>
      <c r="AE564" s="12" t="s">
        <v>41</v>
      </c>
      <c r="AF564" s="12" t="s">
        <v>41</v>
      </c>
      <c r="AG564" s="12" t="s">
        <v>41</v>
      </c>
      <c r="AH564" s="13" t="s">
        <v>41</v>
      </c>
    </row>
    <row r="565" spans="1:34" ht="40.049999999999997" customHeight="1" x14ac:dyDescent="0.3">
      <c r="A565" s="7" t="s">
        <v>34</v>
      </c>
      <c r="B565" s="8">
        <v>46282</v>
      </c>
      <c r="C565" s="9" t="str">
        <f>HYPERLINK("https://epingalert.org/en/Search?viewData= G/TBT/N/BDI/478/Add.2, G/TBT/N/KEN/1624/Add.2, G/TBT/N/RWA/1025/Add.2, G/TBT/N/TZA/1132/Add.2, G/TBT/N/UGA/1936/Add.2"," G/TBT/N/BDI/478/Add.2, G/TBT/N/KEN/1624/Add.2, G/TBT/N/RWA/1025/Add.2, G/TBT/N/TZA/1132/Add.2, G/TBT/N/UGA/1936/Add.2")</f>
        <v xml:space="preserve"> G/TBT/N/BDI/478/Add.2, G/TBT/N/KEN/1624/Add.2, G/TBT/N/RWA/1025/Add.2, G/TBT/N/TZA/1132/Add.2, G/TBT/N/UGA/1936/Add.2</v>
      </c>
      <c r="D565" s="10" t="s">
        <v>1063</v>
      </c>
      <c r="E565" s="10" t="s">
        <v>1064</v>
      </c>
      <c r="F565" s="10" t="s">
        <v>1065</v>
      </c>
      <c r="G565" s="10" t="s">
        <v>41</v>
      </c>
      <c r="H565" s="10" t="s">
        <v>1066</v>
      </c>
      <c r="I565" s="10" t="s">
        <v>978</v>
      </c>
      <c r="J565" s="10" t="s">
        <v>41</v>
      </c>
      <c r="K565" s="10" t="s">
        <v>41</v>
      </c>
      <c r="L565" s="7"/>
      <c r="M565" s="8" t="s">
        <v>41</v>
      </c>
      <c r="N565" s="11"/>
      <c r="O565" s="11"/>
      <c r="P565" s="7" t="s">
        <v>43</v>
      </c>
      <c r="Q565" s="7"/>
      <c r="R565" s="12" t="str">
        <f>HYPERLINK("https://docs.wto.org/imrd/directdoc.asp?DDFDocuments/t/G/TBTN24/BDI478A2.docx", "https://docs.wto.org/imrd/directdoc.asp?DDFDocuments/t/G/TBTN24/BDI478A2.docx")</f>
        <v>https://docs.wto.org/imrd/directdoc.asp?DDFDocuments/t/G/TBTN24/BDI478A2.docx</v>
      </c>
      <c r="S565" s="12" t="str">
        <f>HYPERLINK("https://docs.wto.org/imrd/directdoc.asp?DDFDocuments/u/G/TBTN24/BDI478A2.docx", "https://docs.wto.org/imrd/directdoc.asp?DDFDocuments/u/G/TBTN24/BDI478A2.docx")</f>
        <v>https://docs.wto.org/imrd/directdoc.asp?DDFDocuments/u/G/TBTN24/BDI478A2.docx</v>
      </c>
      <c r="T565" s="12" t="str">
        <f>HYPERLINK("https://docs.wto.org/imrd/directdoc.asp?DDFDocuments/v/G/TBTN24/BDI478A2.docx", "https://docs.wto.org/imrd/directdoc.asp?DDFDocuments/v/G/TBTN24/BDI478A2.docx")</f>
        <v>https://docs.wto.org/imrd/directdoc.asp?DDFDocuments/v/G/TBTN24/BDI478A2.docx</v>
      </c>
      <c r="U565" s="12" t="s">
        <v>98</v>
      </c>
      <c r="V565" s="12" t="s">
        <v>97</v>
      </c>
      <c r="W565" s="12" t="s">
        <v>97</v>
      </c>
      <c r="X565" s="12" t="s">
        <v>97</v>
      </c>
      <c r="Y565" s="12" t="s">
        <v>97</v>
      </c>
      <c r="Z565" s="12" t="s">
        <v>97</v>
      </c>
      <c r="AA565" s="12" t="s">
        <v>97</v>
      </c>
      <c r="AB565" s="13" t="s">
        <v>41</v>
      </c>
      <c r="AC565" s="12" t="s">
        <v>41</v>
      </c>
      <c r="AD565" s="12" t="s">
        <v>41</v>
      </c>
      <c r="AE565" s="12" t="s">
        <v>41</v>
      </c>
      <c r="AF565" s="12" t="s">
        <v>41</v>
      </c>
      <c r="AG565" s="12" t="s">
        <v>41</v>
      </c>
      <c r="AH565" s="13" t="s">
        <v>41</v>
      </c>
    </row>
    <row r="566" spans="1:34" ht="40.049999999999997" customHeight="1" x14ac:dyDescent="0.3">
      <c r="A566" s="7" t="s">
        <v>45</v>
      </c>
      <c r="B566" s="8">
        <v>46282</v>
      </c>
      <c r="C566" s="9" t="str">
        <f>HYPERLINK("https://epingalert.org/en/Search?viewData= G/TBT/N/BDI/478/Add.2, G/TBT/N/KEN/1624/Add.2, G/TBT/N/RWA/1025/Add.2, G/TBT/N/TZA/1132/Add.2, G/TBT/N/UGA/1936/Add.2"," G/TBT/N/BDI/478/Add.2, G/TBT/N/KEN/1624/Add.2, G/TBT/N/RWA/1025/Add.2, G/TBT/N/TZA/1132/Add.2, G/TBT/N/UGA/1936/Add.2")</f>
        <v xml:space="preserve"> G/TBT/N/BDI/478/Add.2, G/TBT/N/KEN/1624/Add.2, G/TBT/N/RWA/1025/Add.2, G/TBT/N/TZA/1132/Add.2, G/TBT/N/UGA/1936/Add.2</v>
      </c>
      <c r="D566" s="10" t="s">
        <v>1063</v>
      </c>
      <c r="E566" s="10" t="s">
        <v>1064</v>
      </c>
      <c r="F566" s="10" t="s">
        <v>1065</v>
      </c>
      <c r="G566" s="10" t="s">
        <v>41</v>
      </c>
      <c r="H566" s="10" t="s">
        <v>1066</v>
      </c>
      <c r="I566" s="10" t="s">
        <v>978</v>
      </c>
      <c r="J566" s="10" t="s">
        <v>41</v>
      </c>
      <c r="K566" s="10" t="s">
        <v>41</v>
      </c>
      <c r="L566" s="7"/>
      <c r="M566" s="8" t="s">
        <v>41</v>
      </c>
      <c r="N566" s="11"/>
      <c r="O566" s="11"/>
      <c r="P566" s="7" t="s">
        <v>43</v>
      </c>
      <c r="Q566" s="7"/>
      <c r="R566" s="12" t="str">
        <f>HYPERLINK("https://docs.wto.org/imrd/directdoc.asp?DDFDocuments/t/G/TBTN24/BDI478A2.docx", "https://docs.wto.org/imrd/directdoc.asp?DDFDocuments/t/G/TBTN24/BDI478A2.docx")</f>
        <v>https://docs.wto.org/imrd/directdoc.asp?DDFDocuments/t/G/TBTN24/BDI478A2.docx</v>
      </c>
      <c r="S566" s="12" t="str">
        <f>HYPERLINK("https://docs.wto.org/imrd/directdoc.asp?DDFDocuments/u/G/TBTN24/BDI478A2.docx", "https://docs.wto.org/imrd/directdoc.asp?DDFDocuments/u/G/TBTN24/BDI478A2.docx")</f>
        <v>https://docs.wto.org/imrd/directdoc.asp?DDFDocuments/u/G/TBTN24/BDI478A2.docx</v>
      </c>
      <c r="T566" s="12" t="str">
        <f>HYPERLINK("https://docs.wto.org/imrd/directdoc.asp?DDFDocuments/v/G/TBTN24/BDI478A2.docx", "https://docs.wto.org/imrd/directdoc.asp?DDFDocuments/v/G/TBTN24/BDI478A2.docx")</f>
        <v>https://docs.wto.org/imrd/directdoc.asp?DDFDocuments/v/G/TBTN24/BDI478A2.docx</v>
      </c>
      <c r="U566" s="12" t="s">
        <v>98</v>
      </c>
      <c r="V566" s="12" t="s">
        <v>97</v>
      </c>
      <c r="W566" s="12" t="s">
        <v>97</v>
      </c>
      <c r="X566" s="12" t="s">
        <v>97</v>
      </c>
      <c r="Y566" s="12" t="s">
        <v>97</v>
      </c>
      <c r="Z566" s="12" t="s">
        <v>97</v>
      </c>
      <c r="AA566" s="12" t="s">
        <v>97</v>
      </c>
      <c r="AB566" s="13" t="s">
        <v>41</v>
      </c>
      <c r="AC566" s="12" t="s">
        <v>41</v>
      </c>
      <c r="AD566" s="12" t="s">
        <v>41</v>
      </c>
      <c r="AE566" s="12" t="s">
        <v>41</v>
      </c>
      <c r="AF566" s="12" t="s">
        <v>41</v>
      </c>
      <c r="AG566" s="12" t="s">
        <v>41</v>
      </c>
      <c r="AH566" s="13" t="s">
        <v>41</v>
      </c>
    </row>
    <row r="567" spans="1:34" ht="40.049999999999997" customHeight="1" x14ac:dyDescent="0.3">
      <c r="A567" s="7" t="s">
        <v>46</v>
      </c>
      <c r="B567" s="8">
        <v>46282</v>
      </c>
      <c r="C567" s="9" t="str">
        <f>HYPERLINK("https://epingalert.org/en/Search?viewData= G/TBT/N/BDI/478/Add.2, G/TBT/N/KEN/1624/Add.2, G/TBT/N/RWA/1025/Add.2, G/TBT/N/TZA/1132/Add.2, G/TBT/N/UGA/1936/Add.2"," G/TBT/N/BDI/478/Add.2, G/TBT/N/KEN/1624/Add.2, G/TBT/N/RWA/1025/Add.2, G/TBT/N/TZA/1132/Add.2, G/TBT/N/UGA/1936/Add.2")</f>
        <v xml:space="preserve"> G/TBT/N/BDI/478/Add.2, G/TBT/N/KEN/1624/Add.2, G/TBT/N/RWA/1025/Add.2, G/TBT/N/TZA/1132/Add.2, G/TBT/N/UGA/1936/Add.2</v>
      </c>
      <c r="D567" s="10" t="s">
        <v>1063</v>
      </c>
      <c r="E567" s="10" t="s">
        <v>1064</v>
      </c>
      <c r="F567" s="10" t="s">
        <v>1065</v>
      </c>
      <c r="G567" s="10" t="s">
        <v>41</v>
      </c>
      <c r="H567" s="10" t="s">
        <v>1066</v>
      </c>
      <c r="I567" s="10" t="s">
        <v>978</v>
      </c>
      <c r="J567" s="10" t="s">
        <v>41</v>
      </c>
      <c r="K567" s="10" t="s">
        <v>41</v>
      </c>
      <c r="L567" s="7"/>
      <c r="M567" s="8" t="s">
        <v>41</v>
      </c>
      <c r="N567" s="11"/>
      <c r="O567" s="11"/>
      <c r="P567" s="7" t="s">
        <v>43</v>
      </c>
      <c r="Q567" s="7"/>
      <c r="R567" s="12" t="str">
        <f>HYPERLINK("https://docs.wto.org/imrd/directdoc.asp?DDFDocuments/t/G/TBTN24/BDI478A2.docx", "https://docs.wto.org/imrd/directdoc.asp?DDFDocuments/t/G/TBTN24/BDI478A2.docx")</f>
        <v>https://docs.wto.org/imrd/directdoc.asp?DDFDocuments/t/G/TBTN24/BDI478A2.docx</v>
      </c>
      <c r="S567" s="12" t="str">
        <f>HYPERLINK("https://docs.wto.org/imrd/directdoc.asp?DDFDocuments/u/G/TBTN24/BDI478A2.docx", "https://docs.wto.org/imrd/directdoc.asp?DDFDocuments/u/G/TBTN24/BDI478A2.docx")</f>
        <v>https://docs.wto.org/imrd/directdoc.asp?DDFDocuments/u/G/TBTN24/BDI478A2.docx</v>
      </c>
      <c r="T567" s="12" t="str">
        <f>HYPERLINK("https://docs.wto.org/imrd/directdoc.asp?DDFDocuments/v/G/TBTN24/BDI478A2.docx", "https://docs.wto.org/imrd/directdoc.asp?DDFDocuments/v/G/TBTN24/BDI478A2.docx")</f>
        <v>https://docs.wto.org/imrd/directdoc.asp?DDFDocuments/v/G/TBTN24/BDI478A2.docx</v>
      </c>
      <c r="U567" s="12" t="s">
        <v>98</v>
      </c>
      <c r="V567" s="12" t="s">
        <v>97</v>
      </c>
      <c r="W567" s="12" t="s">
        <v>97</v>
      </c>
      <c r="X567" s="12" t="s">
        <v>97</v>
      </c>
      <c r="Y567" s="12" t="s">
        <v>97</v>
      </c>
      <c r="Z567" s="12" t="s">
        <v>97</v>
      </c>
      <c r="AA567" s="12" t="s">
        <v>97</v>
      </c>
      <c r="AB567" s="13" t="s">
        <v>41</v>
      </c>
      <c r="AC567" s="12" t="s">
        <v>41</v>
      </c>
      <c r="AD567" s="12" t="s">
        <v>41</v>
      </c>
      <c r="AE567" s="12" t="s">
        <v>41</v>
      </c>
      <c r="AF567" s="12" t="s">
        <v>41</v>
      </c>
      <c r="AG567" s="12" t="s">
        <v>41</v>
      </c>
      <c r="AH567" s="13" t="s">
        <v>41</v>
      </c>
    </row>
    <row r="568" spans="1:34" ht="40.049999999999997" customHeight="1" x14ac:dyDescent="0.3">
      <c r="A568" s="7" t="s">
        <v>47</v>
      </c>
      <c r="B568" s="8">
        <v>46282</v>
      </c>
      <c r="C568" s="9" t="str">
        <f>HYPERLINK("https://epingalert.org/en/Search?viewData= G/TBT/N/BDI/478/Add.2, G/TBT/N/KEN/1624/Add.2, G/TBT/N/RWA/1025/Add.2, G/TBT/N/TZA/1132/Add.2, G/TBT/N/UGA/1936/Add.2"," G/TBT/N/BDI/478/Add.2, G/TBT/N/KEN/1624/Add.2, G/TBT/N/RWA/1025/Add.2, G/TBT/N/TZA/1132/Add.2, G/TBT/N/UGA/1936/Add.2")</f>
        <v xml:space="preserve"> G/TBT/N/BDI/478/Add.2, G/TBT/N/KEN/1624/Add.2, G/TBT/N/RWA/1025/Add.2, G/TBT/N/TZA/1132/Add.2, G/TBT/N/UGA/1936/Add.2</v>
      </c>
      <c r="D568" s="10" t="s">
        <v>1063</v>
      </c>
      <c r="E568" s="10" t="s">
        <v>1064</v>
      </c>
      <c r="F568" s="10" t="s">
        <v>1065</v>
      </c>
      <c r="G568" s="10" t="s">
        <v>41</v>
      </c>
      <c r="H568" s="10" t="s">
        <v>1066</v>
      </c>
      <c r="I568" s="10" t="s">
        <v>978</v>
      </c>
      <c r="J568" s="10" t="s">
        <v>41</v>
      </c>
      <c r="K568" s="10" t="s">
        <v>41</v>
      </c>
      <c r="L568" s="7"/>
      <c r="M568" s="8" t="s">
        <v>41</v>
      </c>
      <c r="N568" s="11"/>
      <c r="O568" s="11"/>
      <c r="P568" s="7" t="s">
        <v>43</v>
      </c>
      <c r="Q568" s="7"/>
      <c r="R568" s="12" t="str">
        <f>HYPERLINK("https://docs.wto.org/imrd/directdoc.asp?DDFDocuments/t/G/TBTN24/BDI478A2.docx", "https://docs.wto.org/imrd/directdoc.asp?DDFDocuments/t/G/TBTN24/BDI478A2.docx")</f>
        <v>https://docs.wto.org/imrd/directdoc.asp?DDFDocuments/t/G/TBTN24/BDI478A2.docx</v>
      </c>
      <c r="S568" s="12" t="str">
        <f>HYPERLINK("https://docs.wto.org/imrd/directdoc.asp?DDFDocuments/u/G/TBTN24/BDI478A2.docx", "https://docs.wto.org/imrd/directdoc.asp?DDFDocuments/u/G/TBTN24/BDI478A2.docx")</f>
        <v>https://docs.wto.org/imrd/directdoc.asp?DDFDocuments/u/G/TBTN24/BDI478A2.docx</v>
      </c>
      <c r="T568" s="12" t="str">
        <f>HYPERLINK("https://docs.wto.org/imrd/directdoc.asp?DDFDocuments/v/G/TBTN24/BDI478A2.docx", "https://docs.wto.org/imrd/directdoc.asp?DDFDocuments/v/G/TBTN24/BDI478A2.docx")</f>
        <v>https://docs.wto.org/imrd/directdoc.asp?DDFDocuments/v/G/TBTN24/BDI478A2.docx</v>
      </c>
      <c r="U568" s="12" t="s">
        <v>98</v>
      </c>
      <c r="V568" s="12" t="s">
        <v>97</v>
      </c>
      <c r="W568" s="12" t="s">
        <v>97</v>
      </c>
      <c r="X568" s="12" t="s">
        <v>97</v>
      </c>
      <c r="Y568" s="12" t="s">
        <v>97</v>
      </c>
      <c r="Z568" s="12" t="s">
        <v>97</v>
      </c>
      <c r="AA568" s="12" t="s">
        <v>97</v>
      </c>
      <c r="AB568" s="13" t="s">
        <v>41</v>
      </c>
      <c r="AC568" s="12" t="s">
        <v>41</v>
      </c>
      <c r="AD568" s="12" t="s">
        <v>41</v>
      </c>
      <c r="AE568" s="12" t="s">
        <v>41</v>
      </c>
      <c r="AF568" s="12" t="s">
        <v>41</v>
      </c>
      <c r="AG568" s="12" t="s">
        <v>41</v>
      </c>
      <c r="AH568" s="13" t="s">
        <v>41</v>
      </c>
    </row>
    <row r="569" spans="1:34" ht="40.049999999999997" customHeight="1" x14ac:dyDescent="0.3">
      <c r="A569" s="7" t="s">
        <v>48</v>
      </c>
      <c r="B569" s="8">
        <v>46282</v>
      </c>
      <c r="C569" s="9" t="str">
        <f>HYPERLINK("https://epingalert.org/en/Search?viewData= G/TBT/N/BDI/478/Add.2, G/TBT/N/KEN/1624/Add.2, G/TBT/N/RWA/1025/Add.2, G/TBT/N/TZA/1132/Add.2, G/TBT/N/UGA/1936/Add.2"," G/TBT/N/BDI/478/Add.2, G/TBT/N/KEN/1624/Add.2, G/TBT/N/RWA/1025/Add.2, G/TBT/N/TZA/1132/Add.2, G/TBT/N/UGA/1936/Add.2")</f>
        <v xml:space="preserve"> G/TBT/N/BDI/478/Add.2, G/TBT/N/KEN/1624/Add.2, G/TBT/N/RWA/1025/Add.2, G/TBT/N/TZA/1132/Add.2, G/TBT/N/UGA/1936/Add.2</v>
      </c>
      <c r="D569" s="10" t="s">
        <v>1063</v>
      </c>
      <c r="E569" s="10" t="s">
        <v>1064</v>
      </c>
      <c r="F569" s="10" t="s">
        <v>1065</v>
      </c>
      <c r="G569" s="10" t="s">
        <v>41</v>
      </c>
      <c r="H569" s="10" t="s">
        <v>1066</v>
      </c>
      <c r="I569" s="10" t="s">
        <v>979</v>
      </c>
      <c r="J569" s="10" t="s">
        <v>41</v>
      </c>
      <c r="K569" s="10" t="s">
        <v>41</v>
      </c>
      <c r="L569" s="7"/>
      <c r="M569" s="8" t="s">
        <v>41</v>
      </c>
      <c r="N569" s="11"/>
      <c r="O569" s="11"/>
      <c r="P569" s="7" t="s">
        <v>43</v>
      </c>
      <c r="Q569" s="7"/>
      <c r="R569" s="12" t="str">
        <f>HYPERLINK("https://docs.wto.org/imrd/directdoc.asp?DDFDocuments/t/G/TBTN24/BDI478A2.docx", "https://docs.wto.org/imrd/directdoc.asp?DDFDocuments/t/G/TBTN24/BDI478A2.docx")</f>
        <v>https://docs.wto.org/imrd/directdoc.asp?DDFDocuments/t/G/TBTN24/BDI478A2.docx</v>
      </c>
      <c r="S569" s="12" t="str">
        <f>HYPERLINK("https://docs.wto.org/imrd/directdoc.asp?DDFDocuments/u/G/TBTN24/BDI478A2.docx", "https://docs.wto.org/imrd/directdoc.asp?DDFDocuments/u/G/TBTN24/BDI478A2.docx")</f>
        <v>https://docs.wto.org/imrd/directdoc.asp?DDFDocuments/u/G/TBTN24/BDI478A2.docx</v>
      </c>
      <c r="T569" s="12" t="str">
        <f>HYPERLINK("https://docs.wto.org/imrd/directdoc.asp?DDFDocuments/v/G/TBTN24/BDI478A2.docx", "https://docs.wto.org/imrd/directdoc.asp?DDFDocuments/v/G/TBTN24/BDI478A2.docx")</f>
        <v>https://docs.wto.org/imrd/directdoc.asp?DDFDocuments/v/G/TBTN24/BDI478A2.docx</v>
      </c>
      <c r="U569" s="12" t="s">
        <v>98</v>
      </c>
      <c r="V569" s="12" t="s">
        <v>97</v>
      </c>
      <c r="W569" s="12" t="s">
        <v>97</v>
      </c>
      <c r="X569" s="12" t="s">
        <v>97</v>
      </c>
      <c r="Y569" s="12" t="s">
        <v>97</v>
      </c>
      <c r="Z569" s="12" t="s">
        <v>97</v>
      </c>
      <c r="AA569" s="12" t="s">
        <v>97</v>
      </c>
      <c r="AB569" s="13" t="s">
        <v>41</v>
      </c>
      <c r="AC569" s="12" t="s">
        <v>41</v>
      </c>
      <c r="AD569" s="12" t="s">
        <v>41</v>
      </c>
      <c r="AE569" s="12" t="s">
        <v>41</v>
      </c>
      <c r="AF569" s="12" t="s">
        <v>41</v>
      </c>
      <c r="AG569" s="12" t="s">
        <v>41</v>
      </c>
      <c r="AH569" s="13" t="s">
        <v>41</v>
      </c>
    </row>
    <row r="570" spans="1:34" ht="40.049999999999997" customHeight="1" x14ac:dyDescent="0.3">
      <c r="A570" s="7" t="s">
        <v>34</v>
      </c>
      <c r="B570" s="8">
        <v>46282</v>
      </c>
      <c r="C570" s="9" t="str">
        <f>HYPERLINK("https://epingalert.org/en/Search?viewData= G/TBT/N/BDI/483/Add.2, G/TBT/N/KEN/1631/Add.2, G/TBT/N/RWA/1030/Add.2, G/TBT/N/TZA/1140/Add.2, G/TBT/N/UGA/1942/Add.2"," G/TBT/N/BDI/483/Add.2, G/TBT/N/KEN/1631/Add.2, G/TBT/N/RWA/1030/Add.2, G/TBT/N/TZA/1140/Add.2, G/TBT/N/UGA/1942/Add.2")</f>
        <v xml:space="preserve"> G/TBT/N/BDI/483/Add.2, G/TBT/N/KEN/1631/Add.2, G/TBT/N/RWA/1030/Add.2, G/TBT/N/TZA/1140/Add.2, G/TBT/N/UGA/1942/Add.2</v>
      </c>
      <c r="D570" s="10" t="s">
        <v>1067</v>
      </c>
      <c r="E570" s="10" t="s">
        <v>1068</v>
      </c>
      <c r="F570" s="10" t="s">
        <v>1069</v>
      </c>
      <c r="G570" s="10" t="s">
        <v>1070</v>
      </c>
      <c r="H570" s="10" t="s">
        <v>1071</v>
      </c>
      <c r="I570" s="10" t="s">
        <v>1072</v>
      </c>
      <c r="J570" s="10" t="s">
        <v>41</v>
      </c>
      <c r="K570" s="10" t="s">
        <v>41</v>
      </c>
      <c r="L570" s="7"/>
      <c r="M570" s="8" t="s">
        <v>41</v>
      </c>
      <c r="N570" s="11"/>
      <c r="O570" s="11"/>
      <c r="P570" s="7" t="s">
        <v>43</v>
      </c>
      <c r="Q570" s="7"/>
      <c r="R570" s="12" t="str">
        <f>HYPERLINK("https://docs.wto.org/imrd/directdoc.asp?DDFDocuments/t/G/TBTN24/BDI483A2.docx", "https://docs.wto.org/imrd/directdoc.asp?DDFDocuments/t/G/TBTN24/BDI483A2.docx")</f>
        <v>https://docs.wto.org/imrd/directdoc.asp?DDFDocuments/t/G/TBTN24/BDI483A2.docx</v>
      </c>
      <c r="S570" s="12" t="str">
        <f>HYPERLINK("https://docs.wto.org/imrd/directdoc.asp?DDFDocuments/u/G/TBTN24/BDI483A2.docx", "https://docs.wto.org/imrd/directdoc.asp?DDFDocuments/u/G/TBTN24/BDI483A2.docx")</f>
        <v>https://docs.wto.org/imrd/directdoc.asp?DDFDocuments/u/G/TBTN24/BDI483A2.docx</v>
      </c>
      <c r="T570" s="12" t="str">
        <f>HYPERLINK("https://docs.wto.org/imrd/directdoc.asp?DDFDocuments/v/G/TBTN24/BDI483A2.docx", "https://docs.wto.org/imrd/directdoc.asp?DDFDocuments/v/G/TBTN24/BDI483A2.docx")</f>
        <v>https://docs.wto.org/imrd/directdoc.asp?DDFDocuments/v/G/TBTN24/BDI483A2.docx</v>
      </c>
      <c r="U570" s="12" t="s">
        <v>98</v>
      </c>
      <c r="V570" s="12" t="s">
        <v>97</v>
      </c>
      <c r="W570" s="12" t="s">
        <v>97</v>
      </c>
      <c r="X570" s="12" t="s">
        <v>97</v>
      </c>
      <c r="Y570" s="12" t="s">
        <v>97</v>
      </c>
      <c r="Z570" s="12" t="s">
        <v>97</v>
      </c>
      <c r="AA570" s="12" t="s">
        <v>97</v>
      </c>
      <c r="AB570" s="13" t="s">
        <v>41</v>
      </c>
      <c r="AC570" s="12" t="s">
        <v>41</v>
      </c>
      <c r="AD570" s="12" t="s">
        <v>41</v>
      </c>
      <c r="AE570" s="12" t="s">
        <v>41</v>
      </c>
      <c r="AF570" s="12" t="s">
        <v>41</v>
      </c>
      <c r="AG570" s="12" t="s">
        <v>41</v>
      </c>
      <c r="AH570" s="13" t="s">
        <v>41</v>
      </c>
    </row>
    <row r="571" spans="1:34" ht="40.049999999999997" customHeight="1" x14ac:dyDescent="0.3">
      <c r="A571" s="7" t="s">
        <v>45</v>
      </c>
      <c r="B571" s="8">
        <v>46282</v>
      </c>
      <c r="C571" s="9" t="str">
        <f>HYPERLINK("https://epingalert.org/en/Search?viewData= G/TBT/N/BDI/483/Add.2, G/TBT/N/KEN/1631/Add.2, G/TBT/N/RWA/1030/Add.2, G/TBT/N/TZA/1140/Add.2, G/TBT/N/UGA/1942/Add.2"," G/TBT/N/BDI/483/Add.2, G/TBT/N/KEN/1631/Add.2, G/TBT/N/RWA/1030/Add.2, G/TBT/N/TZA/1140/Add.2, G/TBT/N/UGA/1942/Add.2")</f>
        <v xml:space="preserve"> G/TBT/N/BDI/483/Add.2, G/TBT/N/KEN/1631/Add.2, G/TBT/N/RWA/1030/Add.2, G/TBT/N/TZA/1140/Add.2, G/TBT/N/UGA/1942/Add.2</v>
      </c>
      <c r="D571" s="10" t="s">
        <v>1067</v>
      </c>
      <c r="E571" s="10" t="s">
        <v>1068</v>
      </c>
      <c r="F571" s="10" t="s">
        <v>1069</v>
      </c>
      <c r="G571" s="10" t="s">
        <v>1070</v>
      </c>
      <c r="H571" s="10" t="s">
        <v>1071</v>
      </c>
      <c r="I571" s="10" t="s">
        <v>1072</v>
      </c>
      <c r="J571" s="10" t="s">
        <v>41</v>
      </c>
      <c r="K571" s="10" t="s">
        <v>41</v>
      </c>
      <c r="L571" s="7"/>
      <c r="M571" s="8" t="s">
        <v>41</v>
      </c>
      <c r="N571" s="11"/>
      <c r="O571" s="11"/>
      <c r="P571" s="7" t="s">
        <v>43</v>
      </c>
      <c r="Q571" s="7"/>
      <c r="R571" s="12" t="str">
        <f>HYPERLINK("https://docs.wto.org/imrd/directdoc.asp?DDFDocuments/t/G/TBTN24/BDI483A2.docx", "https://docs.wto.org/imrd/directdoc.asp?DDFDocuments/t/G/TBTN24/BDI483A2.docx")</f>
        <v>https://docs.wto.org/imrd/directdoc.asp?DDFDocuments/t/G/TBTN24/BDI483A2.docx</v>
      </c>
      <c r="S571" s="12" t="str">
        <f>HYPERLINK("https://docs.wto.org/imrd/directdoc.asp?DDFDocuments/u/G/TBTN24/BDI483A2.docx", "https://docs.wto.org/imrd/directdoc.asp?DDFDocuments/u/G/TBTN24/BDI483A2.docx")</f>
        <v>https://docs.wto.org/imrd/directdoc.asp?DDFDocuments/u/G/TBTN24/BDI483A2.docx</v>
      </c>
      <c r="T571" s="12" t="str">
        <f>HYPERLINK("https://docs.wto.org/imrd/directdoc.asp?DDFDocuments/v/G/TBTN24/BDI483A2.docx", "https://docs.wto.org/imrd/directdoc.asp?DDFDocuments/v/G/TBTN24/BDI483A2.docx")</f>
        <v>https://docs.wto.org/imrd/directdoc.asp?DDFDocuments/v/G/TBTN24/BDI483A2.docx</v>
      </c>
      <c r="U571" s="12" t="s">
        <v>98</v>
      </c>
      <c r="V571" s="12" t="s">
        <v>97</v>
      </c>
      <c r="W571" s="12" t="s">
        <v>97</v>
      </c>
      <c r="X571" s="12" t="s">
        <v>97</v>
      </c>
      <c r="Y571" s="12" t="s">
        <v>97</v>
      </c>
      <c r="Z571" s="12" t="s">
        <v>97</v>
      </c>
      <c r="AA571" s="12" t="s">
        <v>97</v>
      </c>
      <c r="AB571" s="13" t="s">
        <v>41</v>
      </c>
      <c r="AC571" s="12" t="s">
        <v>41</v>
      </c>
      <c r="AD571" s="12" t="s">
        <v>41</v>
      </c>
      <c r="AE571" s="12" t="s">
        <v>41</v>
      </c>
      <c r="AF571" s="12" t="s">
        <v>41</v>
      </c>
      <c r="AG571" s="12" t="s">
        <v>41</v>
      </c>
      <c r="AH571" s="13" t="s">
        <v>41</v>
      </c>
    </row>
    <row r="572" spans="1:34" ht="40.049999999999997" customHeight="1" x14ac:dyDescent="0.3">
      <c r="A572" s="7" t="s">
        <v>46</v>
      </c>
      <c r="B572" s="8">
        <v>46282</v>
      </c>
      <c r="C572" s="9" t="str">
        <f>HYPERLINK("https://epingalert.org/en/Search?viewData= G/TBT/N/BDI/483/Add.2, G/TBT/N/KEN/1631/Add.2, G/TBT/N/RWA/1030/Add.2, G/TBT/N/TZA/1140/Add.2, G/TBT/N/UGA/1942/Add.2"," G/TBT/N/BDI/483/Add.2, G/TBT/N/KEN/1631/Add.2, G/TBT/N/RWA/1030/Add.2, G/TBT/N/TZA/1140/Add.2, G/TBT/N/UGA/1942/Add.2")</f>
        <v xml:space="preserve"> G/TBT/N/BDI/483/Add.2, G/TBT/N/KEN/1631/Add.2, G/TBT/N/RWA/1030/Add.2, G/TBT/N/TZA/1140/Add.2, G/TBT/N/UGA/1942/Add.2</v>
      </c>
      <c r="D572" s="10" t="s">
        <v>1067</v>
      </c>
      <c r="E572" s="10" t="s">
        <v>1068</v>
      </c>
      <c r="F572" s="10" t="s">
        <v>1069</v>
      </c>
      <c r="G572" s="10" t="s">
        <v>1070</v>
      </c>
      <c r="H572" s="10" t="s">
        <v>1071</v>
      </c>
      <c r="I572" s="10" t="s">
        <v>1072</v>
      </c>
      <c r="J572" s="10" t="s">
        <v>41</v>
      </c>
      <c r="K572" s="10" t="s">
        <v>41</v>
      </c>
      <c r="L572" s="7"/>
      <c r="M572" s="8" t="s">
        <v>41</v>
      </c>
      <c r="N572" s="11"/>
      <c r="O572" s="11"/>
      <c r="P572" s="7" t="s">
        <v>43</v>
      </c>
      <c r="Q572" s="7"/>
      <c r="R572" s="12" t="str">
        <f>HYPERLINK("https://docs.wto.org/imrd/directdoc.asp?DDFDocuments/t/G/TBTN24/BDI483A2.docx", "https://docs.wto.org/imrd/directdoc.asp?DDFDocuments/t/G/TBTN24/BDI483A2.docx")</f>
        <v>https://docs.wto.org/imrd/directdoc.asp?DDFDocuments/t/G/TBTN24/BDI483A2.docx</v>
      </c>
      <c r="S572" s="12" t="str">
        <f>HYPERLINK("https://docs.wto.org/imrd/directdoc.asp?DDFDocuments/u/G/TBTN24/BDI483A2.docx", "https://docs.wto.org/imrd/directdoc.asp?DDFDocuments/u/G/TBTN24/BDI483A2.docx")</f>
        <v>https://docs.wto.org/imrd/directdoc.asp?DDFDocuments/u/G/TBTN24/BDI483A2.docx</v>
      </c>
      <c r="T572" s="12" t="str">
        <f>HYPERLINK("https://docs.wto.org/imrd/directdoc.asp?DDFDocuments/v/G/TBTN24/BDI483A2.docx", "https://docs.wto.org/imrd/directdoc.asp?DDFDocuments/v/G/TBTN24/BDI483A2.docx")</f>
        <v>https://docs.wto.org/imrd/directdoc.asp?DDFDocuments/v/G/TBTN24/BDI483A2.docx</v>
      </c>
      <c r="U572" s="12" t="s">
        <v>98</v>
      </c>
      <c r="V572" s="12" t="s">
        <v>97</v>
      </c>
      <c r="W572" s="12" t="s">
        <v>97</v>
      </c>
      <c r="X572" s="12" t="s">
        <v>97</v>
      </c>
      <c r="Y572" s="12" t="s">
        <v>97</v>
      </c>
      <c r="Z572" s="12" t="s">
        <v>97</v>
      </c>
      <c r="AA572" s="12" t="s">
        <v>97</v>
      </c>
      <c r="AB572" s="13" t="s">
        <v>41</v>
      </c>
      <c r="AC572" s="12" t="s">
        <v>41</v>
      </c>
      <c r="AD572" s="12" t="s">
        <v>41</v>
      </c>
      <c r="AE572" s="12" t="s">
        <v>41</v>
      </c>
      <c r="AF572" s="12" t="s">
        <v>41</v>
      </c>
      <c r="AG572" s="12" t="s">
        <v>41</v>
      </c>
      <c r="AH572" s="13" t="s">
        <v>41</v>
      </c>
    </row>
    <row r="573" spans="1:34" ht="40.049999999999997" customHeight="1" x14ac:dyDescent="0.3">
      <c r="A573" s="7" t="s">
        <v>47</v>
      </c>
      <c r="B573" s="8">
        <v>46282</v>
      </c>
      <c r="C573" s="9" t="str">
        <f>HYPERLINK("https://epingalert.org/en/Search?viewData= G/TBT/N/BDI/483/Add.2, G/TBT/N/KEN/1631/Add.2, G/TBT/N/RWA/1030/Add.2, G/TBT/N/TZA/1140/Add.2, G/TBT/N/UGA/1942/Add.2"," G/TBT/N/BDI/483/Add.2, G/TBT/N/KEN/1631/Add.2, G/TBT/N/RWA/1030/Add.2, G/TBT/N/TZA/1140/Add.2, G/TBT/N/UGA/1942/Add.2")</f>
        <v xml:space="preserve"> G/TBT/N/BDI/483/Add.2, G/TBT/N/KEN/1631/Add.2, G/TBT/N/RWA/1030/Add.2, G/TBT/N/TZA/1140/Add.2, G/TBT/N/UGA/1942/Add.2</v>
      </c>
      <c r="D573" s="10" t="s">
        <v>1067</v>
      </c>
      <c r="E573" s="10" t="s">
        <v>1068</v>
      </c>
      <c r="F573" s="10" t="s">
        <v>1069</v>
      </c>
      <c r="G573" s="10" t="s">
        <v>1070</v>
      </c>
      <c r="H573" s="10" t="s">
        <v>1071</v>
      </c>
      <c r="I573" s="10" t="s">
        <v>1072</v>
      </c>
      <c r="J573" s="10" t="s">
        <v>41</v>
      </c>
      <c r="K573" s="10" t="s">
        <v>41</v>
      </c>
      <c r="L573" s="7"/>
      <c r="M573" s="8" t="s">
        <v>41</v>
      </c>
      <c r="N573" s="11"/>
      <c r="O573" s="11"/>
      <c r="P573" s="7" t="s">
        <v>43</v>
      </c>
      <c r="Q573" s="7"/>
      <c r="R573" s="12" t="str">
        <f>HYPERLINK("https://docs.wto.org/imrd/directdoc.asp?DDFDocuments/t/G/TBTN24/BDI483A2.docx", "https://docs.wto.org/imrd/directdoc.asp?DDFDocuments/t/G/TBTN24/BDI483A2.docx")</f>
        <v>https://docs.wto.org/imrd/directdoc.asp?DDFDocuments/t/G/TBTN24/BDI483A2.docx</v>
      </c>
      <c r="S573" s="12" t="str">
        <f>HYPERLINK("https://docs.wto.org/imrd/directdoc.asp?DDFDocuments/u/G/TBTN24/BDI483A2.docx", "https://docs.wto.org/imrd/directdoc.asp?DDFDocuments/u/G/TBTN24/BDI483A2.docx")</f>
        <v>https://docs.wto.org/imrd/directdoc.asp?DDFDocuments/u/G/TBTN24/BDI483A2.docx</v>
      </c>
      <c r="T573" s="12" t="str">
        <f>HYPERLINK("https://docs.wto.org/imrd/directdoc.asp?DDFDocuments/v/G/TBTN24/BDI483A2.docx", "https://docs.wto.org/imrd/directdoc.asp?DDFDocuments/v/G/TBTN24/BDI483A2.docx")</f>
        <v>https://docs.wto.org/imrd/directdoc.asp?DDFDocuments/v/G/TBTN24/BDI483A2.docx</v>
      </c>
      <c r="U573" s="12" t="s">
        <v>98</v>
      </c>
      <c r="V573" s="12" t="s">
        <v>97</v>
      </c>
      <c r="W573" s="12" t="s">
        <v>97</v>
      </c>
      <c r="X573" s="12" t="s">
        <v>97</v>
      </c>
      <c r="Y573" s="12" t="s">
        <v>97</v>
      </c>
      <c r="Z573" s="12" t="s">
        <v>97</v>
      </c>
      <c r="AA573" s="12" t="s">
        <v>97</v>
      </c>
      <c r="AB573" s="13" t="s">
        <v>41</v>
      </c>
      <c r="AC573" s="12" t="s">
        <v>41</v>
      </c>
      <c r="AD573" s="12" t="s">
        <v>41</v>
      </c>
      <c r="AE573" s="12" t="s">
        <v>41</v>
      </c>
      <c r="AF573" s="12" t="s">
        <v>41</v>
      </c>
      <c r="AG573" s="12" t="s">
        <v>41</v>
      </c>
      <c r="AH573" s="13" t="s">
        <v>41</v>
      </c>
    </row>
    <row r="574" spans="1:34" ht="40.049999999999997" customHeight="1" x14ac:dyDescent="0.3">
      <c r="A574" s="7" t="s">
        <v>48</v>
      </c>
      <c r="B574" s="8">
        <v>46282</v>
      </c>
      <c r="C574" s="9" t="str">
        <f>HYPERLINK("https://epingalert.org/en/Search?viewData= G/TBT/N/BDI/483/Add.2, G/TBT/N/KEN/1631/Add.2, G/TBT/N/RWA/1030/Add.2, G/TBT/N/TZA/1140/Add.2, G/TBT/N/UGA/1942/Add.2"," G/TBT/N/BDI/483/Add.2, G/TBT/N/KEN/1631/Add.2, G/TBT/N/RWA/1030/Add.2, G/TBT/N/TZA/1140/Add.2, G/TBT/N/UGA/1942/Add.2")</f>
        <v xml:space="preserve"> G/TBT/N/BDI/483/Add.2, G/TBT/N/KEN/1631/Add.2, G/TBT/N/RWA/1030/Add.2, G/TBT/N/TZA/1140/Add.2, G/TBT/N/UGA/1942/Add.2</v>
      </c>
      <c r="D574" s="10" t="s">
        <v>1067</v>
      </c>
      <c r="E574" s="10" t="s">
        <v>1068</v>
      </c>
      <c r="F574" s="10" t="s">
        <v>1069</v>
      </c>
      <c r="G574" s="10" t="s">
        <v>1070</v>
      </c>
      <c r="H574" s="10" t="s">
        <v>1071</v>
      </c>
      <c r="I574" s="10" t="s">
        <v>1073</v>
      </c>
      <c r="J574" s="10" t="s">
        <v>41</v>
      </c>
      <c r="K574" s="10" t="s">
        <v>41</v>
      </c>
      <c r="L574" s="7"/>
      <c r="M574" s="8" t="s">
        <v>41</v>
      </c>
      <c r="N574" s="11"/>
      <c r="O574" s="11"/>
      <c r="P574" s="7" t="s">
        <v>43</v>
      </c>
      <c r="Q574" s="7"/>
      <c r="R574" s="12" t="str">
        <f>HYPERLINK("https://docs.wto.org/imrd/directdoc.asp?DDFDocuments/t/G/TBTN24/BDI483A2.docx", "https://docs.wto.org/imrd/directdoc.asp?DDFDocuments/t/G/TBTN24/BDI483A2.docx")</f>
        <v>https://docs.wto.org/imrd/directdoc.asp?DDFDocuments/t/G/TBTN24/BDI483A2.docx</v>
      </c>
      <c r="S574" s="12" t="str">
        <f>HYPERLINK("https://docs.wto.org/imrd/directdoc.asp?DDFDocuments/u/G/TBTN24/BDI483A2.docx", "https://docs.wto.org/imrd/directdoc.asp?DDFDocuments/u/G/TBTN24/BDI483A2.docx")</f>
        <v>https://docs.wto.org/imrd/directdoc.asp?DDFDocuments/u/G/TBTN24/BDI483A2.docx</v>
      </c>
      <c r="T574" s="12" t="str">
        <f>HYPERLINK("https://docs.wto.org/imrd/directdoc.asp?DDFDocuments/v/G/TBTN24/BDI483A2.docx", "https://docs.wto.org/imrd/directdoc.asp?DDFDocuments/v/G/TBTN24/BDI483A2.docx")</f>
        <v>https://docs.wto.org/imrd/directdoc.asp?DDFDocuments/v/G/TBTN24/BDI483A2.docx</v>
      </c>
      <c r="U574" s="12" t="s">
        <v>98</v>
      </c>
      <c r="V574" s="12" t="s">
        <v>97</v>
      </c>
      <c r="W574" s="12" t="s">
        <v>97</v>
      </c>
      <c r="X574" s="12" t="s">
        <v>97</v>
      </c>
      <c r="Y574" s="12" t="s">
        <v>97</v>
      </c>
      <c r="Z574" s="12" t="s">
        <v>97</v>
      </c>
      <c r="AA574" s="12" t="s">
        <v>97</v>
      </c>
      <c r="AB574" s="13" t="s">
        <v>41</v>
      </c>
      <c r="AC574" s="12" t="s">
        <v>41</v>
      </c>
      <c r="AD574" s="12" t="s">
        <v>41</v>
      </c>
      <c r="AE574" s="12" t="s">
        <v>41</v>
      </c>
      <c r="AF574" s="12" t="s">
        <v>41</v>
      </c>
      <c r="AG574" s="12" t="s">
        <v>41</v>
      </c>
      <c r="AH574" s="13" t="s">
        <v>41</v>
      </c>
    </row>
    <row r="575" spans="1:34" ht="40.049999999999997" customHeight="1" x14ac:dyDescent="0.3">
      <c r="A575" s="7" t="s">
        <v>34</v>
      </c>
      <c r="B575" s="8">
        <v>46282</v>
      </c>
      <c r="C575" s="9" t="str">
        <f>HYPERLINK("https://epingalert.org/en/Search?viewData= G/TBT/N/BDI/485/Add.2, G/TBT/N/KEN/1633/Add.2, G/TBT/N/RWA/1034/Add.2, G/TBT/N/TZA/1142/Add.2, G/TBT/N/UGA/1952/Add.2"," G/TBT/N/BDI/485/Add.2, G/TBT/N/KEN/1633/Add.2, G/TBT/N/RWA/1034/Add.2, G/TBT/N/TZA/1142/Add.2, G/TBT/N/UGA/1952/Add.2")</f>
        <v xml:space="preserve"> G/TBT/N/BDI/485/Add.2, G/TBT/N/KEN/1633/Add.2, G/TBT/N/RWA/1034/Add.2, G/TBT/N/TZA/1142/Add.2, G/TBT/N/UGA/1952/Add.2</v>
      </c>
      <c r="D575" s="10" t="s">
        <v>1074</v>
      </c>
      <c r="E575" s="10" t="s">
        <v>1075</v>
      </c>
      <c r="F575" s="10" t="s">
        <v>1076</v>
      </c>
      <c r="G575" s="10" t="s">
        <v>1077</v>
      </c>
      <c r="H575" s="10" t="s">
        <v>949</v>
      </c>
      <c r="I575" s="10" t="s">
        <v>924</v>
      </c>
      <c r="J575" s="10" t="s">
        <v>41</v>
      </c>
      <c r="K575" s="10" t="s">
        <v>270</v>
      </c>
      <c r="L575" s="7"/>
      <c r="M575" s="8" t="s">
        <v>41</v>
      </c>
      <c r="N575" s="11"/>
      <c r="O575" s="11"/>
      <c r="P575" s="7" t="s">
        <v>43</v>
      </c>
      <c r="Q575" s="7"/>
      <c r="R575" s="12" t="str">
        <f>HYPERLINK("https://docs.wto.org/imrd/directdoc.asp?DDFDocuments/t/G/TBTN24/BDI485A2.docx", "https://docs.wto.org/imrd/directdoc.asp?DDFDocuments/t/G/TBTN24/BDI485A2.docx")</f>
        <v>https://docs.wto.org/imrd/directdoc.asp?DDFDocuments/t/G/TBTN24/BDI485A2.docx</v>
      </c>
      <c r="S575" s="12" t="str">
        <f>HYPERLINK("https://docs.wto.org/imrd/directdoc.asp?DDFDocuments/u/G/TBTN24/BDI485A2.docx", "https://docs.wto.org/imrd/directdoc.asp?DDFDocuments/u/G/TBTN24/BDI485A2.docx")</f>
        <v>https://docs.wto.org/imrd/directdoc.asp?DDFDocuments/u/G/TBTN24/BDI485A2.docx</v>
      </c>
      <c r="T575" s="12" t="str">
        <f>HYPERLINK("https://docs.wto.org/imrd/directdoc.asp?DDFDocuments/v/G/TBTN24/BDI485A2.docx", "https://docs.wto.org/imrd/directdoc.asp?DDFDocuments/v/G/TBTN24/BDI485A2.docx")</f>
        <v>https://docs.wto.org/imrd/directdoc.asp?DDFDocuments/v/G/TBTN24/BDI485A2.docx</v>
      </c>
      <c r="U575" s="12" t="s">
        <v>98</v>
      </c>
      <c r="V575" s="12" t="s">
        <v>97</v>
      </c>
      <c r="W575" s="12" t="s">
        <v>97</v>
      </c>
      <c r="X575" s="12" t="s">
        <v>97</v>
      </c>
      <c r="Y575" s="12" t="s">
        <v>97</v>
      </c>
      <c r="Z575" s="12" t="s">
        <v>97</v>
      </c>
      <c r="AA575" s="12" t="s">
        <v>97</v>
      </c>
      <c r="AB575" s="13" t="s">
        <v>41</v>
      </c>
      <c r="AC575" s="12" t="s">
        <v>41</v>
      </c>
      <c r="AD575" s="12" t="s">
        <v>41</v>
      </c>
      <c r="AE575" s="12" t="s">
        <v>41</v>
      </c>
      <c r="AF575" s="12" t="s">
        <v>41</v>
      </c>
      <c r="AG575" s="12" t="s">
        <v>41</v>
      </c>
      <c r="AH575" s="13" t="s">
        <v>41</v>
      </c>
    </row>
    <row r="576" spans="1:34" ht="40.049999999999997" customHeight="1" x14ac:dyDescent="0.3">
      <c r="A576" s="7" t="s">
        <v>45</v>
      </c>
      <c r="B576" s="8">
        <v>46282</v>
      </c>
      <c r="C576" s="9" t="str">
        <f>HYPERLINK("https://epingalert.org/en/Search?viewData= G/TBT/N/BDI/485/Add.2, G/TBT/N/KEN/1633/Add.2, G/TBT/N/RWA/1034/Add.2, G/TBT/N/TZA/1142/Add.2, G/TBT/N/UGA/1952/Add.2"," G/TBT/N/BDI/485/Add.2, G/TBT/N/KEN/1633/Add.2, G/TBT/N/RWA/1034/Add.2, G/TBT/N/TZA/1142/Add.2, G/TBT/N/UGA/1952/Add.2")</f>
        <v xml:space="preserve"> G/TBT/N/BDI/485/Add.2, G/TBT/N/KEN/1633/Add.2, G/TBT/N/RWA/1034/Add.2, G/TBT/N/TZA/1142/Add.2, G/TBT/N/UGA/1952/Add.2</v>
      </c>
      <c r="D576" s="10" t="s">
        <v>1074</v>
      </c>
      <c r="E576" s="10" t="s">
        <v>1075</v>
      </c>
      <c r="F576" s="10" t="s">
        <v>1076</v>
      </c>
      <c r="G576" s="10" t="s">
        <v>1077</v>
      </c>
      <c r="H576" s="10" t="s">
        <v>949</v>
      </c>
      <c r="I576" s="10" t="s">
        <v>924</v>
      </c>
      <c r="J576" s="10" t="s">
        <v>41</v>
      </c>
      <c r="K576" s="10" t="s">
        <v>270</v>
      </c>
      <c r="L576" s="7"/>
      <c r="M576" s="8" t="s">
        <v>41</v>
      </c>
      <c r="N576" s="11"/>
      <c r="O576" s="11"/>
      <c r="P576" s="7" t="s">
        <v>43</v>
      </c>
      <c r="Q576" s="7"/>
      <c r="R576" s="12" t="str">
        <f>HYPERLINK("https://docs.wto.org/imrd/directdoc.asp?DDFDocuments/t/G/TBTN24/BDI485A2.docx", "https://docs.wto.org/imrd/directdoc.asp?DDFDocuments/t/G/TBTN24/BDI485A2.docx")</f>
        <v>https://docs.wto.org/imrd/directdoc.asp?DDFDocuments/t/G/TBTN24/BDI485A2.docx</v>
      </c>
      <c r="S576" s="12" t="str">
        <f>HYPERLINK("https://docs.wto.org/imrd/directdoc.asp?DDFDocuments/u/G/TBTN24/BDI485A2.docx", "https://docs.wto.org/imrd/directdoc.asp?DDFDocuments/u/G/TBTN24/BDI485A2.docx")</f>
        <v>https://docs.wto.org/imrd/directdoc.asp?DDFDocuments/u/G/TBTN24/BDI485A2.docx</v>
      </c>
      <c r="T576" s="12" t="str">
        <f>HYPERLINK("https://docs.wto.org/imrd/directdoc.asp?DDFDocuments/v/G/TBTN24/BDI485A2.docx", "https://docs.wto.org/imrd/directdoc.asp?DDFDocuments/v/G/TBTN24/BDI485A2.docx")</f>
        <v>https://docs.wto.org/imrd/directdoc.asp?DDFDocuments/v/G/TBTN24/BDI485A2.docx</v>
      </c>
      <c r="U576" s="12" t="s">
        <v>98</v>
      </c>
      <c r="V576" s="12" t="s">
        <v>97</v>
      </c>
      <c r="W576" s="12" t="s">
        <v>97</v>
      </c>
      <c r="X576" s="12" t="s">
        <v>97</v>
      </c>
      <c r="Y576" s="12" t="s">
        <v>97</v>
      </c>
      <c r="Z576" s="12" t="s">
        <v>97</v>
      </c>
      <c r="AA576" s="12" t="s">
        <v>97</v>
      </c>
      <c r="AB576" s="13" t="s">
        <v>41</v>
      </c>
      <c r="AC576" s="12" t="s">
        <v>41</v>
      </c>
      <c r="AD576" s="12" t="s">
        <v>41</v>
      </c>
      <c r="AE576" s="12" t="s">
        <v>41</v>
      </c>
      <c r="AF576" s="12" t="s">
        <v>41</v>
      </c>
      <c r="AG576" s="12" t="s">
        <v>41</v>
      </c>
      <c r="AH576" s="13" t="s">
        <v>41</v>
      </c>
    </row>
    <row r="577" spans="1:34" ht="40.049999999999997" customHeight="1" x14ac:dyDescent="0.3">
      <c r="A577" s="7" t="s">
        <v>46</v>
      </c>
      <c r="B577" s="8">
        <v>46282</v>
      </c>
      <c r="C577" s="9" t="str">
        <f>HYPERLINK("https://epingalert.org/en/Search?viewData= G/TBT/N/BDI/485/Add.2, G/TBT/N/KEN/1633/Add.2, G/TBT/N/RWA/1034/Add.2, G/TBT/N/TZA/1142/Add.2, G/TBT/N/UGA/1952/Add.2"," G/TBT/N/BDI/485/Add.2, G/TBT/N/KEN/1633/Add.2, G/TBT/N/RWA/1034/Add.2, G/TBT/N/TZA/1142/Add.2, G/TBT/N/UGA/1952/Add.2")</f>
        <v xml:space="preserve"> G/TBT/N/BDI/485/Add.2, G/TBT/N/KEN/1633/Add.2, G/TBT/N/RWA/1034/Add.2, G/TBT/N/TZA/1142/Add.2, G/TBT/N/UGA/1952/Add.2</v>
      </c>
      <c r="D577" s="10" t="s">
        <v>1074</v>
      </c>
      <c r="E577" s="10" t="s">
        <v>1075</v>
      </c>
      <c r="F577" s="10" t="s">
        <v>1076</v>
      </c>
      <c r="G577" s="10" t="s">
        <v>1077</v>
      </c>
      <c r="H577" s="10" t="s">
        <v>949</v>
      </c>
      <c r="I577" s="10" t="s">
        <v>924</v>
      </c>
      <c r="J577" s="10" t="s">
        <v>41</v>
      </c>
      <c r="K577" s="10" t="s">
        <v>270</v>
      </c>
      <c r="L577" s="7"/>
      <c r="M577" s="8" t="s">
        <v>41</v>
      </c>
      <c r="N577" s="11"/>
      <c r="O577" s="11"/>
      <c r="P577" s="7" t="s">
        <v>43</v>
      </c>
      <c r="Q577" s="7"/>
      <c r="R577" s="12" t="str">
        <f>HYPERLINK("https://docs.wto.org/imrd/directdoc.asp?DDFDocuments/t/G/TBTN24/BDI485A2.docx", "https://docs.wto.org/imrd/directdoc.asp?DDFDocuments/t/G/TBTN24/BDI485A2.docx")</f>
        <v>https://docs.wto.org/imrd/directdoc.asp?DDFDocuments/t/G/TBTN24/BDI485A2.docx</v>
      </c>
      <c r="S577" s="12" t="str">
        <f>HYPERLINK("https://docs.wto.org/imrd/directdoc.asp?DDFDocuments/u/G/TBTN24/BDI485A2.docx", "https://docs.wto.org/imrd/directdoc.asp?DDFDocuments/u/G/TBTN24/BDI485A2.docx")</f>
        <v>https://docs.wto.org/imrd/directdoc.asp?DDFDocuments/u/G/TBTN24/BDI485A2.docx</v>
      </c>
      <c r="T577" s="12" t="str">
        <f>HYPERLINK("https://docs.wto.org/imrd/directdoc.asp?DDFDocuments/v/G/TBTN24/BDI485A2.docx", "https://docs.wto.org/imrd/directdoc.asp?DDFDocuments/v/G/TBTN24/BDI485A2.docx")</f>
        <v>https://docs.wto.org/imrd/directdoc.asp?DDFDocuments/v/G/TBTN24/BDI485A2.docx</v>
      </c>
      <c r="U577" s="12" t="s">
        <v>98</v>
      </c>
      <c r="V577" s="12" t="s">
        <v>97</v>
      </c>
      <c r="W577" s="12" t="s">
        <v>97</v>
      </c>
      <c r="X577" s="12" t="s">
        <v>97</v>
      </c>
      <c r="Y577" s="12" t="s">
        <v>97</v>
      </c>
      <c r="Z577" s="12" t="s">
        <v>97</v>
      </c>
      <c r="AA577" s="12" t="s">
        <v>97</v>
      </c>
      <c r="AB577" s="13" t="s">
        <v>41</v>
      </c>
      <c r="AC577" s="12" t="s">
        <v>41</v>
      </c>
      <c r="AD577" s="12" t="s">
        <v>41</v>
      </c>
      <c r="AE577" s="12" t="s">
        <v>41</v>
      </c>
      <c r="AF577" s="12" t="s">
        <v>41</v>
      </c>
      <c r="AG577" s="12" t="s">
        <v>41</v>
      </c>
      <c r="AH577" s="13" t="s">
        <v>41</v>
      </c>
    </row>
    <row r="578" spans="1:34" ht="40.049999999999997" customHeight="1" x14ac:dyDescent="0.3">
      <c r="A578" s="7" t="s">
        <v>47</v>
      </c>
      <c r="B578" s="8">
        <v>46282</v>
      </c>
      <c r="C578" s="9" t="str">
        <f>HYPERLINK("https://epingalert.org/en/Search?viewData= G/TBT/N/BDI/485/Add.2, G/TBT/N/KEN/1633/Add.2, G/TBT/N/RWA/1034/Add.2, G/TBT/N/TZA/1142/Add.2, G/TBT/N/UGA/1952/Add.2"," G/TBT/N/BDI/485/Add.2, G/TBT/N/KEN/1633/Add.2, G/TBT/N/RWA/1034/Add.2, G/TBT/N/TZA/1142/Add.2, G/TBT/N/UGA/1952/Add.2")</f>
        <v xml:space="preserve"> G/TBT/N/BDI/485/Add.2, G/TBT/N/KEN/1633/Add.2, G/TBT/N/RWA/1034/Add.2, G/TBT/N/TZA/1142/Add.2, G/TBT/N/UGA/1952/Add.2</v>
      </c>
      <c r="D578" s="10" t="s">
        <v>1074</v>
      </c>
      <c r="E578" s="10" t="s">
        <v>1075</v>
      </c>
      <c r="F578" s="10" t="s">
        <v>1076</v>
      </c>
      <c r="G578" s="10" t="s">
        <v>1077</v>
      </c>
      <c r="H578" s="10" t="s">
        <v>949</v>
      </c>
      <c r="I578" s="10" t="s">
        <v>924</v>
      </c>
      <c r="J578" s="10" t="s">
        <v>41</v>
      </c>
      <c r="K578" s="10" t="s">
        <v>270</v>
      </c>
      <c r="L578" s="7"/>
      <c r="M578" s="8" t="s">
        <v>41</v>
      </c>
      <c r="N578" s="11"/>
      <c r="O578" s="11"/>
      <c r="P578" s="7" t="s">
        <v>43</v>
      </c>
      <c r="Q578" s="7"/>
      <c r="R578" s="12" t="str">
        <f>HYPERLINK("https://docs.wto.org/imrd/directdoc.asp?DDFDocuments/t/G/TBTN24/BDI485A2.docx", "https://docs.wto.org/imrd/directdoc.asp?DDFDocuments/t/G/TBTN24/BDI485A2.docx")</f>
        <v>https://docs.wto.org/imrd/directdoc.asp?DDFDocuments/t/G/TBTN24/BDI485A2.docx</v>
      </c>
      <c r="S578" s="12" t="str">
        <f>HYPERLINK("https://docs.wto.org/imrd/directdoc.asp?DDFDocuments/u/G/TBTN24/BDI485A2.docx", "https://docs.wto.org/imrd/directdoc.asp?DDFDocuments/u/G/TBTN24/BDI485A2.docx")</f>
        <v>https://docs.wto.org/imrd/directdoc.asp?DDFDocuments/u/G/TBTN24/BDI485A2.docx</v>
      </c>
      <c r="T578" s="12" t="str">
        <f>HYPERLINK("https://docs.wto.org/imrd/directdoc.asp?DDFDocuments/v/G/TBTN24/BDI485A2.docx", "https://docs.wto.org/imrd/directdoc.asp?DDFDocuments/v/G/TBTN24/BDI485A2.docx")</f>
        <v>https://docs.wto.org/imrd/directdoc.asp?DDFDocuments/v/G/TBTN24/BDI485A2.docx</v>
      </c>
      <c r="U578" s="12" t="s">
        <v>98</v>
      </c>
      <c r="V578" s="12" t="s">
        <v>97</v>
      </c>
      <c r="W578" s="12" t="s">
        <v>97</v>
      </c>
      <c r="X578" s="12" t="s">
        <v>97</v>
      </c>
      <c r="Y578" s="12" t="s">
        <v>97</v>
      </c>
      <c r="Z578" s="12" t="s">
        <v>97</v>
      </c>
      <c r="AA578" s="12" t="s">
        <v>97</v>
      </c>
      <c r="AB578" s="13" t="s">
        <v>41</v>
      </c>
      <c r="AC578" s="12" t="s">
        <v>41</v>
      </c>
      <c r="AD578" s="12" t="s">
        <v>41</v>
      </c>
      <c r="AE578" s="12" t="s">
        <v>41</v>
      </c>
      <c r="AF578" s="12" t="s">
        <v>41</v>
      </c>
      <c r="AG578" s="12" t="s">
        <v>41</v>
      </c>
      <c r="AH578" s="13" t="s">
        <v>41</v>
      </c>
    </row>
    <row r="579" spans="1:34" ht="40.049999999999997" customHeight="1" x14ac:dyDescent="0.3">
      <c r="A579" s="7" t="s">
        <v>48</v>
      </c>
      <c r="B579" s="8">
        <v>46282</v>
      </c>
      <c r="C579" s="9" t="str">
        <f>HYPERLINK("https://epingalert.org/en/Search?viewData= G/TBT/N/BDI/485/Add.2, G/TBT/N/KEN/1633/Add.2, G/TBT/N/RWA/1034/Add.2, G/TBT/N/TZA/1142/Add.2, G/TBT/N/UGA/1952/Add.2"," G/TBT/N/BDI/485/Add.2, G/TBT/N/KEN/1633/Add.2, G/TBT/N/RWA/1034/Add.2, G/TBT/N/TZA/1142/Add.2, G/TBT/N/UGA/1952/Add.2")</f>
        <v xml:space="preserve"> G/TBT/N/BDI/485/Add.2, G/TBT/N/KEN/1633/Add.2, G/TBT/N/RWA/1034/Add.2, G/TBT/N/TZA/1142/Add.2, G/TBT/N/UGA/1952/Add.2</v>
      </c>
      <c r="D579" s="10" t="s">
        <v>1074</v>
      </c>
      <c r="E579" s="10" t="s">
        <v>1075</v>
      </c>
      <c r="F579" s="10" t="s">
        <v>1076</v>
      </c>
      <c r="G579" s="10" t="s">
        <v>1077</v>
      </c>
      <c r="H579" s="10" t="s">
        <v>949</v>
      </c>
      <c r="I579" s="10" t="s">
        <v>363</v>
      </c>
      <c r="J579" s="10" t="s">
        <v>41</v>
      </c>
      <c r="K579" s="10" t="s">
        <v>270</v>
      </c>
      <c r="L579" s="7"/>
      <c r="M579" s="8" t="s">
        <v>41</v>
      </c>
      <c r="N579" s="11"/>
      <c r="O579" s="11"/>
      <c r="P579" s="7" t="s">
        <v>43</v>
      </c>
      <c r="Q579" s="7"/>
      <c r="R579" s="12" t="str">
        <f>HYPERLINK("https://docs.wto.org/imrd/directdoc.asp?DDFDocuments/t/G/TBTN24/BDI485A2.docx", "https://docs.wto.org/imrd/directdoc.asp?DDFDocuments/t/G/TBTN24/BDI485A2.docx")</f>
        <v>https://docs.wto.org/imrd/directdoc.asp?DDFDocuments/t/G/TBTN24/BDI485A2.docx</v>
      </c>
      <c r="S579" s="12" t="str">
        <f>HYPERLINK("https://docs.wto.org/imrd/directdoc.asp?DDFDocuments/u/G/TBTN24/BDI485A2.docx", "https://docs.wto.org/imrd/directdoc.asp?DDFDocuments/u/G/TBTN24/BDI485A2.docx")</f>
        <v>https://docs.wto.org/imrd/directdoc.asp?DDFDocuments/u/G/TBTN24/BDI485A2.docx</v>
      </c>
      <c r="T579" s="12" t="str">
        <f>HYPERLINK("https://docs.wto.org/imrd/directdoc.asp?DDFDocuments/v/G/TBTN24/BDI485A2.docx", "https://docs.wto.org/imrd/directdoc.asp?DDFDocuments/v/G/TBTN24/BDI485A2.docx")</f>
        <v>https://docs.wto.org/imrd/directdoc.asp?DDFDocuments/v/G/TBTN24/BDI485A2.docx</v>
      </c>
      <c r="U579" s="12" t="s">
        <v>98</v>
      </c>
      <c r="V579" s="12" t="s">
        <v>97</v>
      </c>
      <c r="W579" s="12" t="s">
        <v>97</v>
      </c>
      <c r="X579" s="12" t="s">
        <v>97</v>
      </c>
      <c r="Y579" s="12" t="s">
        <v>97</v>
      </c>
      <c r="Z579" s="12" t="s">
        <v>97</v>
      </c>
      <c r="AA579" s="12" t="s">
        <v>97</v>
      </c>
      <c r="AB579" s="13" t="s">
        <v>41</v>
      </c>
      <c r="AC579" s="12" t="s">
        <v>41</v>
      </c>
      <c r="AD579" s="12" t="s">
        <v>41</v>
      </c>
      <c r="AE579" s="12" t="s">
        <v>41</v>
      </c>
      <c r="AF579" s="12" t="s">
        <v>41</v>
      </c>
      <c r="AG579" s="12" t="s">
        <v>41</v>
      </c>
      <c r="AH579" s="13" t="s">
        <v>41</v>
      </c>
    </row>
    <row r="580" spans="1:34" ht="40.049999999999997" customHeight="1" x14ac:dyDescent="0.3">
      <c r="A580" s="7" t="s">
        <v>34</v>
      </c>
      <c r="B580" s="8">
        <v>46282</v>
      </c>
      <c r="C580" s="9" t="str">
        <f>HYPERLINK("https://epingalert.org/en/Search?viewData= G/TBT/N/BDI/486/Add.2, G/TBT/N/KEN/1634/Add.2, G/TBT/N/RWA/1035/Add.2, G/TBT/N/TZA/1143/Add.2, G/TBT/N/UGA/1953/Add.2"," G/TBT/N/BDI/486/Add.2, G/TBT/N/KEN/1634/Add.2, G/TBT/N/RWA/1035/Add.2, G/TBT/N/TZA/1143/Add.2, G/TBT/N/UGA/1953/Add.2")</f>
        <v xml:space="preserve"> G/TBT/N/BDI/486/Add.2, G/TBT/N/KEN/1634/Add.2, G/TBT/N/RWA/1035/Add.2, G/TBT/N/TZA/1143/Add.2, G/TBT/N/UGA/1953/Add.2</v>
      </c>
      <c r="D580" s="10" t="s">
        <v>1078</v>
      </c>
      <c r="E580" s="10" t="s">
        <v>1079</v>
      </c>
      <c r="F580" s="10" t="s">
        <v>1080</v>
      </c>
      <c r="G580" s="10" t="s">
        <v>1081</v>
      </c>
      <c r="H580" s="10" t="s">
        <v>949</v>
      </c>
      <c r="I580" s="10" t="s">
        <v>924</v>
      </c>
      <c r="J580" s="10" t="s">
        <v>41</v>
      </c>
      <c r="K580" s="10" t="s">
        <v>270</v>
      </c>
      <c r="L580" s="7"/>
      <c r="M580" s="8" t="s">
        <v>41</v>
      </c>
      <c r="N580" s="11"/>
      <c r="O580" s="11"/>
      <c r="P580" s="7" t="s">
        <v>43</v>
      </c>
      <c r="Q580" s="7"/>
      <c r="R580" s="12" t="str">
        <f>HYPERLINK("https://docs.wto.org/imrd/directdoc.asp?DDFDocuments/t/G/TBTN24/BDI486A2.docx", "https://docs.wto.org/imrd/directdoc.asp?DDFDocuments/t/G/TBTN24/BDI486A2.docx")</f>
        <v>https://docs.wto.org/imrd/directdoc.asp?DDFDocuments/t/G/TBTN24/BDI486A2.docx</v>
      </c>
      <c r="S580" s="12" t="str">
        <f>HYPERLINK("https://docs.wto.org/imrd/directdoc.asp?DDFDocuments/u/G/TBTN24/BDI486A2.docx", "https://docs.wto.org/imrd/directdoc.asp?DDFDocuments/u/G/TBTN24/BDI486A2.docx")</f>
        <v>https://docs.wto.org/imrd/directdoc.asp?DDFDocuments/u/G/TBTN24/BDI486A2.docx</v>
      </c>
      <c r="T580" s="12" t="str">
        <f>HYPERLINK("https://docs.wto.org/imrd/directdoc.asp?DDFDocuments/v/G/TBTN24/BDI486A2.docx", "https://docs.wto.org/imrd/directdoc.asp?DDFDocuments/v/G/TBTN24/BDI486A2.docx")</f>
        <v>https://docs.wto.org/imrd/directdoc.asp?DDFDocuments/v/G/TBTN24/BDI486A2.docx</v>
      </c>
      <c r="U580" s="12" t="s">
        <v>98</v>
      </c>
      <c r="V580" s="12" t="s">
        <v>97</v>
      </c>
      <c r="W580" s="12" t="s">
        <v>97</v>
      </c>
      <c r="X580" s="12" t="s">
        <v>97</v>
      </c>
      <c r="Y580" s="12" t="s">
        <v>97</v>
      </c>
      <c r="Z580" s="12" t="s">
        <v>97</v>
      </c>
      <c r="AA580" s="12" t="s">
        <v>97</v>
      </c>
      <c r="AB580" s="13" t="s">
        <v>41</v>
      </c>
      <c r="AC580" s="12" t="s">
        <v>41</v>
      </c>
      <c r="AD580" s="12" t="s">
        <v>41</v>
      </c>
      <c r="AE580" s="12" t="s">
        <v>41</v>
      </c>
      <c r="AF580" s="12" t="s">
        <v>41</v>
      </c>
      <c r="AG580" s="12" t="s">
        <v>41</v>
      </c>
      <c r="AH580" s="13" t="s">
        <v>41</v>
      </c>
    </row>
    <row r="581" spans="1:34" ht="40.049999999999997" customHeight="1" x14ac:dyDescent="0.3">
      <c r="A581" s="7" t="s">
        <v>45</v>
      </c>
      <c r="B581" s="8">
        <v>46282</v>
      </c>
      <c r="C581" s="9" t="str">
        <f>HYPERLINK("https://epingalert.org/en/Search?viewData= G/TBT/N/BDI/486/Add.2, G/TBT/N/KEN/1634/Add.2, G/TBT/N/RWA/1035/Add.2, G/TBT/N/TZA/1143/Add.2, G/TBT/N/UGA/1953/Add.2"," G/TBT/N/BDI/486/Add.2, G/TBT/N/KEN/1634/Add.2, G/TBT/N/RWA/1035/Add.2, G/TBT/N/TZA/1143/Add.2, G/TBT/N/UGA/1953/Add.2")</f>
        <v xml:space="preserve"> G/TBT/N/BDI/486/Add.2, G/TBT/N/KEN/1634/Add.2, G/TBT/N/RWA/1035/Add.2, G/TBT/N/TZA/1143/Add.2, G/TBT/N/UGA/1953/Add.2</v>
      </c>
      <c r="D581" s="10" t="s">
        <v>1078</v>
      </c>
      <c r="E581" s="10" t="s">
        <v>1079</v>
      </c>
      <c r="F581" s="10" t="s">
        <v>1080</v>
      </c>
      <c r="G581" s="10" t="s">
        <v>1081</v>
      </c>
      <c r="H581" s="10" t="s">
        <v>949</v>
      </c>
      <c r="I581" s="10" t="s">
        <v>924</v>
      </c>
      <c r="J581" s="10" t="s">
        <v>41</v>
      </c>
      <c r="K581" s="10" t="s">
        <v>270</v>
      </c>
      <c r="L581" s="7"/>
      <c r="M581" s="8" t="s">
        <v>41</v>
      </c>
      <c r="N581" s="11"/>
      <c r="O581" s="11"/>
      <c r="P581" s="7" t="s">
        <v>43</v>
      </c>
      <c r="Q581" s="7"/>
      <c r="R581" s="12" t="str">
        <f>HYPERLINK("https://docs.wto.org/imrd/directdoc.asp?DDFDocuments/t/G/TBTN24/BDI486A2.docx", "https://docs.wto.org/imrd/directdoc.asp?DDFDocuments/t/G/TBTN24/BDI486A2.docx")</f>
        <v>https://docs.wto.org/imrd/directdoc.asp?DDFDocuments/t/G/TBTN24/BDI486A2.docx</v>
      </c>
      <c r="S581" s="12" t="str">
        <f>HYPERLINK("https://docs.wto.org/imrd/directdoc.asp?DDFDocuments/u/G/TBTN24/BDI486A2.docx", "https://docs.wto.org/imrd/directdoc.asp?DDFDocuments/u/G/TBTN24/BDI486A2.docx")</f>
        <v>https://docs.wto.org/imrd/directdoc.asp?DDFDocuments/u/G/TBTN24/BDI486A2.docx</v>
      </c>
      <c r="T581" s="12" t="str">
        <f>HYPERLINK("https://docs.wto.org/imrd/directdoc.asp?DDFDocuments/v/G/TBTN24/BDI486A2.docx", "https://docs.wto.org/imrd/directdoc.asp?DDFDocuments/v/G/TBTN24/BDI486A2.docx")</f>
        <v>https://docs.wto.org/imrd/directdoc.asp?DDFDocuments/v/G/TBTN24/BDI486A2.docx</v>
      </c>
      <c r="U581" s="12" t="s">
        <v>98</v>
      </c>
      <c r="V581" s="12" t="s">
        <v>97</v>
      </c>
      <c r="W581" s="12" t="s">
        <v>97</v>
      </c>
      <c r="X581" s="12" t="s">
        <v>97</v>
      </c>
      <c r="Y581" s="12" t="s">
        <v>97</v>
      </c>
      <c r="Z581" s="12" t="s">
        <v>97</v>
      </c>
      <c r="AA581" s="12" t="s">
        <v>97</v>
      </c>
      <c r="AB581" s="13" t="s">
        <v>41</v>
      </c>
      <c r="AC581" s="12" t="s">
        <v>41</v>
      </c>
      <c r="AD581" s="12" t="s">
        <v>41</v>
      </c>
      <c r="AE581" s="12" t="s">
        <v>41</v>
      </c>
      <c r="AF581" s="12" t="s">
        <v>41</v>
      </c>
      <c r="AG581" s="12" t="s">
        <v>41</v>
      </c>
      <c r="AH581" s="13" t="s">
        <v>41</v>
      </c>
    </row>
    <row r="582" spans="1:34" ht="40.049999999999997" customHeight="1" x14ac:dyDescent="0.3">
      <c r="A582" s="7" t="s">
        <v>46</v>
      </c>
      <c r="B582" s="8">
        <v>46282</v>
      </c>
      <c r="C582" s="9" t="str">
        <f>HYPERLINK("https://epingalert.org/en/Search?viewData= G/TBT/N/BDI/486/Add.2, G/TBT/N/KEN/1634/Add.2, G/TBT/N/RWA/1035/Add.2, G/TBT/N/TZA/1143/Add.2, G/TBT/N/UGA/1953/Add.2"," G/TBT/N/BDI/486/Add.2, G/TBT/N/KEN/1634/Add.2, G/TBT/N/RWA/1035/Add.2, G/TBT/N/TZA/1143/Add.2, G/TBT/N/UGA/1953/Add.2")</f>
        <v xml:space="preserve"> G/TBT/N/BDI/486/Add.2, G/TBT/N/KEN/1634/Add.2, G/TBT/N/RWA/1035/Add.2, G/TBT/N/TZA/1143/Add.2, G/TBT/N/UGA/1953/Add.2</v>
      </c>
      <c r="D582" s="10" t="s">
        <v>1078</v>
      </c>
      <c r="E582" s="10" t="s">
        <v>1079</v>
      </c>
      <c r="F582" s="10" t="s">
        <v>1080</v>
      </c>
      <c r="G582" s="10" t="s">
        <v>1081</v>
      </c>
      <c r="H582" s="10" t="s">
        <v>949</v>
      </c>
      <c r="I582" s="10" t="s">
        <v>924</v>
      </c>
      <c r="J582" s="10" t="s">
        <v>41</v>
      </c>
      <c r="K582" s="10" t="s">
        <v>270</v>
      </c>
      <c r="L582" s="7"/>
      <c r="M582" s="8" t="s">
        <v>41</v>
      </c>
      <c r="N582" s="11"/>
      <c r="O582" s="11"/>
      <c r="P582" s="7" t="s">
        <v>43</v>
      </c>
      <c r="Q582" s="7"/>
      <c r="R582" s="12" t="str">
        <f>HYPERLINK("https://docs.wto.org/imrd/directdoc.asp?DDFDocuments/t/G/TBTN24/BDI486A2.docx", "https://docs.wto.org/imrd/directdoc.asp?DDFDocuments/t/G/TBTN24/BDI486A2.docx")</f>
        <v>https://docs.wto.org/imrd/directdoc.asp?DDFDocuments/t/G/TBTN24/BDI486A2.docx</v>
      </c>
      <c r="S582" s="12" t="str">
        <f>HYPERLINK("https://docs.wto.org/imrd/directdoc.asp?DDFDocuments/u/G/TBTN24/BDI486A2.docx", "https://docs.wto.org/imrd/directdoc.asp?DDFDocuments/u/G/TBTN24/BDI486A2.docx")</f>
        <v>https://docs.wto.org/imrd/directdoc.asp?DDFDocuments/u/G/TBTN24/BDI486A2.docx</v>
      </c>
      <c r="T582" s="12" t="str">
        <f>HYPERLINK("https://docs.wto.org/imrd/directdoc.asp?DDFDocuments/v/G/TBTN24/BDI486A2.docx", "https://docs.wto.org/imrd/directdoc.asp?DDFDocuments/v/G/TBTN24/BDI486A2.docx")</f>
        <v>https://docs.wto.org/imrd/directdoc.asp?DDFDocuments/v/G/TBTN24/BDI486A2.docx</v>
      </c>
      <c r="U582" s="12" t="s">
        <v>98</v>
      </c>
      <c r="V582" s="12" t="s">
        <v>97</v>
      </c>
      <c r="W582" s="12" t="s">
        <v>97</v>
      </c>
      <c r="X582" s="12" t="s">
        <v>97</v>
      </c>
      <c r="Y582" s="12" t="s">
        <v>97</v>
      </c>
      <c r="Z582" s="12" t="s">
        <v>97</v>
      </c>
      <c r="AA582" s="12" t="s">
        <v>97</v>
      </c>
      <c r="AB582" s="13" t="s">
        <v>41</v>
      </c>
      <c r="AC582" s="12" t="s">
        <v>41</v>
      </c>
      <c r="AD582" s="12" t="s">
        <v>41</v>
      </c>
      <c r="AE582" s="12" t="s">
        <v>41</v>
      </c>
      <c r="AF582" s="12" t="s">
        <v>41</v>
      </c>
      <c r="AG582" s="12" t="s">
        <v>41</v>
      </c>
      <c r="AH582" s="13" t="s">
        <v>41</v>
      </c>
    </row>
    <row r="583" spans="1:34" ht="40.049999999999997" customHeight="1" x14ac:dyDescent="0.3">
      <c r="A583" s="7" t="s">
        <v>47</v>
      </c>
      <c r="B583" s="8">
        <v>46282</v>
      </c>
      <c r="C583" s="9" t="str">
        <f>HYPERLINK("https://epingalert.org/en/Search?viewData= G/TBT/N/BDI/486/Add.2, G/TBT/N/KEN/1634/Add.2, G/TBT/N/RWA/1035/Add.2, G/TBT/N/TZA/1143/Add.2, G/TBT/N/UGA/1953/Add.2"," G/TBT/N/BDI/486/Add.2, G/TBT/N/KEN/1634/Add.2, G/TBT/N/RWA/1035/Add.2, G/TBT/N/TZA/1143/Add.2, G/TBT/N/UGA/1953/Add.2")</f>
        <v xml:space="preserve"> G/TBT/N/BDI/486/Add.2, G/TBT/N/KEN/1634/Add.2, G/TBT/N/RWA/1035/Add.2, G/TBT/N/TZA/1143/Add.2, G/TBT/N/UGA/1953/Add.2</v>
      </c>
      <c r="D583" s="10" t="s">
        <v>1078</v>
      </c>
      <c r="E583" s="10" t="s">
        <v>1079</v>
      </c>
      <c r="F583" s="10" t="s">
        <v>1080</v>
      </c>
      <c r="G583" s="10" t="s">
        <v>1081</v>
      </c>
      <c r="H583" s="10" t="s">
        <v>949</v>
      </c>
      <c r="I583" s="10" t="s">
        <v>924</v>
      </c>
      <c r="J583" s="10" t="s">
        <v>41</v>
      </c>
      <c r="K583" s="10" t="s">
        <v>270</v>
      </c>
      <c r="L583" s="7"/>
      <c r="M583" s="8" t="s">
        <v>41</v>
      </c>
      <c r="N583" s="11"/>
      <c r="O583" s="11"/>
      <c r="P583" s="7" t="s">
        <v>43</v>
      </c>
      <c r="Q583" s="7"/>
      <c r="R583" s="12" t="str">
        <f>HYPERLINK("https://docs.wto.org/imrd/directdoc.asp?DDFDocuments/t/G/TBTN24/BDI486A2.docx", "https://docs.wto.org/imrd/directdoc.asp?DDFDocuments/t/G/TBTN24/BDI486A2.docx")</f>
        <v>https://docs.wto.org/imrd/directdoc.asp?DDFDocuments/t/G/TBTN24/BDI486A2.docx</v>
      </c>
      <c r="S583" s="12" t="str">
        <f>HYPERLINK("https://docs.wto.org/imrd/directdoc.asp?DDFDocuments/u/G/TBTN24/BDI486A2.docx", "https://docs.wto.org/imrd/directdoc.asp?DDFDocuments/u/G/TBTN24/BDI486A2.docx")</f>
        <v>https://docs.wto.org/imrd/directdoc.asp?DDFDocuments/u/G/TBTN24/BDI486A2.docx</v>
      </c>
      <c r="T583" s="12" t="str">
        <f>HYPERLINK("https://docs.wto.org/imrd/directdoc.asp?DDFDocuments/v/G/TBTN24/BDI486A2.docx", "https://docs.wto.org/imrd/directdoc.asp?DDFDocuments/v/G/TBTN24/BDI486A2.docx")</f>
        <v>https://docs.wto.org/imrd/directdoc.asp?DDFDocuments/v/G/TBTN24/BDI486A2.docx</v>
      </c>
      <c r="U583" s="12" t="s">
        <v>98</v>
      </c>
      <c r="V583" s="12" t="s">
        <v>97</v>
      </c>
      <c r="W583" s="12" t="s">
        <v>97</v>
      </c>
      <c r="X583" s="12" t="s">
        <v>97</v>
      </c>
      <c r="Y583" s="12" t="s">
        <v>97</v>
      </c>
      <c r="Z583" s="12" t="s">
        <v>97</v>
      </c>
      <c r="AA583" s="12" t="s">
        <v>97</v>
      </c>
      <c r="AB583" s="13" t="s">
        <v>41</v>
      </c>
      <c r="AC583" s="12" t="s">
        <v>41</v>
      </c>
      <c r="AD583" s="12" t="s">
        <v>41</v>
      </c>
      <c r="AE583" s="12" t="s">
        <v>41</v>
      </c>
      <c r="AF583" s="12" t="s">
        <v>41</v>
      </c>
      <c r="AG583" s="12" t="s">
        <v>41</v>
      </c>
      <c r="AH583" s="13" t="s">
        <v>41</v>
      </c>
    </row>
    <row r="584" spans="1:34" ht="40.049999999999997" customHeight="1" x14ac:dyDescent="0.3">
      <c r="A584" s="7" t="s">
        <v>48</v>
      </c>
      <c r="B584" s="8">
        <v>46282</v>
      </c>
      <c r="C584" s="9" t="str">
        <f>HYPERLINK("https://epingalert.org/en/Search?viewData= G/TBT/N/BDI/486/Add.2, G/TBT/N/KEN/1634/Add.2, G/TBT/N/RWA/1035/Add.2, G/TBT/N/TZA/1143/Add.2, G/TBT/N/UGA/1953/Add.2"," G/TBT/N/BDI/486/Add.2, G/TBT/N/KEN/1634/Add.2, G/TBT/N/RWA/1035/Add.2, G/TBT/N/TZA/1143/Add.2, G/TBT/N/UGA/1953/Add.2")</f>
        <v xml:space="preserve"> G/TBT/N/BDI/486/Add.2, G/TBT/N/KEN/1634/Add.2, G/TBT/N/RWA/1035/Add.2, G/TBT/N/TZA/1143/Add.2, G/TBT/N/UGA/1953/Add.2</v>
      </c>
      <c r="D584" s="10" t="s">
        <v>1078</v>
      </c>
      <c r="E584" s="10" t="s">
        <v>1079</v>
      </c>
      <c r="F584" s="10" t="s">
        <v>1080</v>
      </c>
      <c r="G584" s="10" t="s">
        <v>1081</v>
      </c>
      <c r="H584" s="10" t="s">
        <v>949</v>
      </c>
      <c r="I584" s="10" t="s">
        <v>363</v>
      </c>
      <c r="J584" s="10" t="s">
        <v>41</v>
      </c>
      <c r="K584" s="10" t="s">
        <v>270</v>
      </c>
      <c r="L584" s="7"/>
      <c r="M584" s="8" t="s">
        <v>41</v>
      </c>
      <c r="N584" s="11"/>
      <c r="O584" s="11"/>
      <c r="P584" s="7" t="s">
        <v>43</v>
      </c>
      <c r="Q584" s="7"/>
      <c r="R584" s="12" t="str">
        <f>HYPERLINK("https://docs.wto.org/imrd/directdoc.asp?DDFDocuments/t/G/TBTN24/BDI486A2.docx", "https://docs.wto.org/imrd/directdoc.asp?DDFDocuments/t/G/TBTN24/BDI486A2.docx")</f>
        <v>https://docs.wto.org/imrd/directdoc.asp?DDFDocuments/t/G/TBTN24/BDI486A2.docx</v>
      </c>
      <c r="S584" s="12" t="str">
        <f>HYPERLINK("https://docs.wto.org/imrd/directdoc.asp?DDFDocuments/u/G/TBTN24/BDI486A2.docx", "https://docs.wto.org/imrd/directdoc.asp?DDFDocuments/u/G/TBTN24/BDI486A2.docx")</f>
        <v>https://docs.wto.org/imrd/directdoc.asp?DDFDocuments/u/G/TBTN24/BDI486A2.docx</v>
      </c>
      <c r="T584" s="12" t="str">
        <f>HYPERLINK("https://docs.wto.org/imrd/directdoc.asp?DDFDocuments/v/G/TBTN24/BDI486A2.docx", "https://docs.wto.org/imrd/directdoc.asp?DDFDocuments/v/G/TBTN24/BDI486A2.docx")</f>
        <v>https://docs.wto.org/imrd/directdoc.asp?DDFDocuments/v/G/TBTN24/BDI486A2.docx</v>
      </c>
      <c r="U584" s="12" t="s">
        <v>98</v>
      </c>
      <c r="V584" s="12" t="s">
        <v>97</v>
      </c>
      <c r="W584" s="12" t="s">
        <v>97</v>
      </c>
      <c r="X584" s="12" t="s">
        <v>97</v>
      </c>
      <c r="Y584" s="12" t="s">
        <v>97</v>
      </c>
      <c r="Z584" s="12" t="s">
        <v>97</v>
      </c>
      <c r="AA584" s="12" t="s">
        <v>97</v>
      </c>
      <c r="AB584" s="13" t="s">
        <v>41</v>
      </c>
      <c r="AC584" s="12" t="s">
        <v>41</v>
      </c>
      <c r="AD584" s="12" t="s">
        <v>41</v>
      </c>
      <c r="AE584" s="12" t="s">
        <v>41</v>
      </c>
      <c r="AF584" s="12" t="s">
        <v>41</v>
      </c>
      <c r="AG584" s="12" t="s">
        <v>41</v>
      </c>
      <c r="AH584" s="13" t="s">
        <v>41</v>
      </c>
    </row>
    <row r="585" spans="1:34" ht="40.049999999999997" customHeight="1" x14ac:dyDescent="0.3">
      <c r="A585" s="7" t="s">
        <v>34</v>
      </c>
      <c r="B585" s="8">
        <v>46282</v>
      </c>
      <c r="C585" s="9" t="str">
        <f>HYPERLINK("https://epingalert.org/en/Search?viewData= G/TBT/N/BDI/507/Add.2, G/TBT/N/KEN/1674/Add.2, G/TBT/N/RWA/1056/Add.2, G/TBT/N/TZA/1173/Add.2, G/TBT/N/UGA/2010/Add.2"," G/TBT/N/BDI/507/Add.2, G/TBT/N/KEN/1674/Add.2, G/TBT/N/RWA/1056/Add.2, G/TBT/N/TZA/1173/Add.2, G/TBT/N/UGA/2010/Add.2")</f>
        <v xml:space="preserve"> G/TBT/N/BDI/507/Add.2, G/TBT/N/KEN/1674/Add.2, G/TBT/N/RWA/1056/Add.2, G/TBT/N/TZA/1173/Add.2, G/TBT/N/UGA/2010/Add.2</v>
      </c>
      <c r="D585" s="10" t="s">
        <v>1082</v>
      </c>
      <c r="E585" s="10" t="s">
        <v>1083</v>
      </c>
      <c r="F585" s="10" t="s">
        <v>1084</v>
      </c>
      <c r="G585" s="10" t="s">
        <v>1085</v>
      </c>
      <c r="H585" s="10" t="s">
        <v>949</v>
      </c>
      <c r="I585" s="10" t="s">
        <v>1086</v>
      </c>
      <c r="J585" s="10" t="s">
        <v>41</v>
      </c>
      <c r="K585" s="10" t="s">
        <v>270</v>
      </c>
      <c r="L585" s="7"/>
      <c r="M585" s="8" t="s">
        <v>41</v>
      </c>
      <c r="N585" s="11"/>
      <c r="O585" s="11"/>
      <c r="P585" s="7" t="s">
        <v>43</v>
      </c>
      <c r="Q585" s="7"/>
      <c r="R585" s="12" t="str">
        <f>HYPERLINK("https://docs.wto.org/imrd/directdoc.asp?DDFDocuments/t/G/TBTN24/BDI507A2.docx", "https://docs.wto.org/imrd/directdoc.asp?DDFDocuments/t/G/TBTN24/BDI507A2.docx")</f>
        <v>https://docs.wto.org/imrd/directdoc.asp?DDFDocuments/t/G/TBTN24/BDI507A2.docx</v>
      </c>
      <c r="S585" s="12" t="str">
        <f>HYPERLINK("https://docs.wto.org/imrd/directdoc.asp?DDFDocuments/u/G/TBTN24/BDI507A2.docx", "https://docs.wto.org/imrd/directdoc.asp?DDFDocuments/u/G/TBTN24/BDI507A2.docx")</f>
        <v>https://docs.wto.org/imrd/directdoc.asp?DDFDocuments/u/G/TBTN24/BDI507A2.docx</v>
      </c>
      <c r="T585" s="12" t="str">
        <f>HYPERLINK("https://docs.wto.org/imrd/directdoc.asp?DDFDocuments/v/G/TBTN24/BDI507A2.docx", "https://docs.wto.org/imrd/directdoc.asp?DDFDocuments/v/G/TBTN24/BDI507A2.docx")</f>
        <v>https://docs.wto.org/imrd/directdoc.asp?DDFDocuments/v/G/TBTN24/BDI507A2.docx</v>
      </c>
      <c r="U585" s="12" t="s">
        <v>97</v>
      </c>
      <c r="V585" s="12" t="s">
        <v>97</v>
      </c>
      <c r="W585" s="12" t="s">
        <v>98</v>
      </c>
      <c r="X585" s="12" t="s">
        <v>97</v>
      </c>
      <c r="Y585" s="12" t="s">
        <v>97</v>
      </c>
      <c r="Z585" s="12" t="s">
        <v>97</v>
      </c>
      <c r="AA585" s="12" t="s">
        <v>97</v>
      </c>
      <c r="AB585" s="13" t="s">
        <v>41</v>
      </c>
      <c r="AC585" s="12" t="s">
        <v>41</v>
      </c>
      <c r="AD585" s="12" t="s">
        <v>41</v>
      </c>
      <c r="AE585" s="12" t="s">
        <v>41</v>
      </c>
      <c r="AF585" s="12" t="s">
        <v>41</v>
      </c>
      <c r="AG585" s="12" t="s">
        <v>41</v>
      </c>
      <c r="AH585" s="13" t="s">
        <v>41</v>
      </c>
    </row>
    <row r="586" spans="1:34" ht="40.049999999999997" customHeight="1" x14ac:dyDescent="0.3">
      <c r="A586" s="7" t="s">
        <v>45</v>
      </c>
      <c r="B586" s="8">
        <v>46282</v>
      </c>
      <c r="C586" s="9" t="str">
        <f>HYPERLINK("https://epingalert.org/en/Search?viewData= G/TBT/N/BDI/507/Add.2, G/TBT/N/KEN/1674/Add.2, G/TBT/N/RWA/1056/Add.2, G/TBT/N/TZA/1173/Add.2, G/TBT/N/UGA/2010/Add.2"," G/TBT/N/BDI/507/Add.2, G/TBT/N/KEN/1674/Add.2, G/TBT/N/RWA/1056/Add.2, G/TBT/N/TZA/1173/Add.2, G/TBT/N/UGA/2010/Add.2")</f>
        <v xml:space="preserve"> G/TBT/N/BDI/507/Add.2, G/TBT/N/KEN/1674/Add.2, G/TBT/N/RWA/1056/Add.2, G/TBT/N/TZA/1173/Add.2, G/TBT/N/UGA/2010/Add.2</v>
      </c>
      <c r="D586" s="10" t="s">
        <v>1082</v>
      </c>
      <c r="E586" s="10" t="s">
        <v>1083</v>
      </c>
      <c r="F586" s="10" t="s">
        <v>1084</v>
      </c>
      <c r="G586" s="10" t="s">
        <v>1085</v>
      </c>
      <c r="H586" s="10" t="s">
        <v>949</v>
      </c>
      <c r="I586" s="10" t="s">
        <v>1086</v>
      </c>
      <c r="J586" s="10" t="s">
        <v>41</v>
      </c>
      <c r="K586" s="10" t="s">
        <v>270</v>
      </c>
      <c r="L586" s="7"/>
      <c r="M586" s="8" t="s">
        <v>41</v>
      </c>
      <c r="N586" s="11"/>
      <c r="O586" s="11"/>
      <c r="P586" s="7" t="s">
        <v>43</v>
      </c>
      <c r="Q586" s="7"/>
      <c r="R586" s="12" t="str">
        <f>HYPERLINK("https://docs.wto.org/imrd/directdoc.asp?DDFDocuments/t/G/TBTN24/BDI507A2.docx", "https://docs.wto.org/imrd/directdoc.asp?DDFDocuments/t/G/TBTN24/BDI507A2.docx")</f>
        <v>https://docs.wto.org/imrd/directdoc.asp?DDFDocuments/t/G/TBTN24/BDI507A2.docx</v>
      </c>
      <c r="S586" s="12" t="str">
        <f>HYPERLINK("https://docs.wto.org/imrd/directdoc.asp?DDFDocuments/u/G/TBTN24/BDI507A2.docx", "https://docs.wto.org/imrd/directdoc.asp?DDFDocuments/u/G/TBTN24/BDI507A2.docx")</f>
        <v>https://docs.wto.org/imrd/directdoc.asp?DDFDocuments/u/G/TBTN24/BDI507A2.docx</v>
      </c>
      <c r="T586" s="12" t="str">
        <f>HYPERLINK("https://docs.wto.org/imrd/directdoc.asp?DDFDocuments/v/G/TBTN24/BDI507A2.docx", "https://docs.wto.org/imrd/directdoc.asp?DDFDocuments/v/G/TBTN24/BDI507A2.docx")</f>
        <v>https://docs.wto.org/imrd/directdoc.asp?DDFDocuments/v/G/TBTN24/BDI507A2.docx</v>
      </c>
      <c r="U586" s="12" t="s">
        <v>97</v>
      </c>
      <c r="V586" s="12" t="s">
        <v>97</v>
      </c>
      <c r="W586" s="12" t="s">
        <v>98</v>
      </c>
      <c r="X586" s="12" t="s">
        <v>97</v>
      </c>
      <c r="Y586" s="12" t="s">
        <v>97</v>
      </c>
      <c r="Z586" s="12" t="s">
        <v>97</v>
      </c>
      <c r="AA586" s="12" t="s">
        <v>97</v>
      </c>
      <c r="AB586" s="13" t="s">
        <v>41</v>
      </c>
      <c r="AC586" s="12" t="s">
        <v>41</v>
      </c>
      <c r="AD586" s="12" t="s">
        <v>41</v>
      </c>
      <c r="AE586" s="12" t="s">
        <v>41</v>
      </c>
      <c r="AF586" s="12" t="s">
        <v>41</v>
      </c>
      <c r="AG586" s="12" t="s">
        <v>41</v>
      </c>
      <c r="AH586" s="13" t="s">
        <v>41</v>
      </c>
    </row>
    <row r="587" spans="1:34" ht="40.049999999999997" customHeight="1" x14ac:dyDescent="0.3">
      <c r="A587" s="7" t="s">
        <v>46</v>
      </c>
      <c r="B587" s="8">
        <v>46282</v>
      </c>
      <c r="C587" s="9" t="str">
        <f>HYPERLINK("https://epingalert.org/en/Search?viewData= G/TBT/N/BDI/507/Add.2, G/TBT/N/KEN/1674/Add.2, G/TBT/N/RWA/1056/Add.2, G/TBT/N/TZA/1173/Add.2, G/TBT/N/UGA/2010/Add.2"," G/TBT/N/BDI/507/Add.2, G/TBT/N/KEN/1674/Add.2, G/TBT/N/RWA/1056/Add.2, G/TBT/N/TZA/1173/Add.2, G/TBT/N/UGA/2010/Add.2")</f>
        <v xml:space="preserve"> G/TBT/N/BDI/507/Add.2, G/TBT/N/KEN/1674/Add.2, G/TBT/N/RWA/1056/Add.2, G/TBT/N/TZA/1173/Add.2, G/TBT/N/UGA/2010/Add.2</v>
      </c>
      <c r="D587" s="10" t="s">
        <v>1082</v>
      </c>
      <c r="E587" s="10" t="s">
        <v>1083</v>
      </c>
      <c r="F587" s="10" t="s">
        <v>1084</v>
      </c>
      <c r="G587" s="10" t="s">
        <v>1085</v>
      </c>
      <c r="H587" s="10" t="s">
        <v>949</v>
      </c>
      <c r="I587" s="10" t="s">
        <v>1086</v>
      </c>
      <c r="J587" s="10" t="s">
        <v>41</v>
      </c>
      <c r="K587" s="10" t="s">
        <v>270</v>
      </c>
      <c r="L587" s="7"/>
      <c r="M587" s="8" t="s">
        <v>41</v>
      </c>
      <c r="N587" s="11"/>
      <c r="O587" s="11"/>
      <c r="P587" s="7" t="s">
        <v>43</v>
      </c>
      <c r="Q587" s="7"/>
      <c r="R587" s="12" t="str">
        <f>HYPERLINK("https://docs.wto.org/imrd/directdoc.asp?DDFDocuments/t/G/TBTN24/BDI507A2.docx", "https://docs.wto.org/imrd/directdoc.asp?DDFDocuments/t/G/TBTN24/BDI507A2.docx")</f>
        <v>https://docs.wto.org/imrd/directdoc.asp?DDFDocuments/t/G/TBTN24/BDI507A2.docx</v>
      </c>
      <c r="S587" s="12" t="str">
        <f>HYPERLINK("https://docs.wto.org/imrd/directdoc.asp?DDFDocuments/u/G/TBTN24/BDI507A2.docx", "https://docs.wto.org/imrd/directdoc.asp?DDFDocuments/u/G/TBTN24/BDI507A2.docx")</f>
        <v>https://docs.wto.org/imrd/directdoc.asp?DDFDocuments/u/G/TBTN24/BDI507A2.docx</v>
      </c>
      <c r="T587" s="12" t="str">
        <f>HYPERLINK("https://docs.wto.org/imrd/directdoc.asp?DDFDocuments/v/G/TBTN24/BDI507A2.docx", "https://docs.wto.org/imrd/directdoc.asp?DDFDocuments/v/G/TBTN24/BDI507A2.docx")</f>
        <v>https://docs.wto.org/imrd/directdoc.asp?DDFDocuments/v/G/TBTN24/BDI507A2.docx</v>
      </c>
      <c r="U587" s="12" t="s">
        <v>97</v>
      </c>
      <c r="V587" s="12" t="s">
        <v>97</v>
      </c>
      <c r="W587" s="12" t="s">
        <v>98</v>
      </c>
      <c r="X587" s="12" t="s">
        <v>97</v>
      </c>
      <c r="Y587" s="12" t="s">
        <v>97</v>
      </c>
      <c r="Z587" s="12" t="s">
        <v>97</v>
      </c>
      <c r="AA587" s="12" t="s">
        <v>97</v>
      </c>
      <c r="AB587" s="13" t="s">
        <v>41</v>
      </c>
      <c r="AC587" s="12" t="s">
        <v>41</v>
      </c>
      <c r="AD587" s="12" t="s">
        <v>41</v>
      </c>
      <c r="AE587" s="12" t="s">
        <v>41</v>
      </c>
      <c r="AF587" s="12" t="s">
        <v>41</v>
      </c>
      <c r="AG587" s="12" t="s">
        <v>41</v>
      </c>
      <c r="AH587" s="13" t="s">
        <v>41</v>
      </c>
    </row>
    <row r="588" spans="1:34" ht="40.049999999999997" customHeight="1" x14ac:dyDescent="0.3">
      <c r="A588" s="7" t="s">
        <v>47</v>
      </c>
      <c r="B588" s="8">
        <v>46282</v>
      </c>
      <c r="C588" s="9" t="str">
        <f>HYPERLINK("https://epingalert.org/en/Search?viewData= G/TBT/N/BDI/507/Add.2, G/TBT/N/KEN/1674/Add.2, G/TBT/N/RWA/1056/Add.2, G/TBT/N/TZA/1173/Add.2, G/TBT/N/UGA/2010/Add.2"," G/TBT/N/BDI/507/Add.2, G/TBT/N/KEN/1674/Add.2, G/TBT/N/RWA/1056/Add.2, G/TBT/N/TZA/1173/Add.2, G/TBT/N/UGA/2010/Add.2")</f>
        <v xml:space="preserve"> G/TBT/N/BDI/507/Add.2, G/TBT/N/KEN/1674/Add.2, G/TBT/N/RWA/1056/Add.2, G/TBT/N/TZA/1173/Add.2, G/TBT/N/UGA/2010/Add.2</v>
      </c>
      <c r="D588" s="10" t="s">
        <v>1082</v>
      </c>
      <c r="E588" s="10" t="s">
        <v>1083</v>
      </c>
      <c r="F588" s="10" t="s">
        <v>1084</v>
      </c>
      <c r="G588" s="10" t="s">
        <v>1085</v>
      </c>
      <c r="H588" s="10" t="s">
        <v>949</v>
      </c>
      <c r="I588" s="10" t="s">
        <v>1086</v>
      </c>
      <c r="J588" s="10" t="s">
        <v>41</v>
      </c>
      <c r="K588" s="10" t="s">
        <v>270</v>
      </c>
      <c r="L588" s="7"/>
      <c r="M588" s="8" t="s">
        <v>41</v>
      </c>
      <c r="N588" s="11"/>
      <c r="O588" s="11"/>
      <c r="P588" s="7" t="s">
        <v>43</v>
      </c>
      <c r="Q588" s="7"/>
      <c r="R588" s="12" t="str">
        <f>HYPERLINK("https://docs.wto.org/imrd/directdoc.asp?DDFDocuments/t/G/TBTN24/BDI507A2.docx", "https://docs.wto.org/imrd/directdoc.asp?DDFDocuments/t/G/TBTN24/BDI507A2.docx")</f>
        <v>https://docs.wto.org/imrd/directdoc.asp?DDFDocuments/t/G/TBTN24/BDI507A2.docx</v>
      </c>
      <c r="S588" s="12" t="str">
        <f>HYPERLINK("https://docs.wto.org/imrd/directdoc.asp?DDFDocuments/u/G/TBTN24/BDI507A2.docx", "https://docs.wto.org/imrd/directdoc.asp?DDFDocuments/u/G/TBTN24/BDI507A2.docx")</f>
        <v>https://docs.wto.org/imrd/directdoc.asp?DDFDocuments/u/G/TBTN24/BDI507A2.docx</v>
      </c>
      <c r="T588" s="12" t="str">
        <f>HYPERLINK("https://docs.wto.org/imrd/directdoc.asp?DDFDocuments/v/G/TBTN24/BDI507A2.docx", "https://docs.wto.org/imrd/directdoc.asp?DDFDocuments/v/G/TBTN24/BDI507A2.docx")</f>
        <v>https://docs.wto.org/imrd/directdoc.asp?DDFDocuments/v/G/TBTN24/BDI507A2.docx</v>
      </c>
      <c r="U588" s="12" t="s">
        <v>97</v>
      </c>
      <c r="V588" s="12" t="s">
        <v>97</v>
      </c>
      <c r="W588" s="12" t="s">
        <v>98</v>
      </c>
      <c r="X588" s="12" t="s">
        <v>97</v>
      </c>
      <c r="Y588" s="12" t="s">
        <v>97</v>
      </c>
      <c r="Z588" s="12" t="s">
        <v>97</v>
      </c>
      <c r="AA588" s="12" t="s">
        <v>97</v>
      </c>
      <c r="AB588" s="13" t="s">
        <v>41</v>
      </c>
      <c r="AC588" s="12" t="s">
        <v>41</v>
      </c>
      <c r="AD588" s="12" t="s">
        <v>41</v>
      </c>
      <c r="AE588" s="12" t="s">
        <v>41</v>
      </c>
      <c r="AF588" s="12" t="s">
        <v>41</v>
      </c>
      <c r="AG588" s="12" t="s">
        <v>41</v>
      </c>
      <c r="AH588" s="13" t="s">
        <v>41</v>
      </c>
    </row>
    <row r="589" spans="1:34" ht="40.049999999999997" customHeight="1" x14ac:dyDescent="0.3">
      <c r="A589" s="7" t="s">
        <v>48</v>
      </c>
      <c r="B589" s="8">
        <v>46282</v>
      </c>
      <c r="C589" s="9" t="str">
        <f>HYPERLINK("https://epingalert.org/en/Search?viewData= G/TBT/N/BDI/507/Add.2, G/TBT/N/KEN/1674/Add.2, G/TBT/N/RWA/1056/Add.2, G/TBT/N/TZA/1173/Add.2, G/TBT/N/UGA/2010/Add.2"," G/TBT/N/BDI/507/Add.2, G/TBT/N/KEN/1674/Add.2, G/TBT/N/RWA/1056/Add.2, G/TBT/N/TZA/1173/Add.2, G/TBT/N/UGA/2010/Add.2")</f>
        <v xml:space="preserve"> G/TBT/N/BDI/507/Add.2, G/TBT/N/KEN/1674/Add.2, G/TBT/N/RWA/1056/Add.2, G/TBT/N/TZA/1173/Add.2, G/TBT/N/UGA/2010/Add.2</v>
      </c>
      <c r="D589" s="10" t="s">
        <v>1082</v>
      </c>
      <c r="E589" s="10" t="s">
        <v>1083</v>
      </c>
      <c r="F589" s="10" t="s">
        <v>1084</v>
      </c>
      <c r="G589" s="10" t="s">
        <v>1085</v>
      </c>
      <c r="H589" s="10" t="s">
        <v>949</v>
      </c>
      <c r="I589" s="10" t="s">
        <v>1087</v>
      </c>
      <c r="J589" s="10" t="s">
        <v>41</v>
      </c>
      <c r="K589" s="10" t="s">
        <v>270</v>
      </c>
      <c r="L589" s="7"/>
      <c r="M589" s="8" t="s">
        <v>41</v>
      </c>
      <c r="N589" s="11"/>
      <c r="O589" s="11"/>
      <c r="P589" s="7" t="s">
        <v>43</v>
      </c>
      <c r="Q589" s="7"/>
      <c r="R589" s="12" t="str">
        <f>HYPERLINK("https://docs.wto.org/imrd/directdoc.asp?DDFDocuments/t/G/TBTN24/BDI507A2.docx", "https://docs.wto.org/imrd/directdoc.asp?DDFDocuments/t/G/TBTN24/BDI507A2.docx")</f>
        <v>https://docs.wto.org/imrd/directdoc.asp?DDFDocuments/t/G/TBTN24/BDI507A2.docx</v>
      </c>
      <c r="S589" s="12" t="str">
        <f>HYPERLINK("https://docs.wto.org/imrd/directdoc.asp?DDFDocuments/u/G/TBTN24/BDI507A2.docx", "https://docs.wto.org/imrd/directdoc.asp?DDFDocuments/u/G/TBTN24/BDI507A2.docx")</f>
        <v>https://docs.wto.org/imrd/directdoc.asp?DDFDocuments/u/G/TBTN24/BDI507A2.docx</v>
      </c>
      <c r="T589" s="12" t="str">
        <f>HYPERLINK("https://docs.wto.org/imrd/directdoc.asp?DDFDocuments/v/G/TBTN24/BDI507A2.docx", "https://docs.wto.org/imrd/directdoc.asp?DDFDocuments/v/G/TBTN24/BDI507A2.docx")</f>
        <v>https://docs.wto.org/imrd/directdoc.asp?DDFDocuments/v/G/TBTN24/BDI507A2.docx</v>
      </c>
      <c r="U589" s="12" t="s">
        <v>97</v>
      </c>
      <c r="V589" s="12" t="s">
        <v>97</v>
      </c>
      <c r="W589" s="12" t="s">
        <v>98</v>
      </c>
      <c r="X589" s="12" t="s">
        <v>97</v>
      </c>
      <c r="Y589" s="12" t="s">
        <v>97</v>
      </c>
      <c r="Z589" s="12" t="s">
        <v>97</v>
      </c>
      <c r="AA589" s="12" t="s">
        <v>97</v>
      </c>
      <c r="AB589" s="13" t="s">
        <v>41</v>
      </c>
      <c r="AC589" s="12" t="s">
        <v>41</v>
      </c>
      <c r="AD589" s="12" t="s">
        <v>41</v>
      </c>
      <c r="AE589" s="12" t="s">
        <v>41</v>
      </c>
      <c r="AF589" s="12" t="s">
        <v>41</v>
      </c>
      <c r="AG589" s="12" t="s">
        <v>41</v>
      </c>
      <c r="AH589" s="13" t="s">
        <v>41</v>
      </c>
    </row>
    <row r="590" spans="1:34" ht="40.049999999999997" customHeight="1" x14ac:dyDescent="0.3">
      <c r="A590" s="7" t="s">
        <v>34</v>
      </c>
      <c r="B590" s="8">
        <v>46282</v>
      </c>
      <c r="C590" s="9" t="str">
        <f>HYPERLINK("https://epingalert.org/en/Search?viewData= G/TBT/N/BDI/609/Add.2, G/TBT/N/KEN/1809/Add.2, G/TBT/N/RWA/1208/Add.2, G/TBT/N/TZA/1350/Add.2, G/TBT/N/UGA/2164/Add.2"," G/TBT/N/BDI/609/Add.2, G/TBT/N/KEN/1809/Add.2, G/TBT/N/RWA/1208/Add.2, G/TBT/N/TZA/1350/Add.2, G/TBT/N/UGA/2164/Add.2")</f>
        <v xml:space="preserve"> G/TBT/N/BDI/609/Add.2, G/TBT/N/KEN/1809/Add.2, G/TBT/N/RWA/1208/Add.2, G/TBT/N/TZA/1350/Add.2, G/TBT/N/UGA/2164/Add.2</v>
      </c>
      <c r="D590" s="10" t="s">
        <v>1088</v>
      </c>
      <c r="E590" s="10" t="s">
        <v>1089</v>
      </c>
      <c r="F590" s="10" t="s">
        <v>806</v>
      </c>
      <c r="G590" s="10" t="s">
        <v>41</v>
      </c>
      <c r="H590" s="10" t="s">
        <v>917</v>
      </c>
      <c r="I590" s="10" t="s">
        <v>978</v>
      </c>
      <c r="J590" s="10" t="s">
        <v>41</v>
      </c>
      <c r="K590" s="10" t="s">
        <v>270</v>
      </c>
      <c r="L590" s="7"/>
      <c r="M590" s="8" t="s">
        <v>41</v>
      </c>
      <c r="N590" s="11"/>
      <c r="O590" s="11"/>
      <c r="P590" s="7" t="s">
        <v>43</v>
      </c>
      <c r="Q590" s="7"/>
      <c r="R590" s="12" t="str">
        <f>HYPERLINK("https://docs.wto.org/imrd/directdoc.asp?DDFDocuments/t/G/TBTN25/BDI609A2.docx", "https://docs.wto.org/imrd/directdoc.asp?DDFDocuments/t/G/TBTN25/BDI609A2.docx")</f>
        <v>https://docs.wto.org/imrd/directdoc.asp?DDFDocuments/t/G/TBTN25/BDI609A2.docx</v>
      </c>
      <c r="S590" s="12" t="str">
        <f>HYPERLINK("https://docs.wto.org/imrd/directdoc.asp?DDFDocuments/u/G/TBTN25/BDI609A2.docx", "https://docs.wto.org/imrd/directdoc.asp?DDFDocuments/u/G/TBTN25/BDI609A2.docx")</f>
        <v>https://docs.wto.org/imrd/directdoc.asp?DDFDocuments/u/G/TBTN25/BDI609A2.docx</v>
      </c>
      <c r="T590" s="12" t="str">
        <f>HYPERLINK("https://docs.wto.org/imrd/directdoc.asp?DDFDocuments/v/G/TBTN25/BDI609A2.docx", "https://docs.wto.org/imrd/directdoc.asp?DDFDocuments/v/G/TBTN25/BDI609A2.docx")</f>
        <v>https://docs.wto.org/imrd/directdoc.asp?DDFDocuments/v/G/TBTN25/BDI609A2.docx</v>
      </c>
      <c r="U590" s="12" t="s">
        <v>98</v>
      </c>
      <c r="V590" s="12" t="s">
        <v>97</v>
      </c>
      <c r="W590" s="12" t="s">
        <v>97</v>
      </c>
      <c r="X590" s="12" t="s">
        <v>97</v>
      </c>
      <c r="Y590" s="12" t="s">
        <v>97</v>
      </c>
      <c r="Z590" s="12" t="s">
        <v>97</v>
      </c>
      <c r="AA590" s="12" t="s">
        <v>97</v>
      </c>
      <c r="AB590" s="13" t="s">
        <v>41</v>
      </c>
      <c r="AC590" s="12" t="s">
        <v>41</v>
      </c>
      <c r="AD590" s="12" t="s">
        <v>41</v>
      </c>
      <c r="AE590" s="12" t="s">
        <v>41</v>
      </c>
      <c r="AF590" s="12" t="s">
        <v>41</v>
      </c>
      <c r="AG590" s="12" t="s">
        <v>41</v>
      </c>
      <c r="AH590" s="13" t="s">
        <v>41</v>
      </c>
    </row>
    <row r="591" spans="1:34" ht="40.049999999999997" customHeight="1" x14ac:dyDescent="0.3">
      <c r="A591" s="7" t="s">
        <v>45</v>
      </c>
      <c r="B591" s="8">
        <v>46282</v>
      </c>
      <c r="C591" s="9" t="str">
        <f>HYPERLINK("https://epingalert.org/en/Search?viewData= G/TBT/N/BDI/609/Add.2, G/TBT/N/KEN/1809/Add.2, G/TBT/N/RWA/1208/Add.2, G/TBT/N/TZA/1350/Add.2, G/TBT/N/UGA/2164/Add.2"," G/TBT/N/BDI/609/Add.2, G/TBT/N/KEN/1809/Add.2, G/TBT/N/RWA/1208/Add.2, G/TBT/N/TZA/1350/Add.2, G/TBT/N/UGA/2164/Add.2")</f>
        <v xml:space="preserve"> G/TBT/N/BDI/609/Add.2, G/TBT/N/KEN/1809/Add.2, G/TBT/N/RWA/1208/Add.2, G/TBT/N/TZA/1350/Add.2, G/TBT/N/UGA/2164/Add.2</v>
      </c>
      <c r="D591" s="10" t="s">
        <v>1088</v>
      </c>
      <c r="E591" s="10" t="s">
        <v>1089</v>
      </c>
      <c r="F591" s="10" t="s">
        <v>806</v>
      </c>
      <c r="G591" s="10" t="s">
        <v>41</v>
      </c>
      <c r="H591" s="10" t="s">
        <v>917</v>
      </c>
      <c r="I591" s="10" t="s">
        <v>978</v>
      </c>
      <c r="J591" s="10" t="s">
        <v>41</v>
      </c>
      <c r="K591" s="10" t="s">
        <v>270</v>
      </c>
      <c r="L591" s="7"/>
      <c r="M591" s="8" t="s">
        <v>41</v>
      </c>
      <c r="N591" s="11"/>
      <c r="O591" s="11"/>
      <c r="P591" s="7" t="s">
        <v>43</v>
      </c>
      <c r="Q591" s="7"/>
      <c r="R591" s="12" t="str">
        <f>HYPERLINK("https://docs.wto.org/imrd/directdoc.asp?DDFDocuments/t/G/TBTN25/BDI609A2.docx", "https://docs.wto.org/imrd/directdoc.asp?DDFDocuments/t/G/TBTN25/BDI609A2.docx")</f>
        <v>https://docs.wto.org/imrd/directdoc.asp?DDFDocuments/t/G/TBTN25/BDI609A2.docx</v>
      </c>
      <c r="S591" s="12" t="str">
        <f>HYPERLINK("https://docs.wto.org/imrd/directdoc.asp?DDFDocuments/u/G/TBTN25/BDI609A2.docx", "https://docs.wto.org/imrd/directdoc.asp?DDFDocuments/u/G/TBTN25/BDI609A2.docx")</f>
        <v>https://docs.wto.org/imrd/directdoc.asp?DDFDocuments/u/G/TBTN25/BDI609A2.docx</v>
      </c>
      <c r="T591" s="12" t="str">
        <f>HYPERLINK("https://docs.wto.org/imrd/directdoc.asp?DDFDocuments/v/G/TBTN25/BDI609A2.docx", "https://docs.wto.org/imrd/directdoc.asp?DDFDocuments/v/G/TBTN25/BDI609A2.docx")</f>
        <v>https://docs.wto.org/imrd/directdoc.asp?DDFDocuments/v/G/TBTN25/BDI609A2.docx</v>
      </c>
      <c r="U591" s="12" t="s">
        <v>98</v>
      </c>
      <c r="V591" s="12" t="s">
        <v>97</v>
      </c>
      <c r="W591" s="12" t="s">
        <v>97</v>
      </c>
      <c r="X591" s="12" t="s">
        <v>97</v>
      </c>
      <c r="Y591" s="12" t="s">
        <v>97</v>
      </c>
      <c r="Z591" s="12" t="s">
        <v>97</v>
      </c>
      <c r="AA591" s="12" t="s">
        <v>97</v>
      </c>
      <c r="AB591" s="13" t="s">
        <v>41</v>
      </c>
      <c r="AC591" s="12" t="s">
        <v>41</v>
      </c>
      <c r="AD591" s="12" t="s">
        <v>41</v>
      </c>
      <c r="AE591" s="12" t="s">
        <v>41</v>
      </c>
      <c r="AF591" s="12" t="s">
        <v>41</v>
      </c>
      <c r="AG591" s="12" t="s">
        <v>41</v>
      </c>
      <c r="AH591" s="13" t="s">
        <v>41</v>
      </c>
    </row>
    <row r="592" spans="1:34" ht="40.049999999999997" customHeight="1" x14ac:dyDescent="0.3">
      <c r="A592" s="7" t="s">
        <v>46</v>
      </c>
      <c r="B592" s="8">
        <v>46282</v>
      </c>
      <c r="C592" s="9" t="str">
        <f>HYPERLINK("https://epingalert.org/en/Search?viewData= G/TBT/N/BDI/609/Add.2, G/TBT/N/KEN/1809/Add.2, G/TBT/N/RWA/1208/Add.2, G/TBT/N/TZA/1350/Add.2, G/TBT/N/UGA/2164/Add.2"," G/TBT/N/BDI/609/Add.2, G/TBT/N/KEN/1809/Add.2, G/TBT/N/RWA/1208/Add.2, G/TBT/N/TZA/1350/Add.2, G/TBT/N/UGA/2164/Add.2")</f>
        <v xml:space="preserve"> G/TBT/N/BDI/609/Add.2, G/TBT/N/KEN/1809/Add.2, G/TBT/N/RWA/1208/Add.2, G/TBT/N/TZA/1350/Add.2, G/TBT/N/UGA/2164/Add.2</v>
      </c>
      <c r="D592" s="10" t="s">
        <v>1088</v>
      </c>
      <c r="E592" s="10" t="s">
        <v>1089</v>
      </c>
      <c r="F592" s="10" t="s">
        <v>806</v>
      </c>
      <c r="G592" s="10" t="s">
        <v>41</v>
      </c>
      <c r="H592" s="10" t="s">
        <v>917</v>
      </c>
      <c r="I592" s="10" t="s">
        <v>978</v>
      </c>
      <c r="J592" s="10" t="s">
        <v>41</v>
      </c>
      <c r="K592" s="10" t="s">
        <v>270</v>
      </c>
      <c r="L592" s="7"/>
      <c r="M592" s="8" t="s">
        <v>41</v>
      </c>
      <c r="N592" s="11"/>
      <c r="O592" s="11"/>
      <c r="P592" s="7" t="s">
        <v>43</v>
      </c>
      <c r="Q592" s="7"/>
      <c r="R592" s="12" t="str">
        <f>HYPERLINK("https://docs.wto.org/imrd/directdoc.asp?DDFDocuments/t/G/TBTN25/BDI609A2.docx", "https://docs.wto.org/imrd/directdoc.asp?DDFDocuments/t/G/TBTN25/BDI609A2.docx")</f>
        <v>https://docs.wto.org/imrd/directdoc.asp?DDFDocuments/t/G/TBTN25/BDI609A2.docx</v>
      </c>
      <c r="S592" s="12" t="str">
        <f>HYPERLINK("https://docs.wto.org/imrd/directdoc.asp?DDFDocuments/u/G/TBTN25/BDI609A2.docx", "https://docs.wto.org/imrd/directdoc.asp?DDFDocuments/u/G/TBTN25/BDI609A2.docx")</f>
        <v>https://docs.wto.org/imrd/directdoc.asp?DDFDocuments/u/G/TBTN25/BDI609A2.docx</v>
      </c>
      <c r="T592" s="12" t="str">
        <f>HYPERLINK("https://docs.wto.org/imrd/directdoc.asp?DDFDocuments/v/G/TBTN25/BDI609A2.docx", "https://docs.wto.org/imrd/directdoc.asp?DDFDocuments/v/G/TBTN25/BDI609A2.docx")</f>
        <v>https://docs.wto.org/imrd/directdoc.asp?DDFDocuments/v/G/TBTN25/BDI609A2.docx</v>
      </c>
      <c r="U592" s="12" t="s">
        <v>98</v>
      </c>
      <c r="V592" s="12" t="s">
        <v>97</v>
      </c>
      <c r="W592" s="12" t="s">
        <v>97</v>
      </c>
      <c r="X592" s="12" t="s">
        <v>97</v>
      </c>
      <c r="Y592" s="12" t="s">
        <v>97</v>
      </c>
      <c r="Z592" s="12" t="s">
        <v>97</v>
      </c>
      <c r="AA592" s="12" t="s">
        <v>97</v>
      </c>
      <c r="AB592" s="13" t="s">
        <v>41</v>
      </c>
      <c r="AC592" s="12" t="s">
        <v>41</v>
      </c>
      <c r="AD592" s="12" t="s">
        <v>41</v>
      </c>
      <c r="AE592" s="12" t="s">
        <v>41</v>
      </c>
      <c r="AF592" s="12" t="s">
        <v>41</v>
      </c>
      <c r="AG592" s="12" t="s">
        <v>41</v>
      </c>
      <c r="AH592" s="13" t="s">
        <v>41</v>
      </c>
    </row>
    <row r="593" spans="1:34" ht="40.049999999999997" customHeight="1" x14ac:dyDescent="0.3">
      <c r="A593" s="7" t="s">
        <v>47</v>
      </c>
      <c r="B593" s="8">
        <v>46282</v>
      </c>
      <c r="C593" s="9" t="str">
        <f>HYPERLINK("https://epingalert.org/en/Search?viewData= G/TBT/N/BDI/609/Add.2, G/TBT/N/KEN/1809/Add.2, G/TBT/N/RWA/1208/Add.2, G/TBT/N/TZA/1350/Add.2, G/TBT/N/UGA/2164/Add.2"," G/TBT/N/BDI/609/Add.2, G/TBT/N/KEN/1809/Add.2, G/TBT/N/RWA/1208/Add.2, G/TBT/N/TZA/1350/Add.2, G/TBT/N/UGA/2164/Add.2")</f>
        <v xml:space="preserve"> G/TBT/N/BDI/609/Add.2, G/TBT/N/KEN/1809/Add.2, G/TBT/N/RWA/1208/Add.2, G/TBT/N/TZA/1350/Add.2, G/TBT/N/UGA/2164/Add.2</v>
      </c>
      <c r="D593" s="10" t="s">
        <v>1088</v>
      </c>
      <c r="E593" s="10" t="s">
        <v>1089</v>
      </c>
      <c r="F593" s="10" t="s">
        <v>806</v>
      </c>
      <c r="G593" s="10" t="s">
        <v>41</v>
      </c>
      <c r="H593" s="10" t="s">
        <v>917</v>
      </c>
      <c r="I593" s="10" t="s">
        <v>978</v>
      </c>
      <c r="J593" s="10" t="s">
        <v>41</v>
      </c>
      <c r="K593" s="10" t="s">
        <v>270</v>
      </c>
      <c r="L593" s="7"/>
      <c r="M593" s="8" t="s">
        <v>41</v>
      </c>
      <c r="N593" s="11"/>
      <c r="O593" s="11"/>
      <c r="P593" s="7" t="s">
        <v>43</v>
      </c>
      <c r="Q593" s="7"/>
      <c r="R593" s="12" t="str">
        <f>HYPERLINK("https://docs.wto.org/imrd/directdoc.asp?DDFDocuments/t/G/TBTN25/BDI609A2.docx", "https://docs.wto.org/imrd/directdoc.asp?DDFDocuments/t/G/TBTN25/BDI609A2.docx")</f>
        <v>https://docs.wto.org/imrd/directdoc.asp?DDFDocuments/t/G/TBTN25/BDI609A2.docx</v>
      </c>
      <c r="S593" s="12" t="str">
        <f>HYPERLINK("https://docs.wto.org/imrd/directdoc.asp?DDFDocuments/u/G/TBTN25/BDI609A2.docx", "https://docs.wto.org/imrd/directdoc.asp?DDFDocuments/u/G/TBTN25/BDI609A2.docx")</f>
        <v>https://docs.wto.org/imrd/directdoc.asp?DDFDocuments/u/G/TBTN25/BDI609A2.docx</v>
      </c>
      <c r="T593" s="12" t="str">
        <f>HYPERLINK("https://docs.wto.org/imrd/directdoc.asp?DDFDocuments/v/G/TBTN25/BDI609A2.docx", "https://docs.wto.org/imrd/directdoc.asp?DDFDocuments/v/G/TBTN25/BDI609A2.docx")</f>
        <v>https://docs.wto.org/imrd/directdoc.asp?DDFDocuments/v/G/TBTN25/BDI609A2.docx</v>
      </c>
      <c r="U593" s="12" t="s">
        <v>98</v>
      </c>
      <c r="V593" s="12" t="s">
        <v>97</v>
      </c>
      <c r="W593" s="12" t="s">
        <v>97</v>
      </c>
      <c r="X593" s="12" t="s">
        <v>97</v>
      </c>
      <c r="Y593" s="12" t="s">
        <v>97</v>
      </c>
      <c r="Z593" s="12" t="s">
        <v>97</v>
      </c>
      <c r="AA593" s="12" t="s">
        <v>97</v>
      </c>
      <c r="AB593" s="13" t="s">
        <v>41</v>
      </c>
      <c r="AC593" s="12" t="s">
        <v>41</v>
      </c>
      <c r="AD593" s="12" t="s">
        <v>41</v>
      </c>
      <c r="AE593" s="12" t="s">
        <v>41</v>
      </c>
      <c r="AF593" s="12" t="s">
        <v>41</v>
      </c>
      <c r="AG593" s="12" t="s">
        <v>41</v>
      </c>
      <c r="AH593" s="13" t="s">
        <v>41</v>
      </c>
    </row>
    <row r="594" spans="1:34" ht="40.049999999999997" customHeight="1" x14ac:dyDescent="0.3">
      <c r="A594" s="7" t="s">
        <v>48</v>
      </c>
      <c r="B594" s="8">
        <v>46282</v>
      </c>
      <c r="C594" s="9" t="str">
        <f>HYPERLINK("https://epingalert.org/en/Search?viewData= G/TBT/N/BDI/609/Add.2, G/TBT/N/KEN/1809/Add.2, G/TBT/N/RWA/1208/Add.2, G/TBT/N/TZA/1350/Add.2, G/TBT/N/UGA/2164/Add.2"," G/TBT/N/BDI/609/Add.2, G/TBT/N/KEN/1809/Add.2, G/TBT/N/RWA/1208/Add.2, G/TBT/N/TZA/1350/Add.2, G/TBT/N/UGA/2164/Add.2")</f>
        <v xml:space="preserve"> G/TBT/N/BDI/609/Add.2, G/TBT/N/KEN/1809/Add.2, G/TBT/N/RWA/1208/Add.2, G/TBT/N/TZA/1350/Add.2, G/TBT/N/UGA/2164/Add.2</v>
      </c>
      <c r="D594" s="10" t="s">
        <v>1088</v>
      </c>
      <c r="E594" s="10" t="s">
        <v>1089</v>
      </c>
      <c r="F594" s="10" t="s">
        <v>806</v>
      </c>
      <c r="G594" s="10" t="s">
        <v>41</v>
      </c>
      <c r="H594" s="10" t="s">
        <v>917</v>
      </c>
      <c r="I594" s="10" t="s">
        <v>979</v>
      </c>
      <c r="J594" s="10" t="s">
        <v>41</v>
      </c>
      <c r="K594" s="10" t="s">
        <v>270</v>
      </c>
      <c r="L594" s="7"/>
      <c r="M594" s="8" t="s">
        <v>41</v>
      </c>
      <c r="N594" s="11"/>
      <c r="O594" s="11"/>
      <c r="P594" s="7" t="s">
        <v>43</v>
      </c>
      <c r="Q594" s="7"/>
      <c r="R594" s="12" t="str">
        <f>HYPERLINK("https://docs.wto.org/imrd/directdoc.asp?DDFDocuments/t/G/TBTN25/BDI609A2.docx", "https://docs.wto.org/imrd/directdoc.asp?DDFDocuments/t/G/TBTN25/BDI609A2.docx")</f>
        <v>https://docs.wto.org/imrd/directdoc.asp?DDFDocuments/t/G/TBTN25/BDI609A2.docx</v>
      </c>
      <c r="S594" s="12" t="str">
        <f>HYPERLINK("https://docs.wto.org/imrd/directdoc.asp?DDFDocuments/u/G/TBTN25/BDI609A2.docx", "https://docs.wto.org/imrd/directdoc.asp?DDFDocuments/u/G/TBTN25/BDI609A2.docx")</f>
        <v>https://docs.wto.org/imrd/directdoc.asp?DDFDocuments/u/G/TBTN25/BDI609A2.docx</v>
      </c>
      <c r="T594" s="12" t="str">
        <f>HYPERLINK("https://docs.wto.org/imrd/directdoc.asp?DDFDocuments/v/G/TBTN25/BDI609A2.docx", "https://docs.wto.org/imrd/directdoc.asp?DDFDocuments/v/G/TBTN25/BDI609A2.docx")</f>
        <v>https://docs.wto.org/imrd/directdoc.asp?DDFDocuments/v/G/TBTN25/BDI609A2.docx</v>
      </c>
      <c r="U594" s="12" t="s">
        <v>98</v>
      </c>
      <c r="V594" s="12" t="s">
        <v>97</v>
      </c>
      <c r="W594" s="12" t="s">
        <v>97</v>
      </c>
      <c r="X594" s="12" t="s">
        <v>97</v>
      </c>
      <c r="Y594" s="12" t="s">
        <v>97</v>
      </c>
      <c r="Z594" s="12" t="s">
        <v>97</v>
      </c>
      <c r="AA594" s="12" t="s">
        <v>97</v>
      </c>
      <c r="AB594" s="13" t="s">
        <v>41</v>
      </c>
      <c r="AC594" s="12" t="s">
        <v>41</v>
      </c>
      <c r="AD594" s="12" t="s">
        <v>41</v>
      </c>
      <c r="AE594" s="12" t="s">
        <v>41</v>
      </c>
      <c r="AF594" s="12" t="s">
        <v>41</v>
      </c>
      <c r="AG594" s="12" t="s">
        <v>41</v>
      </c>
      <c r="AH594" s="13" t="s">
        <v>41</v>
      </c>
    </row>
    <row r="595" spans="1:34" ht="40.049999999999997" customHeight="1" x14ac:dyDescent="0.3">
      <c r="A595" s="7" t="s">
        <v>334</v>
      </c>
      <c r="B595" s="8">
        <v>46282</v>
      </c>
      <c r="C595" s="9" t="str">
        <f>HYPERLINK("https://epingalert.org/en/Search?viewData= G/TBT/N/BRA/475/Add.4/Corr.1"," G/TBT/N/BRA/475/Add.4/Corr.1")</f>
        <v xml:space="preserve"> G/TBT/N/BRA/475/Add.4/Corr.1</v>
      </c>
      <c r="D595" s="10" t="s">
        <v>1090</v>
      </c>
      <c r="E595" s="10" t="s">
        <v>1091</v>
      </c>
      <c r="F595" s="10" t="s">
        <v>1092</v>
      </c>
      <c r="G595" s="10" t="s">
        <v>1093</v>
      </c>
      <c r="H595" s="10" t="s">
        <v>1094</v>
      </c>
      <c r="I595" s="10" t="s">
        <v>218</v>
      </c>
      <c r="J595" s="10" t="s">
        <v>1095</v>
      </c>
      <c r="K595" s="10" t="s">
        <v>1096</v>
      </c>
      <c r="L595" s="7"/>
      <c r="M595" s="8" t="s">
        <v>41</v>
      </c>
      <c r="N595" s="11"/>
      <c r="O595" s="11"/>
      <c r="P595" s="7" t="s">
        <v>211</v>
      </c>
      <c r="Q595" s="7"/>
      <c r="R595" s="12" t="str">
        <f>HYPERLINK("https://docs.wto.org/imrd/directdoc.asp?DDFDocuments/t/G/TBTN12/BRA475A4C1.docx", "https://docs.wto.org/imrd/directdoc.asp?DDFDocuments/t/G/TBTN12/BRA475A4C1.docx")</f>
        <v>https://docs.wto.org/imrd/directdoc.asp?DDFDocuments/t/G/TBTN12/BRA475A4C1.docx</v>
      </c>
      <c r="S595" s="12" t="str">
        <f>HYPERLINK("https://docs.wto.org/imrd/directdoc.asp?DDFDocuments/u/G/TBTN12/BRA475A4C1.docx", "https://docs.wto.org/imrd/directdoc.asp?DDFDocuments/u/G/TBTN12/BRA475A4C1.docx")</f>
        <v>https://docs.wto.org/imrd/directdoc.asp?DDFDocuments/u/G/TBTN12/BRA475A4C1.docx</v>
      </c>
      <c r="T595" s="12" t="str">
        <f>HYPERLINK("https://docs.wto.org/imrd/directdoc.asp?DDFDocuments/v/G/TBTN12/BRA475A4C1.docx", "https://docs.wto.org/imrd/directdoc.asp?DDFDocuments/v/G/TBTN12/BRA475A4C1.docx")</f>
        <v>https://docs.wto.org/imrd/directdoc.asp?DDFDocuments/v/G/TBTN12/BRA475A4C1.docx</v>
      </c>
      <c r="U595" s="12" t="s">
        <v>97</v>
      </c>
      <c r="V595" s="12" t="s">
        <v>97</v>
      </c>
      <c r="W595" s="12" t="s">
        <v>98</v>
      </c>
      <c r="X595" s="12" t="s">
        <v>97</v>
      </c>
      <c r="Y595" s="12" t="s">
        <v>97</v>
      </c>
      <c r="Z595" s="12" t="s">
        <v>97</v>
      </c>
      <c r="AA595" s="12" t="s">
        <v>97</v>
      </c>
      <c r="AB595" s="13" t="s">
        <v>41</v>
      </c>
      <c r="AC595" s="12" t="s">
        <v>41</v>
      </c>
      <c r="AD595" s="12" t="s">
        <v>41</v>
      </c>
      <c r="AE595" s="12" t="s">
        <v>41</v>
      </c>
      <c r="AF595" s="12" t="s">
        <v>41</v>
      </c>
      <c r="AG595" s="12" t="s">
        <v>41</v>
      </c>
      <c r="AH595" s="13" t="s">
        <v>41</v>
      </c>
    </row>
    <row r="596" spans="1:34" ht="40.049999999999997" customHeight="1" x14ac:dyDescent="0.3">
      <c r="A596" s="7" t="s">
        <v>1097</v>
      </c>
      <c r="B596" s="8">
        <v>46282</v>
      </c>
      <c r="C596" s="9" t="str">
        <f>HYPERLINK("https://epingalert.org/en/Search?viewData= G/TBT/N/CHE/303"," G/TBT/N/CHE/303")</f>
        <v xml:space="preserve"> G/TBT/N/CHE/303</v>
      </c>
      <c r="D596" s="10" t="s">
        <v>1098</v>
      </c>
      <c r="E596" s="10" t="s">
        <v>1099</v>
      </c>
      <c r="F596" s="10" t="s">
        <v>1100</v>
      </c>
      <c r="G596" s="10" t="s">
        <v>1101</v>
      </c>
      <c r="H596" s="10" t="s">
        <v>817</v>
      </c>
      <c r="I596" s="10" t="s">
        <v>1102</v>
      </c>
      <c r="J596" s="10" t="s">
        <v>41</v>
      </c>
      <c r="K596" s="10" t="s">
        <v>41</v>
      </c>
      <c r="L596" s="7"/>
      <c r="M596" s="8">
        <v>46342</v>
      </c>
      <c r="N596" s="11">
        <v>46539</v>
      </c>
      <c r="O596" s="11">
        <v>46569</v>
      </c>
      <c r="P596" s="7" t="s">
        <v>95</v>
      </c>
      <c r="Q596" s="10" t="s">
        <v>1103</v>
      </c>
      <c r="R596" s="12" t="str">
        <f>HYPERLINK("https://docs.wto.org/imrd/directdoc.asp?DDFDocuments/t/G/TBTN26/CHE303.docx", "https://docs.wto.org/imrd/directdoc.asp?DDFDocuments/t/G/TBTN26/CHE303.docx")</f>
        <v>https://docs.wto.org/imrd/directdoc.asp?DDFDocuments/t/G/TBTN26/CHE303.docx</v>
      </c>
      <c r="S596" s="12" t="str">
        <f>HYPERLINK("https://docs.wto.org/imrd/directdoc.asp?DDFDocuments/u/G/TBTN26/CHE303.docx", "https://docs.wto.org/imrd/directdoc.asp?DDFDocuments/u/G/TBTN26/CHE303.docx")</f>
        <v>https://docs.wto.org/imrd/directdoc.asp?DDFDocuments/u/G/TBTN26/CHE303.docx</v>
      </c>
      <c r="T596" s="12" t="str">
        <f>HYPERLINK("https://docs.wto.org/imrd/directdoc.asp?DDFDocuments/v/G/TBTN26/CHE303.docx", "https://docs.wto.org/imrd/directdoc.asp?DDFDocuments/v/G/TBTN26/CHE303.docx")</f>
        <v>https://docs.wto.org/imrd/directdoc.asp?DDFDocuments/v/G/TBTN26/CHE303.docx</v>
      </c>
      <c r="U596" s="12" t="s">
        <v>98</v>
      </c>
      <c r="V596" s="12" t="s">
        <v>97</v>
      </c>
      <c r="W596" s="12" t="s">
        <v>97</v>
      </c>
      <c r="X596" s="12" t="s">
        <v>97</v>
      </c>
      <c r="Y596" s="12" t="s">
        <v>97</v>
      </c>
      <c r="Z596" s="12" t="s">
        <v>97</v>
      </c>
      <c r="AA596" s="12" t="s">
        <v>97</v>
      </c>
      <c r="AB596" s="13" t="s">
        <v>1104</v>
      </c>
      <c r="AC596" s="12" t="s">
        <v>41</v>
      </c>
      <c r="AD596" s="12" t="s">
        <v>41</v>
      </c>
      <c r="AE596" s="12" t="s">
        <v>41</v>
      </c>
      <c r="AF596" s="12" t="s">
        <v>41</v>
      </c>
      <c r="AG596" s="12" t="s">
        <v>41</v>
      </c>
      <c r="AH596" s="13" t="s">
        <v>41</v>
      </c>
    </row>
    <row r="597" spans="1:34" ht="40.049999999999997" customHeight="1" x14ac:dyDescent="0.3">
      <c r="A597" s="7" t="s">
        <v>378</v>
      </c>
      <c r="B597" s="8">
        <v>46282</v>
      </c>
      <c r="C597" s="9" t="str">
        <f>HYPERLINK("https://epingalert.org/en/Search?viewData= G/TBT/N/CHL/792/Add.1"," G/TBT/N/CHL/792/Add.1")</f>
        <v xml:space="preserve"> G/TBT/N/CHL/792/Add.1</v>
      </c>
      <c r="D597" s="10" t="s">
        <v>1105</v>
      </c>
      <c r="E597" s="10" t="s">
        <v>1106</v>
      </c>
      <c r="F597" s="10" t="s">
        <v>1107</v>
      </c>
      <c r="G597" s="10" t="s">
        <v>41</v>
      </c>
      <c r="H597" s="10" t="s">
        <v>1108</v>
      </c>
      <c r="I597" s="10" t="s">
        <v>218</v>
      </c>
      <c r="J597" s="10" t="s">
        <v>41</v>
      </c>
      <c r="K597" s="10" t="s">
        <v>182</v>
      </c>
      <c r="L597" s="7"/>
      <c r="M597" s="8" t="s">
        <v>41</v>
      </c>
      <c r="N597" s="11"/>
      <c r="O597" s="11"/>
      <c r="P597" s="7" t="s">
        <v>43</v>
      </c>
      <c r="Q597" s="10" t="s">
        <v>1109</v>
      </c>
      <c r="R597" s="12" t="str">
        <f>HYPERLINK("https://docs.wto.org/imrd/directdoc.asp?DDFDocuments/t/G/TBTN26/CHL792A1.docx", "https://docs.wto.org/imrd/directdoc.asp?DDFDocuments/t/G/TBTN26/CHL792A1.docx")</f>
        <v>https://docs.wto.org/imrd/directdoc.asp?DDFDocuments/t/G/TBTN26/CHL792A1.docx</v>
      </c>
      <c r="S597" s="12" t="str">
        <f>HYPERLINK("https://docs.wto.org/imrd/directdoc.asp?DDFDocuments/u/G/TBTN26/CHL792A1.docx", "https://docs.wto.org/imrd/directdoc.asp?DDFDocuments/u/G/TBTN26/CHL792A1.docx")</f>
        <v>https://docs.wto.org/imrd/directdoc.asp?DDFDocuments/u/G/TBTN26/CHL792A1.docx</v>
      </c>
      <c r="T597" s="12" t="str">
        <f>HYPERLINK("https://docs.wto.org/imrd/directdoc.asp?DDFDocuments/v/G/TBTN26/CHL792A1.docx", "https://docs.wto.org/imrd/directdoc.asp?DDFDocuments/v/G/TBTN26/CHL792A1.docx")</f>
        <v>https://docs.wto.org/imrd/directdoc.asp?DDFDocuments/v/G/TBTN26/CHL792A1.docx</v>
      </c>
      <c r="U597" s="12" t="s">
        <v>97</v>
      </c>
      <c r="V597" s="12" t="s">
        <v>97</v>
      </c>
      <c r="W597" s="12" t="s">
        <v>97</v>
      </c>
      <c r="X597" s="12" t="s">
        <v>97</v>
      </c>
      <c r="Y597" s="12" t="s">
        <v>97</v>
      </c>
      <c r="Z597" s="12" t="s">
        <v>97</v>
      </c>
      <c r="AA597" s="12" t="s">
        <v>97</v>
      </c>
      <c r="AB597" s="13" t="s">
        <v>41</v>
      </c>
      <c r="AC597" s="12" t="s">
        <v>41</v>
      </c>
      <c r="AD597" s="12" t="s">
        <v>41</v>
      </c>
      <c r="AE597" s="12" t="s">
        <v>41</v>
      </c>
      <c r="AF597" s="12" t="s">
        <v>41</v>
      </c>
      <c r="AG597" s="12" t="s">
        <v>41</v>
      </c>
      <c r="AH597" s="13" t="s">
        <v>41</v>
      </c>
    </row>
    <row r="598" spans="1:34" ht="40.049999999999997" customHeight="1" x14ac:dyDescent="0.3">
      <c r="A598" s="7" t="s">
        <v>88</v>
      </c>
      <c r="B598" s="8">
        <v>46282</v>
      </c>
      <c r="C598" s="9" t="str">
        <f>HYPERLINK("https://epingalert.org/en/Search?viewData= G/TBT/N/JPN/916"," G/TBT/N/JPN/916")</f>
        <v xml:space="preserve"> G/TBT/N/JPN/916</v>
      </c>
      <c r="D598" s="10" t="s">
        <v>1110</v>
      </c>
      <c r="E598" s="10" t="s">
        <v>1111</v>
      </c>
      <c r="F598" s="10" t="s">
        <v>1112</v>
      </c>
      <c r="G598" s="10" t="s">
        <v>1113</v>
      </c>
      <c r="H598" s="10" t="s">
        <v>1114</v>
      </c>
      <c r="I598" s="10" t="s">
        <v>242</v>
      </c>
      <c r="J598" s="10" t="s">
        <v>1115</v>
      </c>
      <c r="K598" s="10" t="s">
        <v>41</v>
      </c>
      <c r="L598" s="7"/>
      <c r="M598" s="8">
        <v>46342</v>
      </c>
      <c r="N598" s="11" t="s">
        <v>1116</v>
      </c>
      <c r="O598" s="11" t="s">
        <v>1117</v>
      </c>
      <c r="P598" s="7" t="s">
        <v>95</v>
      </c>
      <c r="Q598" s="10" t="s">
        <v>1118</v>
      </c>
      <c r="R598" s="12" t="str">
        <f>HYPERLINK("https://docs.wto.org/imrd/directdoc.asp?DDFDocuments/t/G/TBTN26/JPN916.docx", "https://docs.wto.org/imrd/directdoc.asp?DDFDocuments/t/G/TBTN26/JPN916.docx")</f>
        <v>https://docs.wto.org/imrd/directdoc.asp?DDFDocuments/t/G/TBTN26/JPN916.docx</v>
      </c>
      <c r="S598" s="12" t="str">
        <f>HYPERLINK("https://docs.wto.org/imrd/directdoc.asp?DDFDocuments/u/G/TBTN26/JPN916.docx", "https://docs.wto.org/imrd/directdoc.asp?DDFDocuments/u/G/TBTN26/JPN916.docx")</f>
        <v>https://docs.wto.org/imrd/directdoc.asp?DDFDocuments/u/G/TBTN26/JPN916.docx</v>
      </c>
      <c r="T598" s="12" t="str">
        <f>HYPERLINK("https://docs.wto.org/imrd/directdoc.asp?DDFDocuments/v/G/TBTN26/JPN916.docx", "https://docs.wto.org/imrd/directdoc.asp?DDFDocuments/v/G/TBTN26/JPN916.docx")</f>
        <v>https://docs.wto.org/imrd/directdoc.asp?DDFDocuments/v/G/TBTN26/JPN916.docx</v>
      </c>
      <c r="U598" s="12" t="s">
        <v>98</v>
      </c>
      <c r="V598" s="12" t="s">
        <v>97</v>
      </c>
      <c r="W598" s="12" t="s">
        <v>98</v>
      </c>
      <c r="X598" s="12" t="s">
        <v>97</v>
      </c>
      <c r="Y598" s="12" t="s">
        <v>97</v>
      </c>
      <c r="Z598" s="12" t="s">
        <v>97</v>
      </c>
      <c r="AA598" s="12" t="s">
        <v>97</v>
      </c>
      <c r="AB598" s="13" t="s">
        <v>1119</v>
      </c>
      <c r="AC598" s="12" t="s">
        <v>41</v>
      </c>
      <c r="AD598" s="12" t="s">
        <v>41</v>
      </c>
      <c r="AE598" s="12" t="s">
        <v>41</v>
      </c>
      <c r="AF598" s="12" t="s">
        <v>41</v>
      </c>
      <c r="AG598" s="12" t="s">
        <v>41</v>
      </c>
      <c r="AH598" s="13" t="s">
        <v>41</v>
      </c>
    </row>
    <row r="599" spans="1:34" ht="40.049999999999997" customHeight="1" x14ac:dyDescent="0.3">
      <c r="A599" s="7" t="s">
        <v>872</v>
      </c>
      <c r="B599" s="8">
        <v>46282</v>
      </c>
      <c r="C599" s="9" t="str">
        <f>HYPERLINK("https://epingalert.org/en/Search?viewData= G/TBT/N/PER/183"," G/TBT/N/PER/183")</f>
        <v xml:space="preserve"> G/TBT/N/PER/183</v>
      </c>
      <c r="D599" s="10" t="s">
        <v>1120</v>
      </c>
      <c r="E599" s="10" t="s">
        <v>1121</v>
      </c>
      <c r="F599" s="10" t="s">
        <v>1122</v>
      </c>
      <c r="G599" s="10" t="s">
        <v>1123</v>
      </c>
      <c r="H599" s="10" t="s">
        <v>1124</v>
      </c>
      <c r="I599" s="10" t="s">
        <v>242</v>
      </c>
      <c r="J599" s="10" t="s">
        <v>1125</v>
      </c>
      <c r="K599" s="10" t="s">
        <v>41</v>
      </c>
      <c r="L599" s="7"/>
      <c r="M599" s="8">
        <v>46342</v>
      </c>
      <c r="N599" s="11" t="s">
        <v>166</v>
      </c>
      <c r="O599" s="11" t="s">
        <v>1126</v>
      </c>
      <c r="P599" s="7" t="s">
        <v>95</v>
      </c>
      <c r="Q599" s="10" t="s">
        <v>1127</v>
      </c>
      <c r="R599" s="12" t="str">
        <f>HYPERLINK("https://docs.wto.org/imrd/directdoc.asp?DDFDocuments/t/G/TBTN26/PER183.docx", "https://docs.wto.org/imrd/directdoc.asp?DDFDocuments/t/G/TBTN26/PER183.docx")</f>
        <v>https://docs.wto.org/imrd/directdoc.asp?DDFDocuments/t/G/TBTN26/PER183.docx</v>
      </c>
      <c r="S599" s="12" t="str">
        <f>HYPERLINK("https://docs.wto.org/imrd/directdoc.asp?DDFDocuments/u/G/TBTN26/PER183.docx", "https://docs.wto.org/imrd/directdoc.asp?DDFDocuments/u/G/TBTN26/PER183.docx")</f>
        <v>https://docs.wto.org/imrd/directdoc.asp?DDFDocuments/u/G/TBTN26/PER183.docx</v>
      </c>
      <c r="T599" s="12" t="str">
        <f>HYPERLINK("https://docs.wto.org/imrd/directdoc.asp?DDFDocuments/v/G/TBTN26/PER183.docx", "https://docs.wto.org/imrd/directdoc.asp?DDFDocuments/v/G/TBTN26/PER183.docx")</f>
        <v>https://docs.wto.org/imrd/directdoc.asp?DDFDocuments/v/G/TBTN26/PER183.docx</v>
      </c>
      <c r="U599" s="12" t="s">
        <v>98</v>
      </c>
      <c r="V599" s="12" t="s">
        <v>97</v>
      </c>
      <c r="W599" s="12" t="s">
        <v>97</v>
      </c>
      <c r="X599" s="12" t="s">
        <v>97</v>
      </c>
      <c r="Y599" s="12" t="s">
        <v>97</v>
      </c>
      <c r="Z599" s="12" t="s">
        <v>97</v>
      </c>
      <c r="AA599" s="12" t="s">
        <v>97</v>
      </c>
      <c r="AB599" s="13" t="s">
        <v>1128</v>
      </c>
      <c r="AC599" s="12" t="s">
        <v>41</v>
      </c>
      <c r="AD599" s="12" t="s">
        <v>41</v>
      </c>
      <c r="AE599" s="12" t="s">
        <v>41</v>
      </c>
      <c r="AF599" s="12" t="s">
        <v>41</v>
      </c>
      <c r="AG599" s="12" t="s">
        <v>41</v>
      </c>
      <c r="AH599" s="13" t="s">
        <v>41</v>
      </c>
    </row>
    <row r="600" spans="1:34" ht="40.049999999999997" customHeight="1" x14ac:dyDescent="0.3">
      <c r="A600" s="7" t="s">
        <v>334</v>
      </c>
      <c r="B600" s="8">
        <v>46283</v>
      </c>
      <c r="C600" s="9" t="str">
        <f>HYPERLINK("https://epingalert.org/en/Search?viewData= G/SPS/N/BRA/2391/Add.1"," G/SPS/N/BRA/2391/Add.1")</f>
        <v xml:space="preserve"> G/SPS/N/BRA/2391/Add.1</v>
      </c>
      <c r="D600" s="10" t="s">
        <v>856</v>
      </c>
      <c r="E600" s="10" t="s">
        <v>857</v>
      </c>
      <c r="F600" s="10" t="s">
        <v>858</v>
      </c>
      <c r="G600" s="10" t="s">
        <v>41</v>
      </c>
      <c r="H600" s="10" t="s">
        <v>41</v>
      </c>
      <c r="I600" s="10" t="s">
        <v>340</v>
      </c>
      <c r="J600" s="10" t="s">
        <v>41</v>
      </c>
      <c r="K600" s="10" t="s">
        <v>859</v>
      </c>
      <c r="L600" s="7"/>
      <c r="M600" s="8" t="s">
        <v>41</v>
      </c>
      <c r="N600" s="11"/>
      <c r="O600" s="11"/>
      <c r="P600" s="7" t="s">
        <v>43</v>
      </c>
      <c r="Q600" s="10" t="s">
        <v>860</v>
      </c>
      <c r="R600" s="12" t="str">
        <f>HYPERLINK("https://docs.wto.org/imrd/directdoc.asp?DDFDocuments/t/G/SPS/NBRA2391A1.docx", "https://docs.wto.org/imrd/directdoc.asp?DDFDocuments/t/G/SPS/NBRA2391A1.docx")</f>
        <v>https://docs.wto.org/imrd/directdoc.asp?DDFDocuments/t/G/SPS/NBRA2391A1.docx</v>
      </c>
      <c r="S600" s="12" t="str">
        <f>HYPERLINK("https://docs.wto.org/imrd/directdoc.asp?DDFDocuments/u/G/SPS/NBRA2391A1.docx", "https://docs.wto.org/imrd/directdoc.asp?DDFDocuments/u/G/SPS/NBRA2391A1.docx")</f>
        <v>https://docs.wto.org/imrd/directdoc.asp?DDFDocuments/u/G/SPS/NBRA2391A1.docx</v>
      </c>
      <c r="T600" s="12" t="str">
        <f>HYPERLINK("https://docs.wto.org/imrd/directdoc.asp?DDFDocuments/v/G/SPS/NBRA2391A1.docx", "https://docs.wto.org/imrd/directdoc.asp?DDFDocuments/v/G/SPS/NBRA2391A1.docx")</f>
        <v>https://docs.wto.org/imrd/directdoc.asp?DDFDocuments/v/G/SPS/NBRA2391A1.docx</v>
      </c>
      <c r="U600" s="12" t="s">
        <v>41</v>
      </c>
      <c r="V600" s="12" t="s">
        <v>41</v>
      </c>
      <c r="W600" s="12" t="s">
        <v>41</v>
      </c>
      <c r="X600" s="12" t="s">
        <v>41</v>
      </c>
      <c r="Y600" s="12" t="s">
        <v>41</v>
      </c>
      <c r="Z600" s="12" t="s">
        <v>41</v>
      </c>
      <c r="AA600" s="12" t="s">
        <v>41</v>
      </c>
      <c r="AB600" s="13" t="s">
        <v>41</v>
      </c>
      <c r="AC600" s="12" t="s">
        <v>41</v>
      </c>
      <c r="AD600" s="12" t="s">
        <v>41</v>
      </c>
      <c r="AE600" s="12" t="s">
        <v>41</v>
      </c>
      <c r="AF600" s="12" t="s">
        <v>41</v>
      </c>
      <c r="AG600" s="12" t="s">
        <v>41</v>
      </c>
      <c r="AH600" s="13" t="s">
        <v>41</v>
      </c>
    </row>
    <row r="601" spans="1:34" ht="40.049999999999997" customHeight="1" x14ac:dyDescent="0.3">
      <c r="A601" s="7" t="s">
        <v>334</v>
      </c>
      <c r="B601" s="8">
        <v>46283</v>
      </c>
      <c r="C601" s="9" t="str">
        <f>HYPERLINK("https://epingalert.org/en/Search?viewData= G/SPS/N/BRA/2482/Add.1"," G/SPS/N/BRA/2482/Add.1")</f>
        <v xml:space="preserve"> G/SPS/N/BRA/2482/Add.1</v>
      </c>
      <c r="D601" s="10" t="s">
        <v>861</v>
      </c>
      <c r="E601" s="10" t="s">
        <v>862</v>
      </c>
      <c r="F601" s="10" t="s">
        <v>863</v>
      </c>
      <c r="G601" s="10" t="s">
        <v>864</v>
      </c>
      <c r="H601" s="10" t="s">
        <v>41</v>
      </c>
      <c r="I601" s="10" t="s">
        <v>340</v>
      </c>
      <c r="J601" s="10" t="s">
        <v>41</v>
      </c>
      <c r="K601" s="10" t="s">
        <v>859</v>
      </c>
      <c r="L601" s="7"/>
      <c r="M601" s="8" t="s">
        <v>41</v>
      </c>
      <c r="N601" s="11"/>
      <c r="O601" s="11"/>
      <c r="P601" s="7" t="s">
        <v>43</v>
      </c>
      <c r="Q601" s="10" t="s">
        <v>865</v>
      </c>
      <c r="R601" s="12" t="str">
        <f>HYPERLINK("https://docs.wto.org/imrd/directdoc.asp?DDFDocuments/t/G/SPS/NBRA2482A1.docx", "https://docs.wto.org/imrd/directdoc.asp?DDFDocuments/t/G/SPS/NBRA2482A1.docx")</f>
        <v>https://docs.wto.org/imrd/directdoc.asp?DDFDocuments/t/G/SPS/NBRA2482A1.docx</v>
      </c>
      <c r="S601" s="12" t="str">
        <f>HYPERLINK("https://docs.wto.org/imrd/directdoc.asp?DDFDocuments/u/G/SPS/NBRA2482A1.docx", "https://docs.wto.org/imrd/directdoc.asp?DDFDocuments/u/G/SPS/NBRA2482A1.docx")</f>
        <v>https://docs.wto.org/imrd/directdoc.asp?DDFDocuments/u/G/SPS/NBRA2482A1.docx</v>
      </c>
      <c r="T601" s="12" t="str">
        <f>HYPERLINK("https://docs.wto.org/imrd/directdoc.asp?DDFDocuments/v/G/SPS/NBRA2482A1.docx", "https://docs.wto.org/imrd/directdoc.asp?DDFDocuments/v/G/SPS/NBRA2482A1.docx")</f>
        <v>https://docs.wto.org/imrd/directdoc.asp?DDFDocuments/v/G/SPS/NBRA2482A1.docx</v>
      </c>
      <c r="U601" s="12" t="s">
        <v>41</v>
      </c>
      <c r="V601" s="12" t="s">
        <v>41</v>
      </c>
      <c r="W601" s="12" t="s">
        <v>41</v>
      </c>
      <c r="X601" s="12" t="s">
        <v>41</v>
      </c>
      <c r="Y601" s="12" t="s">
        <v>41</v>
      </c>
      <c r="Z601" s="12" t="s">
        <v>41</v>
      </c>
      <c r="AA601" s="12" t="s">
        <v>41</v>
      </c>
      <c r="AB601" s="13" t="s">
        <v>41</v>
      </c>
      <c r="AC601" s="12" t="s">
        <v>41</v>
      </c>
      <c r="AD601" s="12" t="s">
        <v>41</v>
      </c>
      <c r="AE601" s="12" t="s">
        <v>41</v>
      </c>
      <c r="AF601" s="12" t="s">
        <v>41</v>
      </c>
      <c r="AG601" s="12" t="s">
        <v>41</v>
      </c>
      <c r="AH601" s="13" t="s">
        <v>41</v>
      </c>
    </row>
    <row r="602" spans="1:34" ht="40.049999999999997" customHeight="1" x14ac:dyDescent="0.3">
      <c r="A602" s="7" t="s">
        <v>378</v>
      </c>
      <c r="B602" s="8">
        <v>46283</v>
      </c>
      <c r="C602" s="9" t="str">
        <f>HYPERLINK("https://epingalert.org/en/Search?viewData= G/SPS/N/CHL/898"," G/SPS/N/CHL/898")</f>
        <v xml:space="preserve"> G/SPS/N/CHL/898</v>
      </c>
      <c r="D602" s="10" t="s">
        <v>866</v>
      </c>
      <c r="E602" s="10" t="s">
        <v>867</v>
      </c>
      <c r="F602" s="10" t="s">
        <v>868</v>
      </c>
      <c r="G602" s="10" t="s">
        <v>41</v>
      </c>
      <c r="H602" s="10" t="s">
        <v>41</v>
      </c>
      <c r="I602" s="10" t="s">
        <v>73</v>
      </c>
      <c r="J602" s="10" t="s">
        <v>41</v>
      </c>
      <c r="K602" s="10" t="s">
        <v>869</v>
      </c>
      <c r="L602" s="7" t="s">
        <v>311</v>
      </c>
      <c r="M602" s="8" t="s">
        <v>41</v>
      </c>
      <c r="N602" s="11" t="s">
        <v>870</v>
      </c>
      <c r="O602" s="11" t="s">
        <v>870</v>
      </c>
      <c r="P602" s="7" t="s">
        <v>95</v>
      </c>
      <c r="Q602" s="10" t="s">
        <v>871</v>
      </c>
      <c r="R602" s="12" t="str">
        <f>HYPERLINK("https://docs.wto.org/imrd/directdoc.asp?DDFDocuments/t/G/SPS/NCHL898.docx", "https://docs.wto.org/imrd/directdoc.asp?DDFDocuments/t/G/SPS/NCHL898.docx")</f>
        <v>https://docs.wto.org/imrd/directdoc.asp?DDFDocuments/t/G/SPS/NCHL898.docx</v>
      </c>
      <c r="S602" s="12" t="str">
        <f>HYPERLINK("https://docs.wto.org/imrd/directdoc.asp?DDFDocuments/u/G/SPS/NCHL898.docx", "https://docs.wto.org/imrd/directdoc.asp?DDFDocuments/u/G/SPS/NCHL898.docx")</f>
        <v>https://docs.wto.org/imrd/directdoc.asp?DDFDocuments/u/G/SPS/NCHL898.docx</v>
      </c>
      <c r="T602" s="12" t="str">
        <f>HYPERLINK("https://docs.wto.org/imrd/directdoc.asp?DDFDocuments/v/G/SPS/NCHL898.docx", "https://docs.wto.org/imrd/directdoc.asp?DDFDocuments/v/G/SPS/NCHL898.docx")</f>
        <v>https://docs.wto.org/imrd/directdoc.asp?DDFDocuments/v/G/SPS/NCHL898.docx</v>
      </c>
      <c r="U602" s="12" t="s">
        <v>41</v>
      </c>
      <c r="V602" s="12" t="s">
        <v>41</v>
      </c>
      <c r="W602" s="12" t="s">
        <v>41</v>
      </c>
      <c r="X602" s="12" t="s">
        <v>41</v>
      </c>
      <c r="Y602" s="12" t="s">
        <v>41</v>
      </c>
      <c r="Z602" s="12" t="s">
        <v>41</v>
      </c>
      <c r="AA602" s="12" t="s">
        <v>41</v>
      </c>
      <c r="AB602" s="13" t="s">
        <v>41</v>
      </c>
      <c r="AC602" s="12" t="s">
        <v>97</v>
      </c>
      <c r="AD602" s="12" t="s">
        <v>97</v>
      </c>
      <c r="AE602" s="12" t="s">
        <v>98</v>
      </c>
      <c r="AF602" s="12" t="s">
        <v>97</v>
      </c>
      <c r="AG602" s="12" t="s">
        <v>98</v>
      </c>
      <c r="AH602" s="13" t="s">
        <v>41</v>
      </c>
    </row>
    <row r="603" spans="1:34" ht="40.049999999999997" customHeight="1" x14ac:dyDescent="0.3">
      <c r="A603" s="7" t="s">
        <v>872</v>
      </c>
      <c r="B603" s="8">
        <v>46283</v>
      </c>
      <c r="C603" s="9" t="str">
        <f>HYPERLINK("https://epingalert.org/en/Search?viewData= G/SPS/N/PER/1135"," G/SPS/N/PER/1135")</f>
        <v xml:space="preserve"> G/SPS/N/PER/1135</v>
      </c>
      <c r="D603" s="10" t="s">
        <v>873</v>
      </c>
      <c r="E603" s="10" t="s">
        <v>874</v>
      </c>
      <c r="F603" s="10" t="s">
        <v>875</v>
      </c>
      <c r="G603" s="10" t="s">
        <v>876</v>
      </c>
      <c r="H603" s="10" t="s">
        <v>41</v>
      </c>
      <c r="I603" s="10" t="s">
        <v>73</v>
      </c>
      <c r="J603" s="10" t="s">
        <v>41</v>
      </c>
      <c r="K603" s="10" t="s">
        <v>877</v>
      </c>
      <c r="L603" s="7" t="s">
        <v>878</v>
      </c>
      <c r="M603" s="8">
        <v>46343</v>
      </c>
      <c r="N603" s="11" t="s">
        <v>166</v>
      </c>
      <c r="O603" s="11" t="s">
        <v>879</v>
      </c>
      <c r="P603" s="7" t="s">
        <v>95</v>
      </c>
      <c r="Q603" s="10" t="s">
        <v>880</v>
      </c>
      <c r="R603" s="12" t="str">
        <f>HYPERLINK("https://docs.wto.org/imrd/directdoc.asp?DDFDocuments/t/G/SPS/NPER1135.docx", "https://docs.wto.org/imrd/directdoc.asp?DDFDocuments/t/G/SPS/NPER1135.docx")</f>
        <v>https://docs.wto.org/imrd/directdoc.asp?DDFDocuments/t/G/SPS/NPER1135.docx</v>
      </c>
      <c r="S603" s="12" t="str">
        <f>HYPERLINK("https://docs.wto.org/imrd/directdoc.asp?DDFDocuments/u/G/SPS/NPER1135.docx", "https://docs.wto.org/imrd/directdoc.asp?DDFDocuments/u/G/SPS/NPER1135.docx")</f>
        <v>https://docs.wto.org/imrd/directdoc.asp?DDFDocuments/u/G/SPS/NPER1135.docx</v>
      </c>
      <c r="T603" s="12" t="str">
        <f>HYPERLINK("https://docs.wto.org/imrd/directdoc.asp?DDFDocuments/v/G/SPS/NPER1135.docx", "https://docs.wto.org/imrd/directdoc.asp?DDFDocuments/v/G/SPS/NPER1135.docx")</f>
        <v>https://docs.wto.org/imrd/directdoc.asp?DDFDocuments/v/G/SPS/NPER1135.docx</v>
      </c>
      <c r="U603" s="12" t="s">
        <v>41</v>
      </c>
      <c r="V603" s="12" t="s">
        <v>41</v>
      </c>
      <c r="W603" s="12" t="s">
        <v>41</v>
      </c>
      <c r="X603" s="12" t="s">
        <v>41</v>
      </c>
      <c r="Y603" s="12" t="s">
        <v>41</v>
      </c>
      <c r="Z603" s="12" t="s">
        <v>41</v>
      </c>
      <c r="AA603" s="12" t="s">
        <v>41</v>
      </c>
      <c r="AB603" s="13" t="s">
        <v>41</v>
      </c>
      <c r="AC603" s="12" t="s">
        <v>97</v>
      </c>
      <c r="AD603" s="12" t="s">
        <v>97</v>
      </c>
      <c r="AE603" s="12" t="s">
        <v>98</v>
      </c>
      <c r="AF603" s="12" t="s">
        <v>97</v>
      </c>
      <c r="AG603" s="12" t="s">
        <v>98</v>
      </c>
      <c r="AH603" s="13" t="s">
        <v>41</v>
      </c>
    </row>
    <row r="604" spans="1:34" ht="40.049999999999997" customHeight="1" x14ac:dyDescent="0.3">
      <c r="A604" s="7" t="s">
        <v>872</v>
      </c>
      <c r="B604" s="8">
        <v>46283</v>
      </c>
      <c r="C604" s="9" t="str">
        <f>HYPERLINK("https://epingalert.org/en/Search?viewData= G/SPS/N/PER/1136"," G/SPS/N/PER/1136")</f>
        <v xml:space="preserve"> G/SPS/N/PER/1136</v>
      </c>
      <c r="D604" s="10" t="s">
        <v>881</v>
      </c>
      <c r="E604" s="10" t="s">
        <v>882</v>
      </c>
      <c r="F604" s="10" t="s">
        <v>883</v>
      </c>
      <c r="G604" s="10" t="s">
        <v>41</v>
      </c>
      <c r="H604" s="10" t="s">
        <v>41</v>
      </c>
      <c r="I604" s="10" t="s">
        <v>66</v>
      </c>
      <c r="J604" s="10" t="s">
        <v>41</v>
      </c>
      <c r="K604" s="10" t="s">
        <v>111</v>
      </c>
      <c r="L604" s="7" t="s">
        <v>884</v>
      </c>
      <c r="M604" s="8" t="s">
        <v>41</v>
      </c>
      <c r="N604" s="11">
        <v>46276</v>
      </c>
      <c r="O604" s="11">
        <v>46276</v>
      </c>
      <c r="P604" s="7" t="s">
        <v>95</v>
      </c>
      <c r="Q604" s="10" t="s">
        <v>885</v>
      </c>
      <c r="R604" s="12" t="str">
        <f>HYPERLINK("https://docs.wto.org/imrd/directdoc.asp?DDFDocuments/t/G/SPS/NPER1136.docx", "https://docs.wto.org/imrd/directdoc.asp?DDFDocuments/t/G/SPS/NPER1136.docx")</f>
        <v>https://docs.wto.org/imrd/directdoc.asp?DDFDocuments/t/G/SPS/NPER1136.docx</v>
      </c>
      <c r="S604" s="12" t="str">
        <f>HYPERLINK("https://docs.wto.org/imrd/directdoc.asp?DDFDocuments/u/G/SPS/NPER1136.docx", "https://docs.wto.org/imrd/directdoc.asp?DDFDocuments/u/G/SPS/NPER1136.docx")</f>
        <v>https://docs.wto.org/imrd/directdoc.asp?DDFDocuments/u/G/SPS/NPER1136.docx</v>
      </c>
      <c r="T604" s="12" t="str">
        <f>HYPERLINK("https://docs.wto.org/imrd/directdoc.asp?DDFDocuments/v/G/SPS/NPER1136.docx", "https://docs.wto.org/imrd/directdoc.asp?DDFDocuments/v/G/SPS/NPER1136.docx")</f>
        <v>https://docs.wto.org/imrd/directdoc.asp?DDFDocuments/v/G/SPS/NPER1136.docx</v>
      </c>
      <c r="U604" s="12" t="s">
        <v>41</v>
      </c>
      <c r="V604" s="12" t="s">
        <v>41</v>
      </c>
      <c r="W604" s="12" t="s">
        <v>41</v>
      </c>
      <c r="X604" s="12" t="s">
        <v>41</v>
      </c>
      <c r="Y604" s="12" t="s">
        <v>41</v>
      </c>
      <c r="Z604" s="12" t="s">
        <v>41</v>
      </c>
      <c r="AA604" s="12" t="s">
        <v>41</v>
      </c>
      <c r="AB604" s="13" t="s">
        <v>41</v>
      </c>
      <c r="AC604" s="12" t="s">
        <v>97</v>
      </c>
      <c r="AD604" s="12" t="s">
        <v>98</v>
      </c>
      <c r="AE604" s="12" t="s">
        <v>97</v>
      </c>
      <c r="AF604" s="12" t="s">
        <v>97</v>
      </c>
      <c r="AG604" s="12" t="s">
        <v>98</v>
      </c>
      <c r="AH604" s="13" t="s">
        <v>41</v>
      </c>
    </row>
    <row r="605" spans="1:34" ht="40.049999999999997" customHeight="1" x14ac:dyDescent="0.3">
      <c r="A605" s="7" t="s">
        <v>112</v>
      </c>
      <c r="B605" s="8">
        <v>46283</v>
      </c>
      <c r="C605" s="9" t="str">
        <f>HYPERLINK("https://epingalert.org/en/Search?viewData= G/SPS/N/UKR/264/Add.1"," G/SPS/N/UKR/264/Add.1")</f>
        <v xml:space="preserve"> G/SPS/N/UKR/264/Add.1</v>
      </c>
      <c r="D605" s="10" t="s">
        <v>886</v>
      </c>
      <c r="E605" s="10" t="s">
        <v>887</v>
      </c>
      <c r="F605" s="10" t="s">
        <v>146</v>
      </c>
      <c r="G605" s="10" t="s">
        <v>41</v>
      </c>
      <c r="H605" s="10" t="s">
        <v>41</v>
      </c>
      <c r="I605" s="10" t="s">
        <v>888</v>
      </c>
      <c r="J605" s="10" t="s">
        <v>41</v>
      </c>
      <c r="K605" s="10" t="s">
        <v>889</v>
      </c>
      <c r="L605" s="7"/>
      <c r="M605" s="8" t="s">
        <v>41</v>
      </c>
      <c r="N605" s="11"/>
      <c r="O605" s="11"/>
      <c r="P605" s="7" t="s">
        <v>43</v>
      </c>
      <c r="Q605" s="10" t="s">
        <v>890</v>
      </c>
      <c r="R605" s="12" t="str">
        <f>HYPERLINK("https://docs.wto.org/imrd/directdoc.asp?DDFDocuments/t/G/SPS/NUKR264A1.docx", "https://docs.wto.org/imrd/directdoc.asp?DDFDocuments/t/G/SPS/NUKR264A1.docx")</f>
        <v>https://docs.wto.org/imrd/directdoc.asp?DDFDocuments/t/G/SPS/NUKR264A1.docx</v>
      </c>
      <c r="S605" s="12" t="str">
        <f>HYPERLINK("https://docs.wto.org/imrd/directdoc.asp?DDFDocuments/u/G/SPS/NUKR264A1.docx", "https://docs.wto.org/imrd/directdoc.asp?DDFDocuments/u/G/SPS/NUKR264A1.docx")</f>
        <v>https://docs.wto.org/imrd/directdoc.asp?DDFDocuments/u/G/SPS/NUKR264A1.docx</v>
      </c>
      <c r="T605" s="12" t="str">
        <f>HYPERLINK("https://docs.wto.org/imrd/directdoc.asp?DDFDocuments/v/G/SPS/NUKR264A1.docx", "https://docs.wto.org/imrd/directdoc.asp?DDFDocuments/v/G/SPS/NUKR264A1.docx")</f>
        <v>https://docs.wto.org/imrd/directdoc.asp?DDFDocuments/v/G/SPS/NUKR264A1.docx</v>
      </c>
      <c r="U605" s="12" t="s">
        <v>41</v>
      </c>
      <c r="V605" s="12" t="s">
        <v>41</v>
      </c>
      <c r="W605" s="12" t="s">
        <v>41</v>
      </c>
      <c r="X605" s="12" t="s">
        <v>41</v>
      </c>
      <c r="Y605" s="12" t="s">
        <v>41</v>
      </c>
      <c r="Z605" s="12" t="s">
        <v>41</v>
      </c>
      <c r="AA605" s="12" t="s">
        <v>41</v>
      </c>
      <c r="AB605" s="13" t="s">
        <v>41</v>
      </c>
      <c r="AC605" s="12" t="s">
        <v>41</v>
      </c>
      <c r="AD605" s="12" t="s">
        <v>41</v>
      </c>
      <c r="AE605" s="12" t="s">
        <v>41</v>
      </c>
      <c r="AF605" s="12" t="s">
        <v>41</v>
      </c>
      <c r="AG605" s="12" t="s">
        <v>41</v>
      </c>
      <c r="AH605" s="13" t="s">
        <v>41</v>
      </c>
    </row>
    <row r="606" spans="1:34" ht="40.049999999999997" customHeight="1" x14ac:dyDescent="0.3">
      <c r="A606" s="7" t="s">
        <v>34</v>
      </c>
      <c r="B606" s="8">
        <v>46283</v>
      </c>
      <c r="C606" s="9" t="str">
        <f>HYPERLINK("https://epingalert.org/en/Search?viewData= G/TBT/N/BDI/347/Add.1, G/TBT/N/KEN/1415/Add.1, G/TBT/N/RWA/854/Add.1, G/TBT/N/TZA/937/Add.1, G/TBT/N/UGA/1763/Add.1"," G/TBT/N/BDI/347/Add.1, G/TBT/N/KEN/1415/Add.1, G/TBT/N/RWA/854/Add.1, G/TBT/N/TZA/937/Add.1, G/TBT/N/UGA/1763/Add.1")</f>
        <v xml:space="preserve"> G/TBT/N/BDI/347/Add.1, G/TBT/N/KEN/1415/Add.1, G/TBT/N/RWA/854/Add.1, G/TBT/N/TZA/937/Add.1, G/TBT/N/UGA/1763/Add.1</v>
      </c>
      <c r="D606" s="10" t="s">
        <v>891</v>
      </c>
      <c r="E606" s="10" t="s">
        <v>892</v>
      </c>
      <c r="F606" s="10" t="s">
        <v>893</v>
      </c>
      <c r="G606" s="10" t="s">
        <v>894</v>
      </c>
      <c r="H606" s="10" t="s">
        <v>895</v>
      </c>
      <c r="I606" s="10" t="s">
        <v>896</v>
      </c>
      <c r="J606" s="10" t="s">
        <v>41</v>
      </c>
      <c r="K606" s="10" t="s">
        <v>41</v>
      </c>
      <c r="L606" s="7"/>
      <c r="M606" s="8" t="s">
        <v>41</v>
      </c>
      <c r="N606" s="11"/>
      <c r="O606" s="11"/>
      <c r="P606" s="7" t="s">
        <v>43</v>
      </c>
      <c r="Q606" s="7"/>
      <c r="R606" s="12" t="str">
        <f>HYPERLINK("https://docs.wto.org/imrd/directdoc.asp?DDFDocuments/t/G/TBTN23/BDI347A1.docx", "https://docs.wto.org/imrd/directdoc.asp?DDFDocuments/t/G/TBTN23/BDI347A1.docx")</f>
        <v>https://docs.wto.org/imrd/directdoc.asp?DDFDocuments/t/G/TBTN23/BDI347A1.docx</v>
      </c>
      <c r="S606" s="12" t="str">
        <f>HYPERLINK("https://docs.wto.org/imrd/directdoc.asp?DDFDocuments/u/G/TBTN23/BDI347A1.docx", "https://docs.wto.org/imrd/directdoc.asp?DDFDocuments/u/G/TBTN23/BDI347A1.docx")</f>
        <v>https://docs.wto.org/imrd/directdoc.asp?DDFDocuments/u/G/TBTN23/BDI347A1.docx</v>
      </c>
      <c r="T606" s="12" t="str">
        <f>HYPERLINK("https://docs.wto.org/imrd/directdoc.asp?DDFDocuments/v/G/TBTN23/BDI347A1.docx", "https://docs.wto.org/imrd/directdoc.asp?DDFDocuments/v/G/TBTN23/BDI347A1.docx")</f>
        <v>https://docs.wto.org/imrd/directdoc.asp?DDFDocuments/v/G/TBTN23/BDI347A1.docx</v>
      </c>
      <c r="U606" s="12" t="s">
        <v>98</v>
      </c>
      <c r="V606" s="12" t="s">
        <v>97</v>
      </c>
      <c r="W606" s="12" t="s">
        <v>98</v>
      </c>
      <c r="X606" s="12" t="s">
        <v>97</v>
      </c>
      <c r="Y606" s="12" t="s">
        <v>97</v>
      </c>
      <c r="Z606" s="12" t="s">
        <v>97</v>
      </c>
      <c r="AA606" s="12" t="s">
        <v>97</v>
      </c>
      <c r="AB606" s="13" t="s">
        <v>41</v>
      </c>
      <c r="AC606" s="12" t="s">
        <v>41</v>
      </c>
      <c r="AD606" s="12" t="s">
        <v>41</v>
      </c>
      <c r="AE606" s="12" t="s">
        <v>41</v>
      </c>
      <c r="AF606" s="12" t="s">
        <v>41</v>
      </c>
      <c r="AG606" s="12" t="s">
        <v>41</v>
      </c>
      <c r="AH606" s="13" t="s">
        <v>41</v>
      </c>
    </row>
    <row r="607" spans="1:34" ht="40.049999999999997" customHeight="1" x14ac:dyDescent="0.3">
      <c r="A607" s="7" t="s">
        <v>45</v>
      </c>
      <c r="B607" s="8">
        <v>46283</v>
      </c>
      <c r="C607" s="9" t="str">
        <f>HYPERLINK("https://epingalert.org/en/Search?viewData= G/TBT/N/BDI/347/Add.1, G/TBT/N/KEN/1415/Add.1, G/TBT/N/RWA/854/Add.1, G/TBT/N/TZA/937/Add.1, G/TBT/N/UGA/1763/Add.1"," G/TBT/N/BDI/347/Add.1, G/TBT/N/KEN/1415/Add.1, G/TBT/N/RWA/854/Add.1, G/TBT/N/TZA/937/Add.1, G/TBT/N/UGA/1763/Add.1")</f>
        <v xml:space="preserve"> G/TBT/N/BDI/347/Add.1, G/TBT/N/KEN/1415/Add.1, G/TBT/N/RWA/854/Add.1, G/TBT/N/TZA/937/Add.1, G/TBT/N/UGA/1763/Add.1</v>
      </c>
      <c r="D607" s="10" t="s">
        <v>891</v>
      </c>
      <c r="E607" s="10" t="s">
        <v>892</v>
      </c>
      <c r="F607" s="10" t="s">
        <v>893</v>
      </c>
      <c r="G607" s="10" t="s">
        <v>894</v>
      </c>
      <c r="H607" s="10" t="s">
        <v>895</v>
      </c>
      <c r="I607" s="10" t="s">
        <v>896</v>
      </c>
      <c r="J607" s="10" t="s">
        <v>41</v>
      </c>
      <c r="K607" s="10" t="s">
        <v>41</v>
      </c>
      <c r="L607" s="7"/>
      <c r="M607" s="8" t="s">
        <v>41</v>
      </c>
      <c r="N607" s="11"/>
      <c r="O607" s="11"/>
      <c r="P607" s="7" t="s">
        <v>43</v>
      </c>
      <c r="Q607" s="7"/>
      <c r="R607" s="12" t="str">
        <f>HYPERLINK("https://docs.wto.org/imrd/directdoc.asp?DDFDocuments/t/G/TBTN23/BDI347A1.docx", "https://docs.wto.org/imrd/directdoc.asp?DDFDocuments/t/G/TBTN23/BDI347A1.docx")</f>
        <v>https://docs.wto.org/imrd/directdoc.asp?DDFDocuments/t/G/TBTN23/BDI347A1.docx</v>
      </c>
      <c r="S607" s="12" t="str">
        <f>HYPERLINK("https://docs.wto.org/imrd/directdoc.asp?DDFDocuments/u/G/TBTN23/BDI347A1.docx", "https://docs.wto.org/imrd/directdoc.asp?DDFDocuments/u/G/TBTN23/BDI347A1.docx")</f>
        <v>https://docs.wto.org/imrd/directdoc.asp?DDFDocuments/u/G/TBTN23/BDI347A1.docx</v>
      </c>
      <c r="T607" s="12" t="str">
        <f>HYPERLINK("https://docs.wto.org/imrd/directdoc.asp?DDFDocuments/v/G/TBTN23/BDI347A1.docx", "https://docs.wto.org/imrd/directdoc.asp?DDFDocuments/v/G/TBTN23/BDI347A1.docx")</f>
        <v>https://docs.wto.org/imrd/directdoc.asp?DDFDocuments/v/G/TBTN23/BDI347A1.docx</v>
      </c>
      <c r="U607" s="12" t="s">
        <v>98</v>
      </c>
      <c r="V607" s="12" t="s">
        <v>97</v>
      </c>
      <c r="W607" s="12" t="s">
        <v>98</v>
      </c>
      <c r="X607" s="12" t="s">
        <v>97</v>
      </c>
      <c r="Y607" s="12" t="s">
        <v>97</v>
      </c>
      <c r="Z607" s="12" t="s">
        <v>97</v>
      </c>
      <c r="AA607" s="12" t="s">
        <v>97</v>
      </c>
      <c r="AB607" s="13" t="s">
        <v>41</v>
      </c>
      <c r="AC607" s="12" t="s">
        <v>41</v>
      </c>
      <c r="AD607" s="12" t="s">
        <v>41</v>
      </c>
      <c r="AE607" s="12" t="s">
        <v>41</v>
      </c>
      <c r="AF607" s="12" t="s">
        <v>41</v>
      </c>
      <c r="AG607" s="12" t="s">
        <v>41</v>
      </c>
      <c r="AH607" s="13" t="s">
        <v>41</v>
      </c>
    </row>
    <row r="608" spans="1:34" ht="40.049999999999997" customHeight="1" x14ac:dyDescent="0.3">
      <c r="A608" s="7" t="s">
        <v>46</v>
      </c>
      <c r="B608" s="8">
        <v>46283</v>
      </c>
      <c r="C608" s="9" t="str">
        <f>HYPERLINK("https://epingalert.org/en/Search?viewData= G/TBT/N/BDI/347/Add.1, G/TBT/N/KEN/1415/Add.1, G/TBT/N/RWA/854/Add.1, G/TBT/N/TZA/937/Add.1, G/TBT/N/UGA/1763/Add.1"," G/TBT/N/BDI/347/Add.1, G/TBT/N/KEN/1415/Add.1, G/TBT/N/RWA/854/Add.1, G/TBT/N/TZA/937/Add.1, G/TBT/N/UGA/1763/Add.1")</f>
        <v xml:space="preserve"> G/TBT/N/BDI/347/Add.1, G/TBT/N/KEN/1415/Add.1, G/TBT/N/RWA/854/Add.1, G/TBT/N/TZA/937/Add.1, G/TBT/N/UGA/1763/Add.1</v>
      </c>
      <c r="D608" s="10" t="s">
        <v>891</v>
      </c>
      <c r="E608" s="10" t="s">
        <v>892</v>
      </c>
      <c r="F608" s="10" t="s">
        <v>893</v>
      </c>
      <c r="G608" s="10" t="s">
        <v>894</v>
      </c>
      <c r="H608" s="10" t="s">
        <v>895</v>
      </c>
      <c r="I608" s="10" t="s">
        <v>896</v>
      </c>
      <c r="J608" s="10" t="s">
        <v>41</v>
      </c>
      <c r="K608" s="10" t="s">
        <v>41</v>
      </c>
      <c r="L608" s="7"/>
      <c r="M608" s="8" t="s">
        <v>41</v>
      </c>
      <c r="N608" s="11"/>
      <c r="O608" s="11"/>
      <c r="P608" s="7" t="s">
        <v>43</v>
      </c>
      <c r="Q608" s="7"/>
      <c r="R608" s="12" t="str">
        <f>HYPERLINK("https://docs.wto.org/imrd/directdoc.asp?DDFDocuments/t/G/TBTN23/BDI347A1.docx", "https://docs.wto.org/imrd/directdoc.asp?DDFDocuments/t/G/TBTN23/BDI347A1.docx")</f>
        <v>https://docs.wto.org/imrd/directdoc.asp?DDFDocuments/t/G/TBTN23/BDI347A1.docx</v>
      </c>
      <c r="S608" s="12" t="str">
        <f>HYPERLINK("https://docs.wto.org/imrd/directdoc.asp?DDFDocuments/u/G/TBTN23/BDI347A1.docx", "https://docs.wto.org/imrd/directdoc.asp?DDFDocuments/u/G/TBTN23/BDI347A1.docx")</f>
        <v>https://docs.wto.org/imrd/directdoc.asp?DDFDocuments/u/G/TBTN23/BDI347A1.docx</v>
      </c>
      <c r="T608" s="12" t="str">
        <f>HYPERLINK("https://docs.wto.org/imrd/directdoc.asp?DDFDocuments/v/G/TBTN23/BDI347A1.docx", "https://docs.wto.org/imrd/directdoc.asp?DDFDocuments/v/G/TBTN23/BDI347A1.docx")</f>
        <v>https://docs.wto.org/imrd/directdoc.asp?DDFDocuments/v/G/TBTN23/BDI347A1.docx</v>
      </c>
      <c r="U608" s="12" t="s">
        <v>98</v>
      </c>
      <c r="V608" s="12" t="s">
        <v>97</v>
      </c>
      <c r="W608" s="12" t="s">
        <v>98</v>
      </c>
      <c r="X608" s="12" t="s">
        <v>97</v>
      </c>
      <c r="Y608" s="12" t="s">
        <v>97</v>
      </c>
      <c r="Z608" s="12" t="s">
        <v>97</v>
      </c>
      <c r="AA608" s="12" t="s">
        <v>97</v>
      </c>
      <c r="AB608" s="13" t="s">
        <v>41</v>
      </c>
      <c r="AC608" s="12" t="s">
        <v>41</v>
      </c>
      <c r="AD608" s="12" t="s">
        <v>41</v>
      </c>
      <c r="AE608" s="12" t="s">
        <v>41</v>
      </c>
      <c r="AF608" s="12" t="s">
        <v>41</v>
      </c>
      <c r="AG608" s="12" t="s">
        <v>41</v>
      </c>
      <c r="AH608" s="13" t="s">
        <v>41</v>
      </c>
    </row>
    <row r="609" spans="1:34" ht="40.049999999999997" customHeight="1" x14ac:dyDescent="0.3">
      <c r="A609" s="7" t="s">
        <v>47</v>
      </c>
      <c r="B609" s="8">
        <v>46283</v>
      </c>
      <c r="C609" s="9" t="str">
        <f>HYPERLINK("https://epingalert.org/en/Search?viewData= G/TBT/N/BDI/347/Add.1, G/TBT/N/KEN/1415/Add.1, G/TBT/N/RWA/854/Add.1, G/TBT/N/TZA/937/Add.1, G/TBT/N/UGA/1763/Add.1"," G/TBT/N/BDI/347/Add.1, G/TBT/N/KEN/1415/Add.1, G/TBT/N/RWA/854/Add.1, G/TBT/N/TZA/937/Add.1, G/TBT/N/UGA/1763/Add.1")</f>
        <v xml:space="preserve"> G/TBT/N/BDI/347/Add.1, G/TBT/N/KEN/1415/Add.1, G/TBT/N/RWA/854/Add.1, G/TBT/N/TZA/937/Add.1, G/TBT/N/UGA/1763/Add.1</v>
      </c>
      <c r="D609" s="10" t="s">
        <v>891</v>
      </c>
      <c r="E609" s="10" t="s">
        <v>892</v>
      </c>
      <c r="F609" s="10" t="s">
        <v>893</v>
      </c>
      <c r="G609" s="10" t="s">
        <v>894</v>
      </c>
      <c r="H609" s="10" t="s">
        <v>895</v>
      </c>
      <c r="I609" s="10" t="s">
        <v>896</v>
      </c>
      <c r="J609" s="10" t="s">
        <v>41</v>
      </c>
      <c r="K609" s="10" t="s">
        <v>41</v>
      </c>
      <c r="L609" s="7"/>
      <c r="M609" s="8" t="s">
        <v>41</v>
      </c>
      <c r="N609" s="11"/>
      <c r="O609" s="11"/>
      <c r="P609" s="7" t="s">
        <v>43</v>
      </c>
      <c r="Q609" s="7"/>
      <c r="R609" s="12" t="str">
        <f>HYPERLINK("https://docs.wto.org/imrd/directdoc.asp?DDFDocuments/t/G/TBTN23/BDI347A1.docx", "https://docs.wto.org/imrd/directdoc.asp?DDFDocuments/t/G/TBTN23/BDI347A1.docx")</f>
        <v>https://docs.wto.org/imrd/directdoc.asp?DDFDocuments/t/G/TBTN23/BDI347A1.docx</v>
      </c>
      <c r="S609" s="12" t="str">
        <f>HYPERLINK("https://docs.wto.org/imrd/directdoc.asp?DDFDocuments/u/G/TBTN23/BDI347A1.docx", "https://docs.wto.org/imrd/directdoc.asp?DDFDocuments/u/G/TBTN23/BDI347A1.docx")</f>
        <v>https://docs.wto.org/imrd/directdoc.asp?DDFDocuments/u/G/TBTN23/BDI347A1.docx</v>
      </c>
      <c r="T609" s="12" t="str">
        <f>HYPERLINK("https://docs.wto.org/imrd/directdoc.asp?DDFDocuments/v/G/TBTN23/BDI347A1.docx", "https://docs.wto.org/imrd/directdoc.asp?DDFDocuments/v/G/TBTN23/BDI347A1.docx")</f>
        <v>https://docs.wto.org/imrd/directdoc.asp?DDFDocuments/v/G/TBTN23/BDI347A1.docx</v>
      </c>
      <c r="U609" s="12" t="s">
        <v>98</v>
      </c>
      <c r="V609" s="12" t="s">
        <v>97</v>
      </c>
      <c r="W609" s="12" t="s">
        <v>98</v>
      </c>
      <c r="X609" s="12" t="s">
        <v>97</v>
      </c>
      <c r="Y609" s="12" t="s">
        <v>97</v>
      </c>
      <c r="Z609" s="12" t="s">
        <v>97</v>
      </c>
      <c r="AA609" s="12" t="s">
        <v>97</v>
      </c>
      <c r="AB609" s="13" t="s">
        <v>41</v>
      </c>
      <c r="AC609" s="12" t="s">
        <v>41</v>
      </c>
      <c r="AD609" s="12" t="s">
        <v>41</v>
      </c>
      <c r="AE609" s="12" t="s">
        <v>41</v>
      </c>
      <c r="AF609" s="12" t="s">
        <v>41</v>
      </c>
      <c r="AG609" s="12" t="s">
        <v>41</v>
      </c>
      <c r="AH609" s="13" t="s">
        <v>41</v>
      </c>
    </row>
    <row r="610" spans="1:34" ht="40.049999999999997" customHeight="1" x14ac:dyDescent="0.3">
      <c r="A610" s="7" t="s">
        <v>48</v>
      </c>
      <c r="B610" s="8">
        <v>46283</v>
      </c>
      <c r="C610" s="9" t="str">
        <f>HYPERLINK("https://epingalert.org/en/Search?viewData= G/TBT/N/BDI/347/Add.1, G/TBT/N/KEN/1415/Add.1, G/TBT/N/RWA/854/Add.1, G/TBT/N/TZA/937/Add.1, G/TBT/N/UGA/1763/Add.1"," G/TBT/N/BDI/347/Add.1, G/TBT/N/KEN/1415/Add.1, G/TBT/N/RWA/854/Add.1, G/TBT/N/TZA/937/Add.1, G/TBT/N/UGA/1763/Add.1")</f>
        <v xml:space="preserve"> G/TBT/N/BDI/347/Add.1, G/TBT/N/KEN/1415/Add.1, G/TBT/N/RWA/854/Add.1, G/TBT/N/TZA/937/Add.1, G/TBT/N/UGA/1763/Add.1</v>
      </c>
      <c r="D610" s="10" t="s">
        <v>891</v>
      </c>
      <c r="E610" s="10" t="s">
        <v>892</v>
      </c>
      <c r="F610" s="10" t="s">
        <v>893</v>
      </c>
      <c r="G610" s="10" t="s">
        <v>894</v>
      </c>
      <c r="H610" s="10" t="s">
        <v>895</v>
      </c>
      <c r="I610" s="10" t="s">
        <v>897</v>
      </c>
      <c r="J610" s="10" t="s">
        <v>41</v>
      </c>
      <c r="K610" s="10" t="s">
        <v>41</v>
      </c>
      <c r="L610" s="7"/>
      <c r="M610" s="8" t="s">
        <v>41</v>
      </c>
      <c r="N610" s="11"/>
      <c r="O610" s="11"/>
      <c r="P610" s="7" t="s">
        <v>43</v>
      </c>
      <c r="Q610" s="7"/>
      <c r="R610" s="12" t="str">
        <f>HYPERLINK("https://docs.wto.org/imrd/directdoc.asp?DDFDocuments/t/G/TBTN23/BDI347A1.docx", "https://docs.wto.org/imrd/directdoc.asp?DDFDocuments/t/G/TBTN23/BDI347A1.docx")</f>
        <v>https://docs.wto.org/imrd/directdoc.asp?DDFDocuments/t/G/TBTN23/BDI347A1.docx</v>
      </c>
      <c r="S610" s="12" t="str">
        <f>HYPERLINK("https://docs.wto.org/imrd/directdoc.asp?DDFDocuments/u/G/TBTN23/BDI347A1.docx", "https://docs.wto.org/imrd/directdoc.asp?DDFDocuments/u/G/TBTN23/BDI347A1.docx")</f>
        <v>https://docs.wto.org/imrd/directdoc.asp?DDFDocuments/u/G/TBTN23/BDI347A1.docx</v>
      </c>
      <c r="T610" s="12" t="str">
        <f>HYPERLINK("https://docs.wto.org/imrd/directdoc.asp?DDFDocuments/v/G/TBTN23/BDI347A1.docx", "https://docs.wto.org/imrd/directdoc.asp?DDFDocuments/v/G/TBTN23/BDI347A1.docx")</f>
        <v>https://docs.wto.org/imrd/directdoc.asp?DDFDocuments/v/G/TBTN23/BDI347A1.docx</v>
      </c>
      <c r="U610" s="12" t="s">
        <v>98</v>
      </c>
      <c r="V610" s="12" t="s">
        <v>97</v>
      </c>
      <c r="W610" s="12" t="s">
        <v>98</v>
      </c>
      <c r="X610" s="12" t="s">
        <v>97</v>
      </c>
      <c r="Y610" s="12" t="s">
        <v>97</v>
      </c>
      <c r="Z610" s="12" t="s">
        <v>97</v>
      </c>
      <c r="AA610" s="12" t="s">
        <v>97</v>
      </c>
      <c r="AB610" s="13" t="s">
        <v>41</v>
      </c>
      <c r="AC610" s="12" t="s">
        <v>41</v>
      </c>
      <c r="AD610" s="12" t="s">
        <v>41</v>
      </c>
      <c r="AE610" s="12" t="s">
        <v>41</v>
      </c>
      <c r="AF610" s="12" t="s">
        <v>41</v>
      </c>
      <c r="AG610" s="12" t="s">
        <v>41</v>
      </c>
      <c r="AH610" s="13" t="s">
        <v>41</v>
      </c>
    </row>
    <row r="611" spans="1:34" ht="40.049999999999997" customHeight="1" x14ac:dyDescent="0.3">
      <c r="A611" s="7" t="s">
        <v>34</v>
      </c>
      <c r="B611" s="8">
        <v>46283</v>
      </c>
      <c r="C611" s="9" t="str">
        <f>HYPERLINK("https://epingalert.org/en/Search?viewData= G/TBT/N/BDI/399/Add.2, G/TBT/N/KEN/1494/Add.2, G/TBT/N/RWA/923/Add.2, G/TBT/N/TZA/1027/Add.2, G/TBT/N/UGA/1834/Add.2"," G/TBT/N/BDI/399/Add.2, G/TBT/N/KEN/1494/Add.2, G/TBT/N/RWA/923/Add.2, G/TBT/N/TZA/1027/Add.2, G/TBT/N/UGA/1834/Add.2")</f>
        <v xml:space="preserve"> G/TBT/N/BDI/399/Add.2, G/TBT/N/KEN/1494/Add.2, G/TBT/N/RWA/923/Add.2, G/TBT/N/TZA/1027/Add.2, G/TBT/N/UGA/1834/Add.2</v>
      </c>
      <c r="D611" s="10" t="s">
        <v>898</v>
      </c>
      <c r="E611" s="10" t="s">
        <v>899</v>
      </c>
      <c r="F611" s="10" t="s">
        <v>900</v>
      </c>
      <c r="G611" s="10" t="s">
        <v>901</v>
      </c>
      <c r="H611" s="10" t="s">
        <v>902</v>
      </c>
      <c r="I611" s="10" t="s">
        <v>903</v>
      </c>
      <c r="J611" s="10" t="s">
        <v>41</v>
      </c>
      <c r="K611" s="10" t="s">
        <v>41</v>
      </c>
      <c r="L611" s="7"/>
      <c r="M611" s="8" t="s">
        <v>41</v>
      </c>
      <c r="N611" s="11"/>
      <c r="O611" s="11"/>
      <c r="P611" s="7" t="s">
        <v>43</v>
      </c>
      <c r="Q611" s="7"/>
      <c r="R611" s="12" t="str">
        <f>HYPERLINK("https://docs.wto.org/imrd/directdoc.asp?DDFDocuments/t/G/TBTN23/BDI399A2.docx", "https://docs.wto.org/imrd/directdoc.asp?DDFDocuments/t/G/TBTN23/BDI399A2.docx")</f>
        <v>https://docs.wto.org/imrd/directdoc.asp?DDFDocuments/t/G/TBTN23/BDI399A2.docx</v>
      </c>
      <c r="S611" s="12" t="str">
        <f>HYPERLINK("https://docs.wto.org/imrd/directdoc.asp?DDFDocuments/u/G/TBTN23/BDI399A2.docx", "https://docs.wto.org/imrd/directdoc.asp?DDFDocuments/u/G/TBTN23/BDI399A2.docx")</f>
        <v>https://docs.wto.org/imrd/directdoc.asp?DDFDocuments/u/G/TBTN23/BDI399A2.docx</v>
      </c>
      <c r="T611" s="12" t="str">
        <f>HYPERLINK("https://docs.wto.org/imrd/directdoc.asp?DDFDocuments/v/G/TBTN23/BDI399A2.docx", "https://docs.wto.org/imrd/directdoc.asp?DDFDocuments/v/G/TBTN23/BDI399A2.docx")</f>
        <v>https://docs.wto.org/imrd/directdoc.asp?DDFDocuments/v/G/TBTN23/BDI399A2.docx</v>
      </c>
      <c r="U611" s="12" t="s">
        <v>98</v>
      </c>
      <c r="V611" s="12" t="s">
        <v>97</v>
      </c>
      <c r="W611" s="12" t="s">
        <v>98</v>
      </c>
      <c r="X611" s="12" t="s">
        <v>97</v>
      </c>
      <c r="Y611" s="12" t="s">
        <v>97</v>
      </c>
      <c r="Z611" s="12" t="s">
        <v>97</v>
      </c>
      <c r="AA611" s="12" t="s">
        <v>97</v>
      </c>
      <c r="AB611" s="13" t="s">
        <v>41</v>
      </c>
      <c r="AC611" s="12" t="s">
        <v>41</v>
      </c>
      <c r="AD611" s="12" t="s">
        <v>41</v>
      </c>
      <c r="AE611" s="12" t="s">
        <v>41</v>
      </c>
      <c r="AF611" s="12" t="s">
        <v>41</v>
      </c>
      <c r="AG611" s="12" t="s">
        <v>41</v>
      </c>
      <c r="AH611" s="13" t="s">
        <v>41</v>
      </c>
    </row>
    <row r="612" spans="1:34" ht="40.049999999999997" customHeight="1" x14ac:dyDescent="0.3">
      <c r="A612" s="7" t="s">
        <v>45</v>
      </c>
      <c r="B612" s="8">
        <v>46283</v>
      </c>
      <c r="C612" s="9" t="str">
        <f>HYPERLINK("https://epingalert.org/en/Search?viewData= G/TBT/N/BDI/399/Add.2, G/TBT/N/KEN/1494/Add.2, G/TBT/N/RWA/923/Add.2, G/TBT/N/TZA/1027/Add.2, G/TBT/N/UGA/1834/Add.2"," G/TBT/N/BDI/399/Add.2, G/TBT/N/KEN/1494/Add.2, G/TBT/N/RWA/923/Add.2, G/TBT/N/TZA/1027/Add.2, G/TBT/N/UGA/1834/Add.2")</f>
        <v xml:space="preserve"> G/TBT/N/BDI/399/Add.2, G/TBT/N/KEN/1494/Add.2, G/TBT/N/RWA/923/Add.2, G/TBT/N/TZA/1027/Add.2, G/TBT/N/UGA/1834/Add.2</v>
      </c>
      <c r="D612" s="10" t="s">
        <v>898</v>
      </c>
      <c r="E612" s="10" t="s">
        <v>899</v>
      </c>
      <c r="F612" s="10" t="s">
        <v>900</v>
      </c>
      <c r="G612" s="10" t="s">
        <v>901</v>
      </c>
      <c r="H612" s="10" t="s">
        <v>902</v>
      </c>
      <c r="I612" s="10" t="s">
        <v>903</v>
      </c>
      <c r="J612" s="10" t="s">
        <v>41</v>
      </c>
      <c r="K612" s="10" t="s">
        <v>41</v>
      </c>
      <c r="L612" s="7"/>
      <c r="M612" s="8" t="s">
        <v>41</v>
      </c>
      <c r="N612" s="11"/>
      <c r="O612" s="11"/>
      <c r="P612" s="7" t="s">
        <v>43</v>
      </c>
      <c r="Q612" s="7"/>
      <c r="R612" s="12" t="str">
        <f>HYPERLINK("https://docs.wto.org/imrd/directdoc.asp?DDFDocuments/t/G/TBTN23/BDI399A2.docx", "https://docs.wto.org/imrd/directdoc.asp?DDFDocuments/t/G/TBTN23/BDI399A2.docx")</f>
        <v>https://docs.wto.org/imrd/directdoc.asp?DDFDocuments/t/G/TBTN23/BDI399A2.docx</v>
      </c>
      <c r="S612" s="12" t="str">
        <f>HYPERLINK("https://docs.wto.org/imrd/directdoc.asp?DDFDocuments/u/G/TBTN23/BDI399A2.docx", "https://docs.wto.org/imrd/directdoc.asp?DDFDocuments/u/G/TBTN23/BDI399A2.docx")</f>
        <v>https://docs.wto.org/imrd/directdoc.asp?DDFDocuments/u/G/TBTN23/BDI399A2.docx</v>
      </c>
      <c r="T612" s="12" t="str">
        <f>HYPERLINK("https://docs.wto.org/imrd/directdoc.asp?DDFDocuments/v/G/TBTN23/BDI399A2.docx", "https://docs.wto.org/imrd/directdoc.asp?DDFDocuments/v/G/TBTN23/BDI399A2.docx")</f>
        <v>https://docs.wto.org/imrd/directdoc.asp?DDFDocuments/v/G/TBTN23/BDI399A2.docx</v>
      </c>
      <c r="U612" s="12" t="s">
        <v>98</v>
      </c>
      <c r="V612" s="12" t="s">
        <v>97</v>
      </c>
      <c r="W612" s="12" t="s">
        <v>98</v>
      </c>
      <c r="X612" s="12" t="s">
        <v>97</v>
      </c>
      <c r="Y612" s="12" t="s">
        <v>97</v>
      </c>
      <c r="Z612" s="12" t="s">
        <v>97</v>
      </c>
      <c r="AA612" s="12" t="s">
        <v>97</v>
      </c>
      <c r="AB612" s="13" t="s">
        <v>41</v>
      </c>
      <c r="AC612" s="12" t="s">
        <v>41</v>
      </c>
      <c r="AD612" s="12" t="s">
        <v>41</v>
      </c>
      <c r="AE612" s="12" t="s">
        <v>41</v>
      </c>
      <c r="AF612" s="12" t="s">
        <v>41</v>
      </c>
      <c r="AG612" s="12" t="s">
        <v>41</v>
      </c>
      <c r="AH612" s="13" t="s">
        <v>41</v>
      </c>
    </row>
    <row r="613" spans="1:34" ht="40.049999999999997" customHeight="1" x14ac:dyDescent="0.3">
      <c r="A613" s="7" t="s">
        <v>46</v>
      </c>
      <c r="B613" s="8">
        <v>46283</v>
      </c>
      <c r="C613" s="9" t="str">
        <f>HYPERLINK("https://epingalert.org/en/Search?viewData= G/TBT/N/BDI/399/Add.2, G/TBT/N/KEN/1494/Add.2, G/TBT/N/RWA/923/Add.2, G/TBT/N/TZA/1027/Add.2, G/TBT/N/UGA/1834/Add.2"," G/TBT/N/BDI/399/Add.2, G/TBT/N/KEN/1494/Add.2, G/TBT/N/RWA/923/Add.2, G/TBT/N/TZA/1027/Add.2, G/TBT/N/UGA/1834/Add.2")</f>
        <v xml:space="preserve"> G/TBT/N/BDI/399/Add.2, G/TBT/N/KEN/1494/Add.2, G/TBT/N/RWA/923/Add.2, G/TBT/N/TZA/1027/Add.2, G/TBT/N/UGA/1834/Add.2</v>
      </c>
      <c r="D613" s="10" t="s">
        <v>898</v>
      </c>
      <c r="E613" s="10" t="s">
        <v>899</v>
      </c>
      <c r="F613" s="10" t="s">
        <v>900</v>
      </c>
      <c r="G613" s="10" t="s">
        <v>901</v>
      </c>
      <c r="H613" s="10" t="s">
        <v>902</v>
      </c>
      <c r="I613" s="10" t="s">
        <v>903</v>
      </c>
      <c r="J613" s="10" t="s">
        <v>41</v>
      </c>
      <c r="K613" s="10" t="s">
        <v>41</v>
      </c>
      <c r="L613" s="7"/>
      <c r="M613" s="8" t="s">
        <v>41</v>
      </c>
      <c r="N613" s="11"/>
      <c r="O613" s="11"/>
      <c r="P613" s="7" t="s">
        <v>43</v>
      </c>
      <c r="Q613" s="7"/>
      <c r="R613" s="12" t="str">
        <f>HYPERLINK("https://docs.wto.org/imrd/directdoc.asp?DDFDocuments/t/G/TBTN23/BDI399A2.docx", "https://docs.wto.org/imrd/directdoc.asp?DDFDocuments/t/G/TBTN23/BDI399A2.docx")</f>
        <v>https://docs.wto.org/imrd/directdoc.asp?DDFDocuments/t/G/TBTN23/BDI399A2.docx</v>
      </c>
      <c r="S613" s="12" t="str">
        <f>HYPERLINK("https://docs.wto.org/imrd/directdoc.asp?DDFDocuments/u/G/TBTN23/BDI399A2.docx", "https://docs.wto.org/imrd/directdoc.asp?DDFDocuments/u/G/TBTN23/BDI399A2.docx")</f>
        <v>https://docs.wto.org/imrd/directdoc.asp?DDFDocuments/u/G/TBTN23/BDI399A2.docx</v>
      </c>
      <c r="T613" s="12" t="str">
        <f>HYPERLINK("https://docs.wto.org/imrd/directdoc.asp?DDFDocuments/v/G/TBTN23/BDI399A2.docx", "https://docs.wto.org/imrd/directdoc.asp?DDFDocuments/v/G/TBTN23/BDI399A2.docx")</f>
        <v>https://docs.wto.org/imrd/directdoc.asp?DDFDocuments/v/G/TBTN23/BDI399A2.docx</v>
      </c>
      <c r="U613" s="12" t="s">
        <v>98</v>
      </c>
      <c r="V613" s="12" t="s">
        <v>97</v>
      </c>
      <c r="W613" s="12" t="s">
        <v>98</v>
      </c>
      <c r="X613" s="12" t="s">
        <v>97</v>
      </c>
      <c r="Y613" s="12" t="s">
        <v>97</v>
      </c>
      <c r="Z613" s="12" t="s">
        <v>97</v>
      </c>
      <c r="AA613" s="12" t="s">
        <v>97</v>
      </c>
      <c r="AB613" s="13" t="s">
        <v>41</v>
      </c>
      <c r="AC613" s="12" t="s">
        <v>41</v>
      </c>
      <c r="AD613" s="12" t="s">
        <v>41</v>
      </c>
      <c r="AE613" s="12" t="s">
        <v>41</v>
      </c>
      <c r="AF613" s="12" t="s">
        <v>41</v>
      </c>
      <c r="AG613" s="12" t="s">
        <v>41</v>
      </c>
      <c r="AH613" s="13" t="s">
        <v>41</v>
      </c>
    </row>
    <row r="614" spans="1:34" ht="40.049999999999997" customHeight="1" x14ac:dyDescent="0.3">
      <c r="A614" s="7" t="s">
        <v>47</v>
      </c>
      <c r="B614" s="8">
        <v>46283</v>
      </c>
      <c r="C614" s="9" t="str">
        <f>HYPERLINK("https://epingalert.org/en/Search?viewData= G/TBT/N/BDI/399/Add.2, G/TBT/N/KEN/1494/Add.2, G/TBT/N/RWA/923/Add.2, G/TBT/N/TZA/1027/Add.2, G/TBT/N/UGA/1834/Add.2"," G/TBT/N/BDI/399/Add.2, G/TBT/N/KEN/1494/Add.2, G/TBT/N/RWA/923/Add.2, G/TBT/N/TZA/1027/Add.2, G/TBT/N/UGA/1834/Add.2")</f>
        <v xml:space="preserve"> G/TBT/N/BDI/399/Add.2, G/TBT/N/KEN/1494/Add.2, G/TBT/N/RWA/923/Add.2, G/TBT/N/TZA/1027/Add.2, G/TBT/N/UGA/1834/Add.2</v>
      </c>
      <c r="D614" s="10" t="s">
        <v>898</v>
      </c>
      <c r="E614" s="10" t="s">
        <v>899</v>
      </c>
      <c r="F614" s="10" t="s">
        <v>900</v>
      </c>
      <c r="G614" s="10" t="s">
        <v>901</v>
      </c>
      <c r="H614" s="10" t="s">
        <v>902</v>
      </c>
      <c r="I614" s="10" t="s">
        <v>903</v>
      </c>
      <c r="J614" s="10" t="s">
        <v>41</v>
      </c>
      <c r="K614" s="10" t="s">
        <v>41</v>
      </c>
      <c r="L614" s="7"/>
      <c r="M614" s="8" t="s">
        <v>41</v>
      </c>
      <c r="N614" s="11"/>
      <c r="O614" s="11"/>
      <c r="P614" s="7" t="s">
        <v>43</v>
      </c>
      <c r="Q614" s="7"/>
      <c r="R614" s="12" t="str">
        <f>HYPERLINK("https://docs.wto.org/imrd/directdoc.asp?DDFDocuments/t/G/TBTN23/BDI399A2.docx", "https://docs.wto.org/imrd/directdoc.asp?DDFDocuments/t/G/TBTN23/BDI399A2.docx")</f>
        <v>https://docs.wto.org/imrd/directdoc.asp?DDFDocuments/t/G/TBTN23/BDI399A2.docx</v>
      </c>
      <c r="S614" s="12" t="str">
        <f>HYPERLINK("https://docs.wto.org/imrd/directdoc.asp?DDFDocuments/u/G/TBTN23/BDI399A2.docx", "https://docs.wto.org/imrd/directdoc.asp?DDFDocuments/u/G/TBTN23/BDI399A2.docx")</f>
        <v>https://docs.wto.org/imrd/directdoc.asp?DDFDocuments/u/G/TBTN23/BDI399A2.docx</v>
      </c>
      <c r="T614" s="12" t="str">
        <f>HYPERLINK("https://docs.wto.org/imrd/directdoc.asp?DDFDocuments/v/G/TBTN23/BDI399A2.docx", "https://docs.wto.org/imrd/directdoc.asp?DDFDocuments/v/G/TBTN23/BDI399A2.docx")</f>
        <v>https://docs.wto.org/imrd/directdoc.asp?DDFDocuments/v/G/TBTN23/BDI399A2.docx</v>
      </c>
      <c r="U614" s="12" t="s">
        <v>98</v>
      </c>
      <c r="V614" s="12" t="s">
        <v>97</v>
      </c>
      <c r="W614" s="12" t="s">
        <v>98</v>
      </c>
      <c r="X614" s="12" t="s">
        <v>97</v>
      </c>
      <c r="Y614" s="12" t="s">
        <v>97</v>
      </c>
      <c r="Z614" s="12" t="s">
        <v>97</v>
      </c>
      <c r="AA614" s="12" t="s">
        <v>97</v>
      </c>
      <c r="AB614" s="13" t="s">
        <v>41</v>
      </c>
      <c r="AC614" s="12" t="s">
        <v>41</v>
      </c>
      <c r="AD614" s="12" t="s">
        <v>41</v>
      </c>
      <c r="AE614" s="12" t="s">
        <v>41</v>
      </c>
      <c r="AF614" s="12" t="s">
        <v>41</v>
      </c>
      <c r="AG614" s="12" t="s">
        <v>41</v>
      </c>
      <c r="AH614" s="13" t="s">
        <v>41</v>
      </c>
    </row>
    <row r="615" spans="1:34" ht="40.049999999999997" customHeight="1" x14ac:dyDescent="0.3">
      <c r="A615" s="7" t="s">
        <v>48</v>
      </c>
      <c r="B615" s="8">
        <v>46283</v>
      </c>
      <c r="C615" s="9" t="str">
        <f>HYPERLINK("https://epingalert.org/en/Search?viewData= G/TBT/N/BDI/399/Add.2, G/TBT/N/KEN/1494/Add.2, G/TBT/N/RWA/923/Add.2, G/TBT/N/TZA/1027/Add.2, G/TBT/N/UGA/1834/Add.2"," G/TBT/N/BDI/399/Add.2, G/TBT/N/KEN/1494/Add.2, G/TBT/N/RWA/923/Add.2, G/TBT/N/TZA/1027/Add.2, G/TBT/N/UGA/1834/Add.2")</f>
        <v xml:space="preserve"> G/TBT/N/BDI/399/Add.2, G/TBT/N/KEN/1494/Add.2, G/TBT/N/RWA/923/Add.2, G/TBT/N/TZA/1027/Add.2, G/TBT/N/UGA/1834/Add.2</v>
      </c>
      <c r="D615" s="10" t="s">
        <v>898</v>
      </c>
      <c r="E615" s="10" t="s">
        <v>899</v>
      </c>
      <c r="F615" s="10" t="s">
        <v>900</v>
      </c>
      <c r="G615" s="10" t="s">
        <v>901</v>
      </c>
      <c r="H615" s="10" t="s">
        <v>902</v>
      </c>
      <c r="I615" s="10" t="s">
        <v>500</v>
      </c>
      <c r="J615" s="10" t="s">
        <v>41</v>
      </c>
      <c r="K615" s="10" t="s">
        <v>41</v>
      </c>
      <c r="L615" s="7"/>
      <c r="M615" s="8" t="s">
        <v>41</v>
      </c>
      <c r="N615" s="11"/>
      <c r="O615" s="11"/>
      <c r="P615" s="7" t="s">
        <v>43</v>
      </c>
      <c r="Q615" s="7"/>
      <c r="R615" s="12" t="str">
        <f>HYPERLINK("https://docs.wto.org/imrd/directdoc.asp?DDFDocuments/t/G/TBTN23/BDI399A2.docx", "https://docs.wto.org/imrd/directdoc.asp?DDFDocuments/t/G/TBTN23/BDI399A2.docx")</f>
        <v>https://docs.wto.org/imrd/directdoc.asp?DDFDocuments/t/G/TBTN23/BDI399A2.docx</v>
      </c>
      <c r="S615" s="12" t="str">
        <f>HYPERLINK("https://docs.wto.org/imrd/directdoc.asp?DDFDocuments/u/G/TBTN23/BDI399A2.docx", "https://docs.wto.org/imrd/directdoc.asp?DDFDocuments/u/G/TBTN23/BDI399A2.docx")</f>
        <v>https://docs.wto.org/imrd/directdoc.asp?DDFDocuments/u/G/TBTN23/BDI399A2.docx</v>
      </c>
      <c r="T615" s="12" t="str">
        <f>HYPERLINK("https://docs.wto.org/imrd/directdoc.asp?DDFDocuments/v/G/TBTN23/BDI399A2.docx", "https://docs.wto.org/imrd/directdoc.asp?DDFDocuments/v/G/TBTN23/BDI399A2.docx")</f>
        <v>https://docs.wto.org/imrd/directdoc.asp?DDFDocuments/v/G/TBTN23/BDI399A2.docx</v>
      </c>
      <c r="U615" s="12" t="s">
        <v>98</v>
      </c>
      <c r="V615" s="12" t="s">
        <v>97</v>
      </c>
      <c r="W615" s="12" t="s">
        <v>98</v>
      </c>
      <c r="X615" s="12" t="s">
        <v>97</v>
      </c>
      <c r="Y615" s="12" t="s">
        <v>97</v>
      </c>
      <c r="Z615" s="12" t="s">
        <v>97</v>
      </c>
      <c r="AA615" s="12" t="s">
        <v>97</v>
      </c>
      <c r="AB615" s="13" t="s">
        <v>41</v>
      </c>
      <c r="AC615" s="12" t="s">
        <v>41</v>
      </c>
      <c r="AD615" s="12" t="s">
        <v>41</v>
      </c>
      <c r="AE615" s="12" t="s">
        <v>41</v>
      </c>
      <c r="AF615" s="12" t="s">
        <v>41</v>
      </c>
      <c r="AG615" s="12" t="s">
        <v>41</v>
      </c>
      <c r="AH615" s="13" t="s">
        <v>41</v>
      </c>
    </row>
    <row r="616" spans="1:34" ht="40.049999999999997" customHeight="1" x14ac:dyDescent="0.3">
      <c r="A616" s="7" t="s">
        <v>34</v>
      </c>
      <c r="B616" s="8">
        <v>46283</v>
      </c>
      <c r="C616" s="9" t="str">
        <f>HYPERLINK("https://epingalert.org/en/Search?viewData= G/TBT/N/BDI/401/Add.2, G/TBT/N/KEN/1496/Add.2, G/TBT/N/RWA/925/Add.2, G/TBT/N/TZA/1029/Add.2, G/TBT/N/UGA/1836/Add.2"," G/TBT/N/BDI/401/Add.2, G/TBT/N/KEN/1496/Add.2, G/TBT/N/RWA/925/Add.2, G/TBT/N/TZA/1029/Add.2, G/TBT/N/UGA/1836/Add.2")</f>
        <v xml:space="preserve"> G/TBT/N/BDI/401/Add.2, G/TBT/N/KEN/1496/Add.2, G/TBT/N/RWA/925/Add.2, G/TBT/N/TZA/1029/Add.2, G/TBT/N/UGA/1836/Add.2</v>
      </c>
      <c r="D616" s="10" t="s">
        <v>904</v>
      </c>
      <c r="E616" s="10" t="s">
        <v>905</v>
      </c>
      <c r="F616" s="10" t="s">
        <v>900</v>
      </c>
      <c r="G616" s="10" t="s">
        <v>901</v>
      </c>
      <c r="H616" s="10" t="s">
        <v>902</v>
      </c>
      <c r="I616" s="10" t="s">
        <v>903</v>
      </c>
      <c r="J616" s="10" t="s">
        <v>41</v>
      </c>
      <c r="K616" s="10" t="s">
        <v>41</v>
      </c>
      <c r="L616" s="7"/>
      <c r="M616" s="8" t="s">
        <v>41</v>
      </c>
      <c r="N616" s="11"/>
      <c r="O616" s="11"/>
      <c r="P616" s="7" t="s">
        <v>43</v>
      </c>
      <c r="Q616" s="7"/>
      <c r="R616" s="12" t="str">
        <f>HYPERLINK("https://docs.wto.org/imrd/directdoc.asp?DDFDocuments/t/G/TBTN23/BDI401A2.docx", "https://docs.wto.org/imrd/directdoc.asp?DDFDocuments/t/G/TBTN23/BDI401A2.docx")</f>
        <v>https://docs.wto.org/imrd/directdoc.asp?DDFDocuments/t/G/TBTN23/BDI401A2.docx</v>
      </c>
      <c r="S616" s="12" t="str">
        <f>HYPERLINK("https://docs.wto.org/imrd/directdoc.asp?DDFDocuments/u/G/TBTN23/BDI401A2.docx", "https://docs.wto.org/imrd/directdoc.asp?DDFDocuments/u/G/TBTN23/BDI401A2.docx")</f>
        <v>https://docs.wto.org/imrd/directdoc.asp?DDFDocuments/u/G/TBTN23/BDI401A2.docx</v>
      </c>
      <c r="T616" s="12" t="str">
        <f>HYPERLINK("https://docs.wto.org/imrd/directdoc.asp?DDFDocuments/v/G/TBTN23/BDI401A2.docx", "https://docs.wto.org/imrd/directdoc.asp?DDFDocuments/v/G/TBTN23/BDI401A2.docx")</f>
        <v>https://docs.wto.org/imrd/directdoc.asp?DDFDocuments/v/G/TBTN23/BDI401A2.docx</v>
      </c>
      <c r="U616" s="12" t="s">
        <v>98</v>
      </c>
      <c r="V616" s="12" t="s">
        <v>97</v>
      </c>
      <c r="W616" s="12" t="s">
        <v>98</v>
      </c>
      <c r="X616" s="12" t="s">
        <v>97</v>
      </c>
      <c r="Y616" s="12" t="s">
        <v>97</v>
      </c>
      <c r="Z616" s="12" t="s">
        <v>97</v>
      </c>
      <c r="AA616" s="12" t="s">
        <v>97</v>
      </c>
      <c r="AB616" s="13" t="s">
        <v>41</v>
      </c>
      <c r="AC616" s="12" t="s">
        <v>41</v>
      </c>
      <c r="AD616" s="12" t="s">
        <v>41</v>
      </c>
      <c r="AE616" s="12" t="s">
        <v>41</v>
      </c>
      <c r="AF616" s="12" t="s">
        <v>41</v>
      </c>
      <c r="AG616" s="12" t="s">
        <v>41</v>
      </c>
      <c r="AH616" s="13" t="s">
        <v>41</v>
      </c>
    </row>
    <row r="617" spans="1:34" ht="40.049999999999997" customHeight="1" x14ac:dyDescent="0.3">
      <c r="A617" s="7" t="s">
        <v>45</v>
      </c>
      <c r="B617" s="8">
        <v>46283</v>
      </c>
      <c r="C617" s="9" t="str">
        <f>HYPERLINK("https://epingalert.org/en/Search?viewData= G/TBT/N/BDI/401/Add.2, G/TBT/N/KEN/1496/Add.2, G/TBT/N/RWA/925/Add.2, G/TBT/N/TZA/1029/Add.2, G/TBT/N/UGA/1836/Add.2"," G/TBT/N/BDI/401/Add.2, G/TBT/N/KEN/1496/Add.2, G/TBT/N/RWA/925/Add.2, G/TBT/N/TZA/1029/Add.2, G/TBT/N/UGA/1836/Add.2")</f>
        <v xml:space="preserve"> G/TBT/N/BDI/401/Add.2, G/TBT/N/KEN/1496/Add.2, G/TBT/N/RWA/925/Add.2, G/TBT/N/TZA/1029/Add.2, G/TBT/N/UGA/1836/Add.2</v>
      </c>
      <c r="D617" s="10" t="s">
        <v>904</v>
      </c>
      <c r="E617" s="10" t="s">
        <v>905</v>
      </c>
      <c r="F617" s="10" t="s">
        <v>900</v>
      </c>
      <c r="G617" s="10" t="s">
        <v>901</v>
      </c>
      <c r="H617" s="10" t="s">
        <v>902</v>
      </c>
      <c r="I617" s="10" t="s">
        <v>903</v>
      </c>
      <c r="J617" s="10" t="s">
        <v>41</v>
      </c>
      <c r="K617" s="10" t="s">
        <v>41</v>
      </c>
      <c r="L617" s="7"/>
      <c r="M617" s="8" t="s">
        <v>41</v>
      </c>
      <c r="N617" s="11"/>
      <c r="O617" s="11"/>
      <c r="P617" s="7" t="s">
        <v>43</v>
      </c>
      <c r="Q617" s="7"/>
      <c r="R617" s="12" t="str">
        <f>HYPERLINK("https://docs.wto.org/imrd/directdoc.asp?DDFDocuments/t/G/TBTN23/BDI401A2.docx", "https://docs.wto.org/imrd/directdoc.asp?DDFDocuments/t/G/TBTN23/BDI401A2.docx")</f>
        <v>https://docs.wto.org/imrd/directdoc.asp?DDFDocuments/t/G/TBTN23/BDI401A2.docx</v>
      </c>
      <c r="S617" s="12" t="str">
        <f>HYPERLINK("https://docs.wto.org/imrd/directdoc.asp?DDFDocuments/u/G/TBTN23/BDI401A2.docx", "https://docs.wto.org/imrd/directdoc.asp?DDFDocuments/u/G/TBTN23/BDI401A2.docx")</f>
        <v>https://docs.wto.org/imrd/directdoc.asp?DDFDocuments/u/G/TBTN23/BDI401A2.docx</v>
      </c>
      <c r="T617" s="12" t="str">
        <f>HYPERLINK("https://docs.wto.org/imrd/directdoc.asp?DDFDocuments/v/G/TBTN23/BDI401A2.docx", "https://docs.wto.org/imrd/directdoc.asp?DDFDocuments/v/G/TBTN23/BDI401A2.docx")</f>
        <v>https://docs.wto.org/imrd/directdoc.asp?DDFDocuments/v/G/TBTN23/BDI401A2.docx</v>
      </c>
      <c r="U617" s="12" t="s">
        <v>98</v>
      </c>
      <c r="V617" s="12" t="s">
        <v>97</v>
      </c>
      <c r="W617" s="12" t="s">
        <v>98</v>
      </c>
      <c r="X617" s="12" t="s">
        <v>97</v>
      </c>
      <c r="Y617" s="12" t="s">
        <v>97</v>
      </c>
      <c r="Z617" s="12" t="s">
        <v>97</v>
      </c>
      <c r="AA617" s="12" t="s">
        <v>97</v>
      </c>
      <c r="AB617" s="13" t="s">
        <v>41</v>
      </c>
      <c r="AC617" s="12" t="s">
        <v>41</v>
      </c>
      <c r="AD617" s="12" t="s">
        <v>41</v>
      </c>
      <c r="AE617" s="12" t="s">
        <v>41</v>
      </c>
      <c r="AF617" s="12" t="s">
        <v>41</v>
      </c>
      <c r="AG617" s="12" t="s">
        <v>41</v>
      </c>
      <c r="AH617" s="13" t="s">
        <v>41</v>
      </c>
    </row>
    <row r="618" spans="1:34" ht="40.049999999999997" customHeight="1" x14ac:dyDescent="0.3">
      <c r="A618" s="7" t="s">
        <v>46</v>
      </c>
      <c r="B618" s="8">
        <v>46283</v>
      </c>
      <c r="C618" s="9" t="str">
        <f>HYPERLINK("https://epingalert.org/en/Search?viewData= G/TBT/N/BDI/401/Add.2, G/TBT/N/KEN/1496/Add.2, G/TBT/N/RWA/925/Add.2, G/TBT/N/TZA/1029/Add.2, G/TBT/N/UGA/1836/Add.2"," G/TBT/N/BDI/401/Add.2, G/TBT/N/KEN/1496/Add.2, G/TBT/N/RWA/925/Add.2, G/TBT/N/TZA/1029/Add.2, G/TBT/N/UGA/1836/Add.2")</f>
        <v xml:space="preserve"> G/TBT/N/BDI/401/Add.2, G/TBT/N/KEN/1496/Add.2, G/TBT/N/RWA/925/Add.2, G/TBT/N/TZA/1029/Add.2, G/TBT/N/UGA/1836/Add.2</v>
      </c>
      <c r="D618" s="10" t="s">
        <v>904</v>
      </c>
      <c r="E618" s="10" t="s">
        <v>905</v>
      </c>
      <c r="F618" s="10" t="s">
        <v>900</v>
      </c>
      <c r="G618" s="10" t="s">
        <v>901</v>
      </c>
      <c r="H618" s="10" t="s">
        <v>902</v>
      </c>
      <c r="I618" s="10" t="s">
        <v>903</v>
      </c>
      <c r="J618" s="10" t="s">
        <v>41</v>
      </c>
      <c r="K618" s="10" t="s">
        <v>41</v>
      </c>
      <c r="L618" s="7"/>
      <c r="M618" s="8" t="s">
        <v>41</v>
      </c>
      <c r="N618" s="11"/>
      <c r="O618" s="11"/>
      <c r="P618" s="7" t="s">
        <v>43</v>
      </c>
      <c r="Q618" s="7"/>
      <c r="R618" s="12" t="str">
        <f>HYPERLINK("https://docs.wto.org/imrd/directdoc.asp?DDFDocuments/t/G/TBTN23/BDI401A2.docx", "https://docs.wto.org/imrd/directdoc.asp?DDFDocuments/t/G/TBTN23/BDI401A2.docx")</f>
        <v>https://docs.wto.org/imrd/directdoc.asp?DDFDocuments/t/G/TBTN23/BDI401A2.docx</v>
      </c>
      <c r="S618" s="12" t="str">
        <f>HYPERLINK("https://docs.wto.org/imrd/directdoc.asp?DDFDocuments/u/G/TBTN23/BDI401A2.docx", "https://docs.wto.org/imrd/directdoc.asp?DDFDocuments/u/G/TBTN23/BDI401A2.docx")</f>
        <v>https://docs.wto.org/imrd/directdoc.asp?DDFDocuments/u/G/TBTN23/BDI401A2.docx</v>
      </c>
      <c r="T618" s="12" t="str">
        <f>HYPERLINK("https://docs.wto.org/imrd/directdoc.asp?DDFDocuments/v/G/TBTN23/BDI401A2.docx", "https://docs.wto.org/imrd/directdoc.asp?DDFDocuments/v/G/TBTN23/BDI401A2.docx")</f>
        <v>https://docs.wto.org/imrd/directdoc.asp?DDFDocuments/v/G/TBTN23/BDI401A2.docx</v>
      </c>
      <c r="U618" s="12" t="s">
        <v>98</v>
      </c>
      <c r="V618" s="12" t="s">
        <v>97</v>
      </c>
      <c r="W618" s="12" t="s">
        <v>98</v>
      </c>
      <c r="X618" s="12" t="s">
        <v>97</v>
      </c>
      <c r="Y618" s="12" t="s">
        <v>97</v>
      </c>
      <c r="Z618" s="12" t="s">
        <v>97</v>
      </c>
      <c r="AA618" s="12" t="s">
        <v>97</v>
      </c>
      <c r="AB618" s="13" t="s">
        <v>41</v>
      </c>
      <c r="AC618" s="12" t="s">
        <v>41</v>
      </c>
      <c r="AD618" s="12" t="s">
        <v>41</v>
      </c>
      <c r="AE618" s="12" t="s">
        <v>41</v>
      </c>
      <c r="AF618" s="12" t="s">
        <v>41</v>
      </c>
      <c r="AG618" s="12" t="s">
        <v>41</v>
      </c>
      <c r="AH618" s="13" t="s">
        <v>41</v>
      </c>
    </row>
    <row r="619" spans="1:34" ht="40.049999999999997" customHeight="1" x14ac:dyDescent="0.3">
      <c r="A619" s="7" t="s">
        <v>47</v>
      </c>
      <c r="B619" s="8">
        <v>46283</v>
      </c>
      <c r="C619" s="9" t="str">
        <f>HYPERLINK("https://epingalert.org/en/Search?viewData= G/TBT/N/BDI/401/Add.2, G/TBT/N/KEN/1496/Add.2, G/TBT/N/RWA/925/Add.2, G/TBT/N/TZA/1029/Add.2, G/TBT/N/UGA/1836/Add.2"," G/TBT/N/BDI/401/Add.2, G/TBT/N/KEN/1496/Add.2, G/TBT/N/RWA/925/Add.2, G/TBT/N/TZA/1029/Add.2, G/TBT/N/UGA/1836/Add.2")</f>
        <v xml:space="preserve"> G/TBT/N/BDI/401/Add.2, G/TBT/N/KEN/1496/Add.2, G/TBT/N/RWA/925/Add.2, G/TBT/N/TZA/1029/Add.2, G/TBT/N/UGA/1836/Add.2</v>
      </c>
      <c r="D619" s="10" t="s">
        <v>904</v>
      </c>
      <c r="E619" s="10" t="s">
        <v>905</v>
      </c>
      <c r="F619" s="10" t="s">
        <v>900</v>
      </c>
      <c r="G619" s="10" t="s">
        <v>901</v>
      </c>
      <c r="H619" s="10" t="s">
        <v>902</v>
      </c>
      <c r="I619" s="10" t="s">
        <v>903</v>
      </c>
      <c r="J619" s="10" t="s">
        <v>41</v>
      </c>
      <c r="K619" s="10" t="s">
        <v>41</v>
      </c>
      <c r="L619" s="7"/>
      <c r="M619" s="8" t="s">
        <v>41</v>
      </c>
      <c r="N619" s="11"/>
      <c r="O619" s="11"/>
      <c r="P619" s="7" t="s">
        <v>43</v>
      </c>
      <c r="Q619" s="7"/>
      <c r="R619" s="12" t="str">
        <f>HYPERLINK("https://docs.wto.org/imrd/directdoc.asp?DDFDocuments/t/G/TBTN23/BDI401A2.docx", "https://docs.wto.org/imrd/directdoc.asp?DDFDocuments/t/G/TBTN23/BDI401A2.docx")</f>
        <v>https://docs.wto.org/imrd/directdoc.asp?DDFDocuments/t/G/TBTN23/BDI401A2.docx</v>
      </c>
      <c r="S619" s="12" t="str">
        <f>HYPERLINK("https://docs.wto.org/imrd/directdoc.asp?DDFDocuments/u/G/TBTN23/BDI401A2.docx", "https://docs.wto.org/imrd/directdoc.asp?DDFDocuments/u/G/TBTN23/BDI401A2.docx")</f>
        <v>https://docs.wto.org/imrd/directdoc.asp?DDFDocuments/u/G/TBTN23/BDI401A2.docx</v>
      </c>
      <c r="T619" s="12" t="str">
        <f>HYPERLINK("https://docs.wto.org/imrd/directdoc.asp?DDFDocuments/v/G/TBTN23/BDI401A2.docx", "https://docs.wto.org/imrd/directdoc.asp?DDFDocuments/v/G/TBTN23/BDI401A2.docx")</f>
        <v>https://docs.wto.org/imrd/directdoc.asp?DDFDocuments/v/G/TBTN23/BDI401A2.docx</v>
      </c>
      <c r="U619" s="12" t="s">
        <v>98</v>
      </c>
      <c r="V619" s="12" t="s">
        <v>97</v>
      </c>
      <c r="W619" s="12" t="s">
        <v>98</v>
      </c>
      <c r="X619" s="12" t="s">
        <v>97</v>
      </c>
      <c r="Y619" s="12" t="s">
        <v>97</v>
      </c>
      <c r="Z619" s="12" t="s">
        <v>97</v>
      </c>
      <c r="AA619" s="12" t="s">
        <v>97</v>
      </c>
      <c r="AB619" s="13" t="s">
        <v>41</v>
      </c>
      <c r="AC619" s="12" t="s">
        <v>41</v>
      </c>
      <c r="AD619" s="12" t="s">
        <v>41</v>
      </c>
      <c r="AE619" s="12" t="s">
        <v>41</v>
      </c>
      <c r="AF619" s="12" t="s">
        <v>41</v>
      </c>
      <c r="AG619" s="12" t="s">
        <v>41</v>
      </c>
      <c r="AH619" s="13" t="s">
        <v>41</v>
      </c>
    </row>
    <row r="620" spans="1:34" ht="40.049999999999997" customHeight="1" x14ac:dyDescent="0.3">
      <c r="A620" s="7" t="s">
        <v>48</v>
      </c>
      <c r="B620" s="8">
        <v>46283</v>
      </c>
      <c r="C620" s="9" t="str">
        <f>HYPERLINK("https://epingalert.org/en/Search?viewData= G/TBT/N/BDI/401/Add.2, G/TBT/N/KEN/1496/Add.2, G/TBT/N/RWA/925/Add.2, G/TBT/N/TZA/1029/Add.2, G/TBT/N/UGA/1836/Add.2"," G/TBT/N/BDI/401/Add.2, G/TBT/N/KEN/1496/Add.2, G/TBT/N/RWA/925/Add.2, G/TBT/N/TZA/1029/Add.2, G/TBT/N/UGA/1836/Add.2")</f>
        <v xml:space="preserve"> G/TBT/N/BDI/401/Add.2, G/TBT/N/KEN/1496/Add.2, G/TBT/N/RWA/925/Add.2, G/TBT/N/TZA/1029/Add.2, G/TBT/N/UGA/1836/Add.2</v>
      </c>
      <c r="D620" s="10" t="s">
        <v>904</v>
      </c>
      <c r="E620" s="10" t="s">
        <v>905</v>
      </c>
      <c r="F620" s="10" t="s">
        <v>900</v>
      </c>
      <c r="G620" s="10" t="s">
        <v>901</v>
      </c>
      <c r="H620" s="10" t="s">
        <v>902</v>
      </c>
      <c r="I620" s="10" t="s">
        <v>500</v>
      </c>
      <c r="J620" s="10" t="s">
        <v>41</v>
      </c>
      <c r="K620" s="10" t="s">
        <v>41</v>
      </c>
      <c r="L620" s="7"/>
      <c r="M620" s="8" t="s">
        <v>41</v>
      </c>
      <c r="N620" s="11"/>
      <c r="O620" s="11"/>
      <c r="P620" s="7" t="s">
        <v>43</v>
      </c>
      <c r="Q620" s="7"/>
      <c r="R620" s="12" t="str">
        <f>HYPERLINK("https://docs.wto.org/imrd/directdoc.asp?DDFDocuments/t/G/TBTN23/BDI401A2.docx", "https://docs.wto.org/imrd/directdoc.asp?DDFDocuments/t/G/TBTN23/BDI401A2.docx")</f>
        <v>https://docs.wto.org/imrd/directdoc.asp?DDFDocuments/t/G/TBTN23/BDI401A2.docx</v>
      </c>
      <c r="S620" s="12" t="str">
        <f>HYPERLINK("https://docs.wto.org/imrd/directdoc.asp?DDFDocuments/u/G/TBTN23/BDI401A2.docx", "https://docs.wto.org/imrd/directdoc.asp?DDFDocuments/u/G/TBTN23/BDI401A2.docx")</f>
        <v>https://docs.wto.org/imrd/directdoc.asp?DDFDocuments/u/G/TBTN23/BDI401A2.docx</v>
      </c>
      <c r="T620" s="12" t="str">
        <f>HYPERLINK("https://docs.wto.org/imrd/directdoc.asp?DDFDocuments/v/G/TBTN23/BDI401A2.docx", "https://docs.wto.org/imrd/directdoc.asp?DDFDocuments/v/G/TBTN23/BDI401A2.docx")</f>
        <v>https://docs.wto.org/imrd/directdoc.asp?DDFDocuments/v/G/TBTN23/BDI401A2.docx</v>
      </c>
      <c r="U620" s="12" t="s">
        <v>98</v>
      </c>
      <c r="V620" s="12" t="s">
        <v>97</v>
      </c>
      <c r="W620" s="12" t="s">
        <v>98</v>
      </c>
      <c r="X620" s="12" t="s">
        <v>97</v>
      </c>
      <c r="Y620" s="12" t="s">
        <v>97</v>
      </c>
      <c r="Z620" s="12" t="s">
        <v>97</v>
      </c>
      <c r="AA620" s="12" t="s">
        <v>97</v>
      </c>
      <c r="AB620" s="13" t="s">
        <v>41</v>
      </c>
      <c r="AC620" s="12" t="s">
        <v>41</v>
      </c>
      <c r="AD620" s="12" t="s">
        <v>41</v>
      </c>
      <c r="AE620" s="12" t="s">
        <v>41</v>
      </c>
      <c r="AF620" s="12" t="s">
        <v>41</v>
      </c>
      <c r="AG620" s="12" t="s">
        <v>41</v>
      </c>
      <c r="AH620" s="13" t="s">
        <v>41</v>
      </c>
    </row>
    <row r="621" spans="1:34" ht="40.049999999999997" customHeight="1" x14ac:dyDescent="0.3">
      <c r="A621" s="7" t="s">
        <v>34</v>
      </c>
      <c r="B621" s="8">
        <v>46283</v>
      </c>
      <c r="C621" s="9" t="str">
        <f>HYPERLINK("https://epingalert.org/en/Search?viewData= G/TBT/N/BDI/464/Add.2, G/TBT/N/KEN/1610/Add.2, G/TBT/N/RWA/1011/Add.2, G/TBT/N/TZA/1118/Add.2, G/TBT/N/UGA/1922/Add.2"," G/TBT/N/BDI/464/Add.2, G/TBT/N/KEN/1610/Add.2, G/TBT/N/RWA/1011/Add.2, G/TBT/N/TZA/1118/Add.2, G/TBT/N/UGA/1922/Add.2")</f>
        <v xml:space="preserve"> G/TBT/N/BDI/464/Add.2, G/TBT/N/KEN/1610/Add.2, G/TBT/N/RWA/1011/Add.2, G/TBT/N/TZA/1118/Add.2, G/TBT/N/UGA/1922/Add.2</v>
      </c>
      <c r="D621" s="10" t="s">
        <v>906</v>
      </c>
      <c r="E621" s="10" t="s">
        <v>907</v>
      </c>
      <c r="F621" s="10" t="s">
        <v>908</v>
      </c>
      <c r="G621" s="10" t="s">
        <v>909</v>
      </c>
      <c r="H621" s="10" t="s">
        <v>910</v>
      </c>
      <c r="I621" s="10" t="s">
        <v>911</v>
      </c>
      <c r="J621" s="10" t="s">
        <v>41</v>
      </c>
      <c r="K621" s="10" t="s">
        <v>912</v>
      </c>
      <c r="L621" s="7"/>
      <c r="M621" s="8" t="s">
        <v>41</v>
      </c>
      <c r="N621" s="11"/>
      <c r="O621" s="11"/>
      <c r="P621" s="7" t="s">
        <v>43</v>
      </c>
      <c r="Q621" s="7"/>
      <c r="R621" s="12" t="str">
        <f>HYPERLINK("https://docs.wto.org/imrd/directdoc.asp?DDFDocuments/t/G/TBTN24/BDI464A2.docx", "https://docs.wto.org/imrd/directdoc.asp?DDFDocuments/t/G/TBTN24/BDI464A2.docx")</f>
        <v>https://docs.wto.org/imrd/directdoc.asp?DDFDocuments/t/G/TBTN24/BDI464A2.docx</v>
      </c>
      <c r="S621" s="12" t="str">
        <f>HYPERLINK("https://docs.wto.org/imrd/directdoc.asp?DDFDocuments/u/G/TBTN24/BDI464A2.docx", "https://docs.wto.org/imrd/directdoc.asp?DDFDocuments/u/G/TBTN24/BDI464A2.docx")</f>
        <v>https://docs.wto.org/imrd/directdoc.asp?DDFDocuments/u/G/TBTN24/BDI464A2.docx</v>
      </c>
      <c r="T621" s="12" t="str">
        <f>HYPERLINK("https://docs.wto.org/imrd/directdoc.asp?DDFDocuments/v/G/TBTN24/BDI464A2.docx", "https://docs.wto.org/imrd/directdoc.asp?DDFDocuments/v/G/TBTN24/BDI464A2.docx")</f>
        <v>https://docs.wto.org/imrd/directdoc.asp?DDFDocuments/v/G/TBTN24/BDI464A2.docx</v>
      </c>
      <c r="U621" s="12" t="s">
        <v>98</v>
      </c>
      <c r="V621" s="12" t="s">
        <v>97</v>
      </c>
      <c r="W621" s="12" t="s">
        <v>97</v>
      </c>
      <c r="X621" s="12" t="s">
        <v>97</v>
      </c>
      <c r="Y621" s="12" t="s">
        <v>97</v>
      </c>
      <c r="Z621" s="12" t="s">
        <v>97</v>
      </c>
      <c r="AA621" s="12" t="s">
        <v>97</v>
      </c>
      <c r="AB621" s="13" t="s">
        <v>41</v>
      </c>
      <c r="AC621" s="12" t="s">
        <v>41</v>
      </c>
      <c r="AD621" s="12" t="s">
        <v>41</v>
      </c>
      <c r="AE621" s="12" t="s">
        <v>41</v>
      </c>
      <c r="AF621" s="12" t="s">
        <v>41</v>
      </c>
      <c r="AG621" s="12" t="s">
        <v>41</v>
      </c>
      <c r="AH621" s="13" t="s">
        <v>41</v>
      </c>
    </row>
    <row r="622" spans="1:34" ht="40.049999999999997" customHeight="1" x14ac:dyDescent="0.3">
      <c r="A622" s="7" t="s">
        <v>45</v>
      </c>
      <c r="B622" s="8">
        <v>46283</v>
      </c>
      <c r="C622" s="9" t="str">
        <f>HYPERLINK("https://epingalert.org/en/Search?viewData= G/TBT/N/BDI/464/Add.2, G/TBT/N/KEN/1610/Add.2, G/TBT/N/RWA/1011/Add.2, G/TBT/N/TZA/1118/Add.2, G/TBT/N/UGA/1922/Add.2"," G/TBT/N/BDI/464/Add.2, G/TBT/N/KEN/1610/Add.2, G/TBT/N/RWA/1011/Add.2, G/TBT/N/TZA/1118/Add.2, G/TBT/N/UGA/1922/Add.2")</f>
        <v xml:space="preserve"> G/TBT/N/BDI/464/Add.2, G/TBT/N/KEN/1610/Add.2, G/TBT/N/RWA/1011/Add.2, G/TBT/N/TZA/1118/Add.2, G/TBT/N/UGA/1922/Add.2</v>
      </c>
      <c r="D622" s="10" t="s">
        <v>906</v>
      </c>
      <c r="E622" s="10" t="s">
        <v>907</v>
      </c>
      <c r="F622" s="10" t="s">
        <v>908</v>
      </c>
      <c r="G622" s="10" t="s">
        <v>909</v>
      </c>
      <c r="H622" s="10" t="s">
        <v>910</v>
      </c>
      <c r="I622" s="10" t="s">
        <v>911</v>
      </c>
      <c r="J622" s="10" t="s">
        <v>41</v>
      </c>
      <c r="K622" s="10" t="s">
        <v>912</v>
      </c>
      <c r="L622" s="7"/>
      <c r="M622" s="8" t="s">
        <v>41</v>
      </c>
      <c r="N622" s="11"/>
      <c r="O622" s="11"/>
      <c r="P622" s="7" t="s">
        <v>43</v>
      </c>
      <c r="Q622" s="7"/>
      <c r="R622" s="12" t="str">
        <f>HYPERLINK("https://docs.wto.org/imrd/directdoc.asp?DDFDocuments/t/G/TBTN24/BDI464A2.docx", "https://docs.wto.org/imrd/directdoc.asp?DDFDocuments/t/G/TBTN24/BDI464A2.docx")</f>
        <v>https://docs.wto.org/imrd/directdoc.asp?DDFDocuments/t/G/TBTN24/BDI464A2.docx</v>
      </c>
      <c r="S622" s="12" t="str">
        <f>HYPERLINK("https://docs.wto.org/imrd/directdoc.asp?DDFDocuments/u/G/TBTN24/BDI464A2.docx", "https://docs.wto.org/imrd/directdoc.asp?DDFDocuments/u/G/TBTN24/BDI464A2.docx")</f>
        <v>https://docs.wto.org/imrd/directdoc.asp?DDFDocuments/u/G/TBTN24/BDI464A2.docx</v>
      </c>
      <c r="T622" s="12" t="str">
        <f>HYPERLINK("https://docs.wto.org/imrd/directdoc.asp?DDFDocuments/v/G/TBTN24/BDI464A2.docx", "https://docs.wto.org/imrd/directdoc.asp?DDFDocuments/v/G/TBTN24/BDI464A2.docx")</f>
        <v>https://docs.wto.org/imrd/directdoc.asp?DDFDocuments/v/G/TBTN24/BDI464A2.docx</v>
      </c>
      <c r="U622" s="12" t="s">
        <v>98</v>
      </c>
      <c r="V622" s="12" t="s">
        <v>97</v>
      </c>
      <c r="W622" s="12" t="s">
        <v>97</v>
      </c>
      <c r="X622" s="12" t="s">
        <v>97</v>
      </c>
      <c r="Y622" s="12" t="s">
        <v>97</v>
      </c>
      <c r="Z622" s="12" t="s">
        <v>97</v>
      </c>
      <c r="AA622" s="12" t="s">
        <v>97</v>
      </c>
      <c r="AB622" s="13" t="s">
        <v>41</v>
      </c>
      <c r="AC622" s="12" t="s">
        <v>41</v>
      </c>
      <c r="AD622" s="12" t="s">
        <v>41</v>
      </c>
      <c r="AE622" s="12" t="s">
        <v>41</v>
      </c>
      <c r="AF622" s="12" t="s">
        <v>41</v>
      </c>
      <c r="AG622" s="12" t="s">
        <v>41</v>
      </c>
      <c r="AH622" s="13" t="s">
        <v>41</v>
      </c>
    </row>
    <row r="623" spans="1:34" ht="40.049999999999997" customHeight="1" x14ac:dyDescent="0.3">
      <c r="A623" s="7" t="s">
        <v>46</v>
      </c>
      <c r="B623" s="8">
        <v>46283</v>
      </c>
      <c r="C623" s="9" t="str">
        <f>HYPERLINK("https://epingalert.org/en/Search?viewData= G/TBT/N/BDI/464/Add.2, G/TBT/N/KEN/1610/Add.2, G/TBT/N/RWA/1011/Add.2, G/TBT/N/TZA/1118/Add.2, G/TBT/N/UGA/1922/Add.2"," G/TBT/N/BDI/464/Add.2, G/TBT/N/KEN/1610/Add.2, G/TBT/N/RWA/1011/Add.2, G/TBT/N/TZA/1118/Add.2, G/TBT/N/UGA/1922/Add.2")</f>
        <v xml:space="preserve"> G/TBT/N/BDI/464/Add.2, G/TBT/N/KEN/1610/Add.2, G/TBT/N/RWA/1011/Add.2, G/TBT/N/TZA/1118/Add.2, G/TBT/N/UGA/1922/Add.2</v>
      </c>
      <c r="D623" s="10" t="s">
        <v>906</v>
      </c>
      <c r="E623" s="10" t="s">
        <v>907</v>
      </c>
      <c r="F623" s="10" t="s">
        <v>908</v>
      </c>
      <c r="G623" s="10" t="s">
        <v>909</v>
      </c>
      <c r="H623" s="10" t="s">
        <v>910</v>
      </c>
      <c r="I623" s="10" t="s">
        <v>911</v>
      </c>
      <c r="J623" s="10" t="s">
        <v>41</v>
      </c>
      <c r="K623" s="10" t="s">
        <v>912</v>
      </c>
      <c r="L623" s="7"/>
      <c r="M623" s="8" t="s">
        <v>41</v>
      </c>
      <c r="N623" s="11"/>
      <c r="O623" s="11"/>
      <c r="P623" s="7" t="s">
        <v>43</v>
      </c>
      <c r="Q623" s="7"/>
      <c r="R623" s="12" t="str">
        <f>HYPERLINK("https://docs.wto.org/imrd/directdoc.asp?DDFDocuments/t/G/TBTN24/BDI464A2.docx", "https://docs.wto.org/imrd/directdoc.asp?DDFDocuments/t/G/TBTN24/BDI464A2.docx")</f>
        <v>https://docs.wto.org/imrd/directdoc.asp?DDFDocuments/t/G/TBTN24/BDI464A2.docx</v>
      </c>
      <c r="S623" s="12" t="str">
        <f>HYPERLINK("https://docs.wto.org/imrd/directdoc.asp?DDFDocuments/u/G/TBTN24/BDI464A2.docx", "https://docs.wto.org/imrd/directdoc.asp?DDFDocuments/u/G/TBTN24/BDI464A2.docx")</f>
        <v>https://docs.wto.org/imrd/directdoc.asp?DDFDocuments/u/G/TBTN24/BDI464A2.docx</v>
      </c>
      <c r="T623" s="12" t="str">
        <f>HYPERLINK("https://docs.wto.org/imrd/directdoc.asp?DDFDocuments/v/G/TBTN24/BDI464A2.docx", "https://docs.wto.org/imrd/directdoc.asp?DDFDocuments/v/G/TBTN24/BDI464A2.docx")</f>
        <v>https://docs.wto.org/imrd/directdoc.asp?DDFDocuments/v/G/TBTN24/BDI464A2.docx</v>
      </c>
      <c r="U623" s="12" t="s">
        <v>98</v>
      </c>
      <c r="V623" s="12" t="s">
        <v>97</v>
      </c>
      <c r="W623" s="12" t="s">
        <v>97</v>
      </c>
      <c r="X623" s="12" t="s">
        <v>97</v>
      </c>
      <c r="Y623" s="12" t="s">
        <v>97</v>
      </c>
      <c r="Z623" s="12" t="s">
        <v>97</v>
      </c>
      <c r="AA623" s="12" t="s">
        <v>97</v>
      </c>
      <c r="AB623" s="13" t="s">
        <v>41</v>
      </c>
      <c r="AC623" s="12" t="s">
        <v>41</v>
      </c>
      <c r="AD623" s="12" t="s">
        <v>41</v>
      </c>
      <c r="AE623" s="12" t="s">
        <v>41</v>
      </c>
      <c r="AF623" s="12" t="s">
        <v>41</v>
      </c>
      <c r="AG623" s="12" t="s">
        <v>41</v>
      </c>
      <c r="AH623" s="13" t="s">
        <v>41</v>
      </c>
    </row>
    <row r="624" spans="1:34" ht="40.049999999999997" customHeight="1" x14ac:dyDescent="0.3">
      <c r="A624" s="7" t="s">
        <v>47</v>
      </c>
      <c r="B624" s="8">
        <v>46283</v>
      </c>
      <c r="C624" s="9" t="str">
        <f>HYPERLINK("https://epingalert.org/en/Search?viewData= G/TBT/N/BDI/464/Add.2, G/TBT/N/KEN/1610/Add.2, G/TBT/N/RWA/1011/Add.2, G/TBT/N/TZA/1118/Add.2, G/TBT/N/UGA/1922/Add.2"," G/TBT/N/BDI/464/Add.2, G/TBT/N/KEN/1610/Add.2, G/TBT/N/RWA/1011/Add.2, G/TBT/N/TZA/1118/Add.2, G/TBT/N/UGA/1922/Add.2")</f>
        <v xml:space="preserve"> G/TBT/N/BDI/464/Add.2, G/TBT/N/KEN/1610/Add.2, G/TBT/N/RWA/1011/Add.2, G/TBT/N/TZA/1118/Add.2, G/TBT/N/UGA/1922/Add.2</v>
      </c>
      <c r="D624" s="10" t="s">
        <v>906</v>
      </c>
      <c r="E624" s="10" t="s">
        <v>907</v>
      </c>
      <c r="F624" s="10" t="s">
        <v>908</v>
      </c>
      <c r="G624" s="10" t="s">
        <v>909</v>
      </c>
      <c r="H624" s="10" t="s">
        <v>910</v>
      </c>
      <c r="I624" s="10" t="s">
        <v>911</v>
      </c>
      <c r="J624" s="10" t="s">
        <v>41</v>
      </c>
      <c r="K624" s="10" t="s">
        <v>912</v>
      </c>
      <c r="L624" s="7"/>
      <c r="M624" s="8" t="s">
        <v>41</v>
      </c>
      <c r="N624" s="11"/>
      <c r="O624" s="11"/>
      <c r="P624" s="7" t="s">
        <v>43</v>
      </c>
      <c r="Q624" s="7"/>
      <c r="R624" s="12" t="str">
        <f>HYPERLINK("https://docs.wto.org/imrd/directdoc.asp?DDFDocuments/t/G/TBTN24/BDI464A2.docx", "https://docs.wto.org/imrd/directdoc.asp?DDFDocuments/t/G/TBTN24/BDI464A2.docx")</f>
        <v>https://docs.wto.org/imrd/directdoc.asp?DDFDocuments/t/G/TBTN24/BDI464A2.docx</v>
      </c>
      <c r="S624" s="12" t="str">
        <f>HYPERLINK("https://docs.wto.org/imrd/directdoc.asp?DDFDocuments/u/G/TBTN24/BDI464A2.docx", "https://docs.wto.org/imrd/directdoc.asp?DDFDocuments/u/G/TBTN24/BDI464A2.docx")</f>
        <v>https://docs.wto.org/imrd/directdoc.asp?DDFDocuments/u/G/TBTN24/BDI464A2.docx</v>
      </c>
      <c r="T624" s="12" t="str">
        <f>HYPERLINK("https://docs.wto.org/imrd/directdoc.asp?DDFDocuments/v/G/TBTN24/BDI464A2.docx", "https://docs.wto.org/imrd/directdoc.asp?DDFDocuments/v/G/TBTN24/BDI464A2.docx")</f>
        <v>https://docs.wto.org/imrd/directdoc.asp?DDFDocuments/v/G/TBTN24/BDI464A2.docx</v>
      </c>
      <c r="U624" s="12" t="s">
        <v>98</v>
      </c>
      <c r="V624" s="12" t="s">
        <v>97</v>
      </c>
      <c r="W624" s="12" t="s">
        <v>97</v>
      </c>
      <c r="X624" s="12" t="s">
        <v>97</v>
      </c>
      <c r="Y624" s="12" t="s">
        <v>97</v>
      </c>
      <c r="Z624" s="12" t="s">
        <v>97</v>
      </c>
      <c r="AA624" s="12" t="s">
        <v>97</v>
      </c>
      <c r="AB624" s="13" t="s">
        <v>41</v>
      </c>
      <c r="AC624" s="12" t="s">
        <v>41</v>
      </c>
      <c r="AD624" s="12" t="s">
        <v>41</v>
      </c>
      <c r="AE624" s="12" t="s">
        <v>41</v>
      </c>
      <c r="AF624" s="12" t="s">
        <v>41</v>
      </c>
      <c r="AG624" s="12" t="s">
        <v>41</v>
      </c>
      <c r="AH624" s="13" t="s">
        <v>41</v>
      </c>
    </row>
    <row r="625" spans="1:34" ht="40.049999999999997" customHeight="1" x14ac:dyDescent="0.3">
      <c r="A625" s="7" t="s">
        <v>48</v>
      </c>
      <c r="B625" s="8">
        <v>46283</v>
      </c>
      <c r="C625" s="9" t="str">
        <f>HYPERLINK("https://epingalert.org/en/Search?viewData= G/TBT/N/BDI/464/Add.2, G/TBT/N/KEN/1610/Add.2, G/TBT/N/RWA/1011/Add.2, G/TBT/N/TZA/1118/Add.2, G/TBT/N/UGA/1922/Add.2"," G/TBT/N/BDI/464/Add.2, G/TBT/N/KEN/1610/Add.2, G/TBT/N/RWA/1011/Add.2, G/TBT/N/TZA/1118/Add.2, G/TBT/N/UGA/1922/Add.2")</f>
        <v xml:space="preserve"> G/TBT/N/BDI/464/Add.2, G/TBT/N/KEN/1610/Add.2, G/TBT/N/RWA/1011/Add.2, G/TBT/N/TZA/1118/Add.2, G/TBT/N/UGA/1922/Add.2</v>
      </c>
      <c r="D625" s="10" t="s">
        <v>906</v>
      </c>
      <c r="E625" s="10" t="s">
        <v>907</v>
      </c>
      <c r="F625" s="10" t="s">
        <v>908</v>
      </c>
      <c r="G625" s="10" t="s">
        <v>909</v>
      </c>
      <c r="H625" s="10" t="s">
        <v>910</v>
      </c>
      <c r="I625" s="10" t="s">
        <v>913</v>
      </c>
      <c r="J625" s="10" t="s">
        <v>41</v>
      </c>
      <c r="K625" s="10" t="s">
        <v>912</v>
      </c>
      <c r="L625" s="7"/>
      <c r="M625" s="8" t="s">
        <v>41</v>
      </c>
      <c r="N625" s="11"/>
      <c r="O625" s="11"/>
      <c r="P625" s="7" t="s">
        <v>43</v>
      </c>
      <c r="Q625" s="7"/>
      <c r="R625" s="12" t="str">
        <f>HYPERLINK("https://docs.wto.org/imrd/directdoc.asp?DDFDocuments/t/G/TBTN24/BDI464A2.docx", "https://docs.wto.org/imrd/directdoc.asp?DDFDocuments/t/G/TBTN24/BDI464A2.docx")</f>
        <v>https://docs.wto.org/imrd/directdoc.asp?DDFDocuments/t/G/TBTN24/BDI464A2.docx</v>
      </c>
      <c r="S625" s="12" t="str">
        <f>HYPERLINK("https://docs.wto.org/imrd/directdoc.asp?DDFDocuments/u/G/TBTN24/BDI464A2.docx", "https://docs.wto.org/imrd/directdoc.asp?DDFDocuments/u/G/TBTN24/BDI464A2.docx")</f>
        <v>https://docs.wto.org/imrd/directdoc.asp?DDFDocuments/u/G/TBTN24/BDI464A2.docx</v>
      </c>
      <c r="T625" s="12" t="str">
        <f>HYPERLINK("https://docs.wto.org/imrd/directdoc.asp?DDFDocuments/v/G/TBTN24/BDI464A2.docx", "https://docs.wto.org/imrd/directdoc.asp?DDFDocuments/v/G/TBTN24/BDI464A2.docx")</f>
        <v>https://docs.wto.org/imrd/directdoc.asp?DDFDocuments/v/G/TBTN24/BDI464A2.docx</v>
      </c>
      <c r="U625" s="12" t="s">
        <v>98</v>
      </c>
      <c r="V625" s="12" t="s">
        <v>97</v>
      </c>
      <c r="W625" s="12" t="s">
        <v>97</v>
      </c>
      <c r="X625" s="12" t="s">
        <v>97</v>
      </c>
      <c r="Y625" s="12" t="s">
        <v>97</v>
      </c>
      <c r="Z625" s="12" t="s">
        <v>97</v>
      </c>
      <c r="AA625" s="12" t="s">
        <v>97</v>
      </c>
      <c r="AB625" s="13" t="s">
        <v>41</v>
      </c>
      <c r="AC625" s="12" t="s">
        <v>41</v>
      </c>
      <c r="AD625" s="12" t="s">
        <v>41</v>
      </c>
      <c r="AE625" s="12" t="s">
        <v>41</v>
      </c>
      <c r="AF625" s="12" t="s">
        <v>41</v>
      </c>
      <c r="AG625" s="12" t="s">
        <v>41</v>
      </c>
      <c r="AH625" s="13" t="s">
        <v>41</v>
      </c>
    </row>
    <row r="626" spans="1:34" ht="40.049999999999997" customHeight="1" x14ac:dyDescent="0.3">
      <c r="A626" s="7" t="s">
        <v>34</v>
      </c>
      <c r="B626" s="8">
        <v>46283</v>
      </c>
      <c r="C626" s="9" t="str">
        <f>HYPERLINK("https://epingalert.org/en/Search?viewData= G/TBT/N/BDI/465/Add.2, G/TBT/N/KEN/1611/Add.2, G/TBT/N/RWA/1012/Add.2, G/TBT/N/TZA/1119/Add.2, G/TBT/N/UGA/1923/Add.2"," G/TBT/N/BDI/465/Add.2, G/TBT/N/KEN/1611/Add.2, G/TBT/N/RWA/1012/Add.2, G/TBT/N/TZA/1119/Add.2, G/TBT/N/UGA/1923/Add.2")</f>
        <v xml:space="preserve"> G/TBT/N/BDI/465/Add.2, G/TBT/N/KEN/1611/Add.2, G/TBT/N/RWA/1012/Add.2, G/TBT/N/TZA/1119/Add.2, G/TBT/N/UGA/1923/Add.2</v>
      </c>
      <c r="D626" s="10" t="s">
        <v>914</v>
      </c>
      <c r="E626" s="10" t="s">
        <v>915</v>
      </c>
      <c r="F626" s="10" t="s">
        <v>916</v>
      </c>
      <c r="G626" s="10" t="s">
        <v>41</v>
      </c>
      <c r="H626" s="10" t="s">
        <v>917</v>
      </c>
      <c r="I626" s="10" t="s">
        <v>918</v>
      </c>
      <c r="J626" s="10" t="s">
        <v>41</v>
      </c>
      <c r="K626" s="10" t="s">
        <v>270</v>
      </c>
      <c r="L626" s="7"/>
      <c r="M626" s="8" t="s">
        <v>41</v>
      </c>
      <c r="N626" s="11"/>
      <c r="O626" s="11"/>
      <c r="P626" s="7" t="s">
        <v>43</v>
      </c>
      <c r="Q626" s="7"/>
      <c r="R626" s="12" t="str">
        <f>HYPERLINK("https://docs.wto.org/imrd/directdoc.asp?DDFDocuments/t/G/TBTN24/BDI465A2.docx", "https://docs.wto.org/imrd/directdoc.asp?DDFDocuments/t/G/TBTN24/BDI465A2.docx")</f>
        <v>https://docs.wto.org/imrd/directdoc.asp?DDFDocuments/t/G/TBTN24/BDI465A2.docx</v>
      </c>
      <c r="S626" s="12" t="str">
        <f>HYPERLINK("https://docs.wto.org/imrd/directdoc.asp?DDFDocuments/u/G/TBTN24/BDI465A2.docx", "https://docs.wto.org/imrd/directdoc.asp?DDFDocuments/u/G/TBTN24/BDI465A2.docx")</f>
        <v>https://docs.wto.org/imrd/directdoc.asp?DDFDocuments/u/G/TBTN24/BDI465A2.docx</v>
      </c>
      <c r="T626" s="12" t="str">
        <f>HYPERLINK("https://docs.wto.org/imrd/directdoc.asp?DDFDocuments/v/G/TBTN24/BDI465A2.docx", "https://docs.wto.org/imrd/directdoc.asp?DDFDocuments/v/G/TBTN24/BDI465A2.docx")</f>
        <v>https://docs.wto.org/imrd/directdoc.asp?DDFDocuments/v/G/TBTN24/BDI465A2.docx</v>
      </c>
      <c r="U626" s="12" t="s">
        <v>97</v>
      </c>
      <c r="V626" s="12" t="s">
        <v>97</v>
      </c>
      <c r="W626" s="12" t="s">
        <v>98</v>
      </c>
      <c r="X626" s="12" t="s">
        <v>97</v>
      </c>
      <c r="Y626" s="12" t="s">
        <v>97</v>
      </c>
      <c r="Z626" s="12" t="s">
        <v>97</v>
      </c>
      <c r="AA626" s="12" t="s">
        <v>97</v>
      </c>
      <c r="AB626" s="13" t="s">
        <v>41</v>
      </c>
      <c r="AC626" s="12" t="s">
        <v>41</v>
      </c>
      <c r="AD626" s="12" t="s">
        <v>41</v>
      </c>
      <c r="AE626" s="12" t="s">
        <v>41</v>
      </c>
      <c r="AF626" s="12" t="s">
        <v>41</v>
      </c>
      <c r="AG626" s="12" t="s">
        <v>41</v>
      </c>
      <c r="AH626" s="13" t="s">
        <v>41</v>
      </c>
    </row>
    <row r="627" spans="1:34" ht="40.049999999999997" customHeight="1" x14ac:dyDescent="0.3">
      <c r="A627" s="7" t="s">
        <v>45</v>
      </c>
      <c r="B627" s="8">
        <v>46283</v>
      </c>
      <c r="C627" s="9" t="str">
        <f>HYPERLINK("https://epingalert.org/en/Search?viewData= G/TBT/N/BDI/465/Add.2, G/TBT/N/KEN/1611/Add.2, G/TBT/N/RWA/1012/Add.2, G/TBT/N/TZA/1119/Add.2, G/TBT/N/UGA/1923/Add.2"," G/TBT/N/BDI/465/Add.2, G/TBT/N/KEN/1611/Add.2, G/TBT/N/RWA/1012/Add.2, G/TBT/N/TZA/1119/Add.2, G/TBT/N/UGA/1923/Add.2")</f>
        <v xml:space="preserve"> G/TBT/N/BDI/465/Add.2, G/TBT/N/KEN/1611/Add.2, G/TBT/N/RWA/1012/Add.2, G/TBT/N/TZA/1119/Add.2, G/TBT/N/UGA/1923/Add.2</v>
      </c>
      <c r="D627" s="10" t="s">
        <v>914</v>
      </c>
      <c r="E627" s="10" t="s">
        <v>915</v>
      </c>
      <c r="F627" s="10" t="s">
        <v>916</v>
      </c>
      <c r="G627" s="10" t="s">
        <v>41</v>
      </c>
      <c r="H627" s="10" t="s">
        <v>917</v>
      </c>
      <c r="I627" s="10" t="s">
        <v>918</v>
      </c>
      <c r="J627" s="10" t="s">
        <v>41</v>
      </c>
      <c r="K627" s="10" t="s">
        <v>270</v>
      </c>
      <c r="L627" s="7"/>
      <c r="M627" s="8" t="s">
        <v>41</v>
      </c>
      <c r="N627" s="11"/>
      <c r="O627" s="11"/>
      <c r="P627" s="7" t="s">
        <v>43</v>
      </c>
      <c r="Q627" s="7"/>
      <c r="R627" s="12" t="str">
        <f>HYPERLINK("https://docs.wto.org/imrd/directdoc.asp?DDFDocuments/t/G/TBTN24/BDI465A2.docx", "https://docs.wto.org/imrd/directdoc.asp?DDFDocuments/t/G/TBTN24/BDI465A2.docx")</f>
        <v>https://docs.wto.org/imrd/directdoc.asp?DDFDocuments/t/G/TBTN24/BDI465A2.docx</v>
      </c>
      <c r="S627" s="12" t="str">
        <f>HYPERLINK("https://docs.wto.org/imrd/directdoc.asp?DDFDocuments/u/G/TBTN24/BDI465A2.docx", "https://docs.wto.org/imrd/directdoc.asp?DDFDocuments/u/G/TBTN24/BDI465A2.docx")</f>
        <v>https://docs.wto.org/imrd/directdoc.asp?DDFDocuments/u/G/TBTN24/BDI465A2.docx</v>
      </c>
      <c r="T627" s="12" t="str">
        <f>HYPERLINK("https://docs.wto.org/imrd/directdoc.asp?DDFDocuments/v/G/TBTN24/BDI465A2.docx", "https://docs.wto.org/imrd/directdoc.asp?DDFDocuments/v/G/TBTN24/BDI465A2.docx")</f>
        <v>https://docs.wto.org/imrd/directdoc.asp?DDFDocuments/v/G/TBTN24/BDI465A2.docx</v>
      </c>
      <c r="U627" s="12" t="s">
        <v>97</v>
      </c>
      <c r="V627" s="12" t="s">
        <v>97</v>
      </c>
      <c r="W627" s="12" t="s">
        <v>98</v>
      </c>
      <c r="X627" s="12" t="s">
        <v>97</v>
      </c>
      <c r="Y627" s="12" t="s">
        <v>97</v>
      </c>
      <c r="Z627" s="12" t="s">
        <v>97</v>
      </c>
      <c r="AA627" s="12" t="s">
        <v>97</v>
      </c>
      <c r="AB627" s="13" t="s">
        <v>41</v>
      </c>
      <c r="AC627" s="12" t="s">
        <v>41</v>
      </c>
      <c r="AD627" s="12" t="s">
        <v>41</v>
      </c>
      <c r="AE627" s="12" t="s">
        <v>41</v>
      </c>
      <c r="AF627" s="12" t="s">
        <v>41</v>
      </c>
      <c r="AG627" s="12" t="s">
        <v>41</v>
      </c>
      <c r="AH627" s="13" t="s">
        <v>41</v>
      </c>
    </row>
    <row r="628" spans="1:34" ht="40.049999999999997" customHeight="1" x14ac:dyDescent="0.3">
      <c r="A628" s="7" t="s">
        <v>46</v>
      </c>
      <c r="B628" s="8">
        <v>46283</v>
      </c>
      <c r="C628" s="9" t="str">
        <f>HYPERLINK("https://epingalert.org/en/Search?viewData= G/TBT/N/BDI/465/Add.2, G/TBT/N/KEN/1611/Add.2, G/TBT/N/RWA/1012/Add.2, G/TBT/N/TZA/1119/Add.2, G/TBT/N/UGA/1923/Add.2"," G/TBT/N/BDI/465/Add.2, G/TBT/N/KEN/1611/Add.2, G/TBT/N/RWA/1012/Add.2, G/TBT/N/TZA/1119/Add.2, G/TBT/N/UGA/1923/Add.2")</f>
        <v xml:space="preserve"> G/TBT/N/BDI/465/Add.2, G/TBT/N/KEN/1611/Add.2, G/TBT/N/RWA/1012/Add.2, G/TBT/N/TZA/1119/Add.2, G/TBT/N/UGA/1923/Add.2</v>
      </c>
      <c r="D628" s="10" t="s">
        <v>914</v>
      </c>
      <c r="E628" s="10" t="s">
        <v>915</v>
      </c>
      <c r="F628" s="10" t="s">
        <v>916</v>
      </c>
      <c r="G628" s="10" t="s">
        <v>41</v>
      </c>
      <c r="H628" s="10" t="s">
        <v>917</v>
      </c>
      <c r="I628" s="10" t="s">
        <v>918</v>
      </c>
      <c r="J628" s="10" t="s">
        <v>41</v>
      </c>
      <c r="K628" s="10" t="s">
        <v>270</v>
      </c>
      <c r="L628" s="7"/>
      <c r="M628" s="8" t="s">
        <v>41</v>
      </c>
      <c r="N628" s="11"/>
      <c r="O628" s="11"/>
      <c r="P628" s="7" t="s">
        <v>43</v>
      </c>
      <c r="Q628" s="7"/>
      <c r="R628" s="12" t="str">
        <f>HYPERLINK("https://docs.wto.org/imrd/directdoc.asp?DDFDocuments/t/G/TBTN24/BDI465A2.docx", "https://docs.wto.org/imrd/directdoc.asp?DDFDocuments/t/G/TBTN24/BDI465A2.docx")</f>
        <v>https://docs.wto.org/imrd/directdoc.asp?DDFDocuments/t/G/TBTN24/BDI465A2.docx</v>
      </c>
      <c r="S628" s="12" t="str">
        <f>HYPERLINK("https://docs.wto.org/imrd/directdoc.asp?DDFDocuments/u/G/TBTN24/BDI465A2.docx", "https://docs.wto.org/imrd/directdoc.asp?DDFDocuments/u/G/TBTN24/BDI465A2.docx")</f>
        <v>https://docs.wto.org/imrd/directdoc.asp?DDFDocuments/u/G/TBTN24/BDI465A2.docx</v>
      </c>
      <c r="T628" s="12" t="str">
        <f>HYPERLINK("https://docs.wto.org/imrd/directdoc.asp?DDFDocuments/v/G/TBTN24/BDI465A2.docx", "https://docs.wto.org/imrd/directdoc.asp?DDFDocuments/v/G/TBTN24/BDI465A2.docx")</f>
        <v>https://docs.wto.org/imrd/directdoc.asp?DDFDocuments/v/G/TBTN24/BDI465A2.docx</v>
      </c>
      <c r="U628" s="12" t="s">
        <v>97</v>
      </c>
      <c r="V628" s="12" t="s">
        <v>97</v>
      </c>
      <c r="W628" s="12" t="s">
        <v>98</v>
      </c>
      <c r="X628" s="12" t="s">
        <v>97</v>
      </c>
      <c r="Y628" s="12" t="s">
        <v>97</v>
      </c>
      <c r="Z628" s="12" t="s">
        <v>97</v>
      </c>
      <c r="AA628" s="12" t="s">
        <v>97</v>
      </c>
      <c r="AB628" s="13" t="s">
        <v>41</v>
      </c>
      <c r="AC628" s="12" t="s">
        <v>41</v>
      </c>
      <c r="AD628" s="12" t="s">
        <v>41</v>
      </c>
      <c r="AE628" s="12" t="s">
        <v>41</v>
      </c>
      <c r="AF628" s="12" t="s">
        <v>41</v>
      </c>
      <c r="AG628" s="12" t="s">
        <v>41</v>
      </c>
      <c r="AH628" s="13" t="s">
        <v>41</v>
      </c>
    </row>
    <row r="629" spans="1:34" ht="40.049999999999997" customHeight="1" x14ac:dyDescent="0.3">
      <c r="A629" s="7" t="s">
        <v>47</v>
      </c>
      <c r="B629" s="8">
        <v>46283</v>
      </c>
      <c r="C629" s="9" t="str">
        <f>HYPERLINK("https://epingalert.org/en/Search?viewData= G/TBT/N/BDI/465/Add.2, G/TBT/N/KEN/1611/Add.2, G/TBT/N/RWA/1012/Add.2, G/TBT/N/TZA/1119/Add.2, G/TBT/N/UGA/1923/Add.2"," G/TBT/N/BDI/465/Add.2, G/TBT/N/KEN/1611/Add.2, G/TBT/N/RWA/1012/Add.2, G/TBT/N/TZA/1119/Add.2, G/TBT/N/UGA/1923/Add.2")</f>
        <v xml:space="preserve"> G/TBT/N/BDI/465/Add.2, G/TBT/N/KEN/1611/Add.2, G/TBT/N/RWA/1012/Add.2, G/TBT/N/TZA/1119/Add.2, G/TBT/N/UGA/1923/Add.2</v>
      </c>
      <c r="D629" s="10" t="s">
        <v>914</v>
      </c>
      <c r="E629" s="10" t="s">
        <v>915</v>
      </c>
      <c r="F629" s="10" t="s">
        <v>916</v>
      </c>
      <c r="G629" s="10" t="s">
        <v>41</v>
      </c>
      <c r="H629" s="10" t="s">
        <v>917</v>
      </c>
      <c r="I629" s="10" t="s">
        <v>918</v>
      </c>
      <c r="J629" s="10" t="s">
        <v>41</v>
      </c>
      <c r="K629" s="10" t="s">
        <v>270</v>
      </c>
      <c r="L629" s="7"/>
      <c r="M629" s="8" t="s">
        <v>41</v>
      </c>
      <c r="N629" s="11"/>
      <c r="O629" s="11"/>
      <c r="P629" s="7" t="s">
        <v>43</v>
      </c>
      <c r="Q629" s="7"/>
      <c r="R629" s="12" t="str">
        <f>HYPERLINK("https://docs.wto.org/imrd/directdoc.asp?DDFDocuments/t/G/TBTN24/BDI465A2.docx", "https://docs.wto.org/imrd/directdoc.asp?DDFDocuments/t/G/TBTN24/BDI465A2.docx")</f>
        <v>https://docs.wto.org/imrd/directdoc.asp?DDFDocuments/t/G/TBTN24/BDI465A2.docx</v>
      </c>
      <c r="S629" s="12" t="str">
        <f>HYPERLINK("https://docs.wto.org/imrd/directdoc.asp?DDFDocuments/u/G/TBTN24/BDI465A2.docx", "https://docs.wto.org/imrd/directdoc.asp?DDFDocuments/u/G/TBTN24/BDI465A2.docx")</f>
        <v>https://docs.wto.org/imrd/directdoc.asp?DDFDocuments/u/G/TBTN24/BDI465A2.docx</v>
      </c>
      <c r="T629" s="12" t="str">
        <f>HYPERLINK("https://docs.wto.org/imrd/directdoc.asp?DDFDocuments/v/G/TBTN24/BDI465A2.docx", "https://docs.wto.org/imrd/directdoc.asp?DDFDocuments/v/G/TBTN24/BDI465A2.docx")</f>
        <v>https://docs.wto.org/imrd/directdoc.asp?DDFDocuments/v/G/TBTN24/BDI465A2.docx</v>
      </c>
      <c r="U629" s="12" t="s">
        <v>97</v>
      </c>
      <c r="V629" s="12" t="s">
        <v>97</v>
      </c>
      <c r="W629" s="12" t="s">
        <v>98</v>
      </c>
      <c r="X629" s="12" t="s">
        <v>97</v>
      </c>
      <c r="Y629" s="12" t="s">
        <v>97</v>
      </c>
      <c r="Z629" s="12" t="s">
        <v>97</v>
      </c>
      <c r="AA629" s="12" t="s">
        <v>97</v>
      </c>
      <c r="AB629" s="13" t="s">
        <v>41</v>
      </c>
      <c r="AC629" s="12" t="s">
        <v>41</v>
      </c>
      <c r="AD629" s="12" t="s">
        <v>41</v>
      </c>
      <c r="AE629" s="12" t="s">
        <v>41</v>
      </c>
      <c r="AF629" s="12" t="s">
        <v>41</v>
      </c>
      <c r="AG629" s="12" t="s">
        <v>41</v>
      </c>
      <c r="AH629" s="13" t="s">
        <v>41</v>
      </c>
    </row>
    <row r="630" spans="1:34" ht="40.049999999999997" customHeight="1" x14ac:dyDescent="0.3">
      <c r="A630" s="7" t="s">
        <v>48</v>
      </c>
      <c r="B630" s="8">
        <v>46283</v>
      </c>
      <c r="C630" s="9" t="str">
        <f>HYPERLINK("https://epingalert.org/en/Search?viewData= G/TBT/N/BDI/465/Add.2, G/TBT/N/KEN/1611/Add.2, G/TBT/N/RWA/1012/Add.2, G/TBT/N/TZA/1119/Add.2, G/TBT/N/UGA/1923/Add.2"," G/TBT/N/BDI/465/Add.2, G/TBT/N/KEN/1611/Add.2, G/TBT/N/RWA/1012/Add.2, G/TBT/N/TZA/1119/Add.2, G/TBT/N/UGA/1923/Add.2")</f>
        <v xml:space="preserve"> G/TBT/N/BDI/465/Add.2, G/TBT/N/KEN/1611/Add.2, G/TBT/N/RWA/1012/Add.2, G/TBT/N/TZA/1119/Add.2, G/TBT/N/UGA/1923/Add.2</v>
      </c>
      <c r="D630" s="10" t="s">
        <v>914</v>
      </c>
      <c r="E630" s="10" t="s">
        <v>915</v>
      </c>
      <c r="F630" s="10" t="s">
        <v>916</v>
      </c>
      <c r="G630" s="10" t="s">
        <v>41</v>
      </c>
      <c r="H630" s="10" t="s">
        <v>917</v>
      </c>
      <c r="I630" s="10" t="s">
        <v>919</v>
      </c>
      <c r="J630" s="10" t="s">
        <v>41</v>
      </c>
      <c r="K630" s="10" t="s">
        <v>270</v>
      </c>
      <c r="L630" s="7"/>
      <c r="M630" s="8" t="s">
        <v>41</v>
      </c>
      <c r="N630" s="11"/>
      <c r="O630" s="11"/>
      <c r="P630" s="7" t="s">
        <v>43</v>
      </c>
      <c r="Q630" s="7"/>
      <c r="R630" s="12" t="str">
        <f>HYPERLINK("https://docs.wto.org/imrd/directdoc.asp?DDFDocuments/t/G/TBTN24/BDI465A2.docx", "https://docs.wto.org/imrd/directdoc.asp?DDFDocuments/t/G/TBTN24/BDI465A2.docx")</f>
        <v>https://docs.wto.org/imrd/directdoc.asp?DDFDocuments/t/G/TBTN24/BDI465A2.docx</v>
      </c>
      <c r="S630" s="12" t="str">
        <f>HYPERLINK("https://docs.wto.org/imrd/directdoc.asp?DDFDocuments/u/G/TBTN24/BDI465A2.docx", "https://docs.wto.org/imrd/directdoc.asp?DDFDocuments/u/G/TBTN24/BDI465A2.docx")</f>
        <v>https://docs.wto.org/imrd/directdoc.asp?DDFDocuments/u/G/TBTN24/BDI465A2.docx</v>
      </c>
      <c r="T630" s="12" t="str">
        <f>HYPERLINK("https://docs.wto.org/imrd/directdoc.asp?DDFDocuments/v/G/TBTN24/BDI465A2.docx", "https://docs.wto.org/imrd/directdoc.asp?DDFDocuments/v/G/TBTN24/BDI465A2.docx")</f>
        <v>https://docs.wto.org/imrd/directdoc.asp?DDFDocuments/v/G/TBTN24/BDI465A2.docx</v>
      </c>
      <c r="U630" s="12" t="s">
        <v>97</v>
      </c>
      <c r="V630" s="12" t="s">
        <v>97</v>
      </c>
      <c r="W630" s="12" t="s">
        <v>98</v>
      </c>
      <c r="X630" s="12" t="s">
        <v>97</v>
      </c>
      <c r="Y630" s="12" t="s">
        <v>97</v>
      </c>
      <c r="Z630" s="12" t="s">
        <v>97</v>
      </c>
      <c r="AA630" s="12" t="s">
        <v>97</v>
      </c>
      <c r="AB630" s="13" t="s">
        <v>41</v>
      </c>
      <c r="AC630" s="12" t="s">
        <v>41</v>
      </c>
      <c r="AD630" s="12" t="s">
        <v>41</v>
      </c>
      <c r="AE630" s="12" t="s">
        <v>41</v>
      </c>
      <c r="AF630" s="12" t="s">
        <v>41</v>
      </c>
      <c r="AG630" s="12" t="s">
        <v>41</v>
      </c>
      <c r="AH630" s="13" t="s">
        <v>41</v>
      </c>
    </row>
    <row r="631" spans="1:34" ht="40.049999999999997" customHeight="1" x14ac:dyDescent="0.3">
      <c r="A631" s="7" t="s">
        <v>34</v>
      </c>
      <c r="B631" s="8">
        <v>46283</v>
      </c>
      <c r="C631" s="9" t="str">
        <f>HYPERLINK("https://epingalert.org/en/Search?viewData= G/TBT/N/BDI/466/Add.2, G/TBT/N/KEN/1612/Add.2, G/TBT/N/RWA/1013/Add.2, G/TBT/N/TZA/1120/Add.2, G/TBT/N/UGA/1924/Add.2"," G/TBT/N/BDI/466/Add.2, G/TBT/N/KEN/1612/Add.2, G/TBT/N/RWA/1013/Add.2, G/TBT/N/TZA/1120/Add.2, G/TBT/N/UGA/1924/Add.2")</f>
        <v xml:space="preserve"> G/TBT/N/BDI/466/Add.2, G/TBT/N/KEN/1612/Add.2, G/TBT/N/RWA/1013/Add.2, G/TBT/N/TZA/1120/Add.2, G/TBT/N/UGA/1924/Add.2</v>
      </c>
      <c r="D631" s="10" t="s">
        <v>920</v>
      </c>
      <c r="E631" s="10" t="s">
        <v>921</v>
      </c>
      <c r="F631" s="10" t="s">
        <v>922</v>
      </c>
      <c r="G631" s="10" t="s">
        <v>923</v>
      </c>
      <c r="H631" s="10" t="s">
        <v>917</v>
      </c>
      <c r="I631" s="10" t="s">
        <v>924</v>
      </c>
      <c r="J631" s="10" t="s">
        <v>41</v>
      </c>
      <c r="K631" s="10" t="s">
        <v>270</v>
      </c>
      <c r="L631" s="7"/>
      <c r="M631" s="8" t="s">
        <v>41</v>
      </c>
      <c r="N631" s="11"/>
      <c r="O631" s="11"/>
      <c r="P631" s="7" t="s">
        <v>43</v>
      </c>
      <c r="Q631" s="7"/>
      <c r="R631" s="12" t="str">
        <f>HYPERLINK("https://docs.wto.org/imrd/directdoc.asp?DDFDocuments/t/G/TBTN24/BDI466A2.docx", "https://docs.wto.org/imrd/directdoc.asp?DDFDocuments/t/G/TBTN24/BDI466A2.docx")</f>
        <v>https://docs.wto.org/imrd/directdoc.asp?DDFDocuments/t/G/TBTN24/BDI466A2.docx</v>
      </c>
      <c r="S631" s="12" t="str">
        <f>HYPERLINK("https://docs.wto.org/imrd/directdoc.asp?DDFDocuments/u/G/TBTN24/BDI466A2.docx", "https://docs.wto.org/imrd/directdoc.asp?DDFDocuments/u/G/TBTN24/BDI466A2.docx")</f>
        <v>https://docs.wto.org/imrd/directdoc.asp?DDFDocuments/u/G/TBTN24/BDI466A2.docx</v>
      </c>
      <c r="T631" s="12" t="str">
        <f>HYPERLINK("https://docs.wto.org/imrd/directdoc.asp?DDFDocuments/v/G/TBTN24/BDI466A2.docx", "https://docs.wto.org/imrd/directdoc.asp?DDFDocuments/v/G/TBTN24/BDI466A2.docx")</f>
        <v>https://docs.wto.org/imrd/directdoc.asp?DDFDocuments/v/G/TBTN24/BDI466A2.docx</v>
      </c>
      <c r="U631" s="12" t="s">
        <v>98</v>
      </c>
      <c r="V631" s="12" t="s">
        <v>97</v>
      </c>
      <c r="W631" s="12" t="s">
        <v>98</v>
      </c>
      <c r="X631" s="12" t="s">
        <v>97</v>
      </c>
      <c r="Y631" s="12" t="s">
        <v>97</v>
      </c>
      <c r="Z631" s="12" t="s">
        <v>97</v>
      </c>
      <c r="AA631" s="12" t="s">
        <v>97</v>
      </c>
      <c r="AB631" s="13" t="s">
        <v>41</v>
      </c>
      <c r="AC631" s="12" t="s">
        <v>41</v>
      </c>
      <c r="AD631" s="12" t="s">
        <v>41</v>
      </c>
      <c r="AE631" s="12" t="s">
        <v>41</v>
      </c>
      <c r="AF631" s="12" t="s">
        <v>41</v>
      </c>
      <c r="AG631" s="12" t="s">
        <v>41</v>
      </c>
      <c r="AH631" s="13" t="s">
        <v>41</v>
      </c>
    </row>
    <row r="632" spans="1:34" ht="40.049999999999997" customHeight="1" x14ac:dyDescent="0.3">
      <c r="A632" s="7" t="s">
        <v>45</v>
      </c>
      <c r="B632" s="8">
        <v>46283</v>
      </c>
      <c r="C632" s="9" t="str">
        <f>HYPERLINK("https://epingalert.org/en/Search?viewData= G/TBT/N/BDI/466/Add.2, G/TBT/N/KEN/1612/Add.2, G/TBT/N/RWA/1013/Add.2, G/TBT/N/TZA/1120/Add.2, G/TBT/N/UGA/1924/Add.2"," G/TBT/N/BDI/466/Add.2, G/TBT/N/KEN/1612/Add.2, G/TBT/N/RWA/1013/Add.2, G/TBT/N/TZA/1120/Add.2, G/TBT/N/UGA/1924/Add.2")</f>
        <v xml:space="preserve"> G/TBT/N/BDI/466/Add.2, G/TBT/N/KEN/1612/Add.2, G/TBT/N/RWA/1013/Add.2, G/TBT/N/TZA/1120/Add.2, G/TBT/N/UGA/1924/Add.2</v>
      </c>
      <c r="D632" s="10" t="s">
        <v>920</v>
      </c>
      <c r="E632" s="10" t="s">
        <v>921</v>
      </c>
      <c r="F632" s="10" t="s">
        <v>922</v>
      </c>
      <c r="G632" s="10" t="s">
        <v>923</v>
      </c>
      <c r="H632" s="10" t="s">
        <v>917</v>
      </c>
      <c r="I632" s="10" t="s">
        <v>924</v>
      </c>
      <c r="J632" s="10" t="s">
        <v>41</v>
      </c>
      <c r="K632" s="10" t="s">
        <v>270</v>
      </c>
      <c r="L632" s="7"/>
      <c r="M632" s="8" t="s">
        <v>41</v>
      </c>
      <c r="N632" s="11"/>
      <c r="O632" s="11"/>
      <c r="P632" s="7" t="s">
        <v>43</v>
      </c>
      <c r="Q632" s="7"/>
      <c r="R632" s="12" t="str">
        <f>HYPERLINK("https://docs.wto.org/imrd/directdoc.asp?DDFDocuments/t/G/TBTN24/BDI466A2.docx", "https://docs.wto.org/imrd/directdoc.asp?DDFDocuments/t/G/TBTN24/BDI466A2.docx")</f>
        <v>https://docs.wto.org/imrd/directdoc.asp?DDFDocuments/t/G/TBTN24/BDI466A2.docx</v>
      </c>
      <c r="S632" s="12" t="str">
        <f>HYPERLINK("https://docs.wto.org/imrd/directdoc.asp?DDFDocuments/u/G/TBTN24/BDI466A2.docx", "https://docs.wto.org/imrd/directdoc.asp?DDFDocuments/u/G/TBTN24/BDI466A2.docx")</f>
        <v>https://docs.wto.org/imrd/directdoc.asp?DDFDocuments/u/G/TBTN24/BDI466A2.docx</v>
      </c>
      <c r="T632" s="12" t="str">
        <f>HYPERLINK("https://docs.wto.org/imrd/directdoc.asp?DDFDocuments/v/G/TBTN24/BDI466A2.docx", "https://docs.wto.org/imrd/directdoc.asp?DDFDocuments/v/G/TBTN24/BDI466A2.docx")</f>
        <v>https://docs.wto.org/imrd/directdoc.asp?DDFDocuments/v/G/TBTN24/BDI466A2.docx</v>
      </c>
      <c r="U632" s="12" t="s">
        <v>98</v>
      </c>
      <c r="V632" s="12" t="s">
        <v>97</v>
      </c>
      <c r="W632" s="12" t="s">
        <v>98</v>
      </c>
      <c r="X632" s="12" t="s">
        <v>97</v>
      </c>
      <c r="Y632" s="12" t="s">
        <v>97</v>
      </c>
      <c r="Z632" s="12" t="s">
        <v>97</v>
      </c>
      <c r="AA632" s="12" t="s">
        <v>97</v>
      </c>
      <c r="AB632" s="13" t="s">
        <v>41</v>
      </c>
      <c r="AC632" s="12" t="s">
        <v>41</v>
      </c>
      <c r="AD632" s="12" t="s">
        <v>41</v>
      </c>
      <c r="AE632" s="12" t="s">
        <v>41</v>
      </c>
      <c r="AF632" s="12" t="s">
        <v>41</v>
      </c>
      <c r="AG632" s="12" t="s">
        <v>41</v>
      </c>
      <c r="AH632" s="13" t="s">
        <v>41</v>
      </c>
    </row>
    <row r="633" spans="1:34" ht="40.049999999999997" customHeight="1" x14ac:dyDescent="0.3">
      <c r="A633" s="7" t="s">
        <v>46</v>
      </c>
      <c r="B633" s="8">
        <v>46283</v>
      </c>
      <c r="C633" s="9" t="str">
        <f>HYPERLINK("https://epingalert.org/en/Search?viewData= G/TBT/N/BDI/466/Add.2, G/TBT/N/KEN/1612/Add.2, G/TBT/N/RWA/1013/Add.2, G/TBT/N/TZA/1120/Add.2, G/TBT/N/UGA/1924/Add.2"," G/TBT/N/BDI/466/Add.2, G/TBT/N/KEN/1612/Add.2, G/TBT/N/RWA/1013/Add.2, G/TBT/N/TZA/1120/Add.2, G/TBT/N/UGA/1924/Add.2")</f>
        <v xml:space="preserve"> G/TBT/N/BDI/466/Add.2, G/TBT/N/KEN/1612/Add.2, G/TBT/N/RWA/1013/Add.2, G/TBT/N/TZA/1120/Add.2, G/TBT/N/UGA/1924/Add.2</v>
      </c>
      <c r="D633" s="10" t="s">
        <v>920</v>
      </c>
      <c r="E633" s="10" t="s">
        <v>921</v>
      </c>
      <c r="F633" s="10" t="s">
        <v>922</v>
      </c>
      <c r="G633" s="10" t="s">
        <v>923</v>
      </c>
      <c r="H633" s="10" t="s">
        <v>917</v>
      </c>
      <c r="I633" s="10" t="s">
        <v>924</v>
      </c>
      <c r="J633" s="10" t="s">
        <v>41</v>
      </c>
      <c r="K633" s="10" t="s">
        <v>270</v>
      </c>
      <c r="L633" s="7"/>
      <c r="M633" s="8" t="s">
        <v>41</v>
      </c>
      <c r="N633" s="11"/>
      <c r="O633" s="11"/>
      <c r="P633" s="7" t="s">
        <v>43</v>
      </c>
      <c r="Q633" s="7"/>
      <c r="R633" s="12" t="str">
        <f>HYPERLINK("https://docs.wto.org/imrd/directdoc.asp?DDFDocuments/t/G/TBTN24/BDI466A2.docx", "https://docs.wto.org/imrd/directdoc.asp?DDFDocuments/t/G/TBTN24/BDI466A2.docx")</f>
        <v>https://docs.wto.org/imrd/directdoc.asp?DDFDocuments/t/G/TBTN24/BDI466A2.docx</v>
      </c>
      <c r="S633" s="12" t="str">
        <f>HYPERLINK("https://docs.wto.org/imrd/directdoc.asp?DDFDocuments/u/G/TBTN24/BDI466A2.docx", "https://docs.wto.org/imrd/directdoc.asp?DDFDocuments/u/G/TBTN24/BDI466A2.docx")</f>
        <v>https://docs.wto.org/imrd/directdoc.asp?DDFDocuments/u/G/TBTN24/BDI466A2.docx</v>
      </c>
      <c r="T633" s="12" t="str">
        <f>HYPERLINK("https://docs.wto.org/imrd/directdoc.asp?DDFDocuments/v/G/TBTN24/BDI466A2.docx", "https://docs.wto.org/imrd/directdoc.asp?DDFDocuments/v/G/TBTN24/BDI466A2.docx")</f>
        <v>https://docs.wto.org/imrd/directdoc.asp?DDFDocuments/v/G/TBTN24/BDI466A2.docx</v>
      </c>
      <c r="U633" s="12" t="s">
        <v>98</v>
      </c>
      <c r="V633" s="12" t="s">
        <v>97</v>
      </c>
      <c r="W633" s="12" t="s">
        <v>98</v>
      </c>
      <c r="X633" s="12" t="s">
        <v>97</v>
      </c>
      <c r="Y633" s="12" t="s">
        <v>97</v>
      </c>
      <c r="Z633" s="12" t="s">
        <v>97</v>
      </c>
      <c r="AA633" s="12" t="s">
        <v>97</v>
      </c>
      <c r="AB633" s="13" t="s">
        <v>41</v>
      </c>
      <c r="AC633" s="12" t="s">
        <v>41</v>
      </c>
      <c r="AD633" s="12" t="s">
        <v>41</v>
      </c>
      <c r="AE633" s="12" t="s">
        <v>41</v>
      </c>
      <c r="AF633" s="12" t="s">
        <v>41</v>
      </c>
      <c r="AG633" s="12" t="s">
        <v>41</v>
      </c>
      <c r="AH633" s="13" t="s">
        <v>41</v>
      </c>
    </row>
    <row r="634" spans="1:34" ht="40.049999999999997" customHeight="1" x14ac:dyDescent="0.3">
      <c r="A634" s="7" t="s">
        <v>47</v>
      </c>
      <c r="B634" s="8">
        <v>46283</v>
      </c>
      <c r="C634" s="9" t="str">
        <f>HYPERLINK("https://epingalert.org/en/Search?viewData= G/TBT/N/BDI/466/Add.2, G/TBT/N/KEN/1612/Add.2, G/TBT/N/RWA/1013/Add.2, G/TBT/N/TZA/1120/Add.2, G/TBT/N/UGA/1924/Add.2"," G/TBT/N/BDI/466/Add.2, G/TBT/N/KEN/1612/Add.2, G/TBT/N/RWA/1013/Add.2, G/TBT/N/TZA/1120/Add.2, G/TBT/N/UGA/1924/Add.2")</f>
        <v xml:space="preserve"> G/TBT/N/BDI/466/Add.2, G/TBT/N/KEN/1612/Add.2, G/TBT/N/RWA/1013/Add.2, G/TBT/N/TZA/1120/Add.2, G/TBT/N/UGA/1924/Add.2</v>
      </c>
      <c r="D634" s="10" t="s">
        <v>920</v>
      </c>
      <c r="E634" s="10" t="s">
        <v>921</v>
      </c>
      <c r="F634" s="10" t="s">
        <v>922</v>
      </c>
      <c r="G634" s="10" t="s">
        <v>923</v>
      </c>
      <c r="H634" s="10" t="s">
        <v>917</v>
      </c>
      <c r="I634" s="10" t="s">
        <v>924</v>
      </c>
      <c r="J634" s="10" t="s">
        <v>41</v>
      </c>
      <c r="K634" s="10" t="s">
        <v>270</v>
      </c>
      <c r="L634" s="7"/>
      <c r="M634" s="8" t="s">
        <v>41</v>
      </c>
      <c r="N634" s="11"/>
      <c r="O634" s="11"/>
      <c r="P634" s="7" t="s">
        <v>43</v>
      </c>
      <c r="Q634" s="7"/>
      <c r="R634" s="12" t="str">
        <f>HYPERLINK("https://docs.wto.org/imrd/directdoc.asp?DDFDocuments/t/G/TBTN24/BDI466A2.docx", "https://docs.wto.org/imrd/directdoc.asp?DDFDocuments/t/G/TBTN24/BDI466A2.docx")</f>
        <v>https://docs.wto.org/imrd/directdoc.asp?DDFDocuments/t/G/TBTN24/BDI466A2.docx</v>
      </c>
      <c r="S634" s="12" t="str">
        <f>HYPERLINK("https://docs.wto.org/imrd/directdoc.asp?DDFDocuments/u/G/TBTN24/BDI466A2.docx", "https://docs.wto.org/imrd/directdoc.asp?DDFDocuments/u/G/TBTN24/BDI466A2.docx")</f>
        <v>https://docs.wto.org/imrd/directdoc.asp?DDFDocuments/u/G/TBTN24/BDI466A2.docx</v>
      </c>
      <c r="T634" s="12" t="str">
        <f>HYPERLINK("https://docs.wto.org/imrd/directdoc.asp?DDFDocuments/v/G/TBTN24/BDI466A2.docx", "https://docs.wto.org/imrd/directdoc.asp?DDFDocuments/v/G/TBTN24/BDI466A2.docx")</f>
        <v>https://docs.wto.org/imrd/directdoc.asp?DDFDocuments/v/G/TBTN24/BDI466A2.docx</v>
      </c>
      <c r="U634" s="12" t="s">
        <v>98</v>
      </c>
      <c r="V634" s="12" t="s">
        <v>97</v>
      </c>
      <c r="W634" s="12" t="s">
        <v>98</v>
      </c>
      <c r="X634" s="12" t="s">
        <v>97</v>
      </c>
      <c r="Y634" s="12" t="s">
        <v>97</v>
      </c>
      <c r="Z634" s="12" t="s">
        <v>97</v>
      </c>
      <c r="AA634" s="12" t="s">
        <v>97</v>
      </c>
      <c r="AB634" s="13" t="s">
        <v>41</v>
      </c>
      <c r="AC634" s="12" t="s">
        <v>41</v>
      </c>
      <c r="AD634" s="12" t="s">
        <v>41</v>
      </c>
      <c r="AE634" s="12" t="s">
        <v>41</v>
      </c>
      <c r="AF634" s="12" t="s">
        <v>41</v>
      </c>
      <c r="AG634" s="12" t="s">
        <v>41</v>
      </c>
      <c r="AH634" s="13" t="s">
        <v>41</v>
      </c>
    </row>
    <row r="635" spans="1:34" ht="40.049999999999997" customHeight="1" x14ac:dyDescent="0.3">
      <c r="A635" s="7" t="s">
        <v>48</v>
      </c>
      <c r="B635" s="8">
        <v>46283</v>
      </c>
      <c r="C635" s="9" t="str">
        <f>HYPERLINK("https://epingalert.org/en/Search?viewData= G/TBT/N/BDI/466/Add.2, G/TBT/N/KEN/1612/Add.2, G/TBT/N/RWA/1013/Add.2, G/TBT/N/TZA/1120/Add.2, G/TBT/N/UGA/1924/Add.2"," G/TBT/N/BDI/466/Add.2, G/TBT/N/KEN/1612/Add.2, G/TBT/N/RWA/1013/Add.2, G/TBT/N/TZA/1120/Add.2, G/TBT/N/UGA/1924/Add.2")</f>
        <v xml:space="preserve"> G/TBT/N/BDI/466/Add.2, G/TBT/N/KEN/1612/Add.2, G/TBT/N/RWA/1013/Add.2, G/TBT/N/TZA/1120/Add.2, G/TBT/N/UGA/1924/Add.2</v>
      </c>
      <c r="D635" s="10" t="s">
        <v>920</v>
      </c>
      <c r="E635" s="10" t="s">
        <v>921</v>
      </c>
      <c r="F635" s="10" t="s">
        <v>922</v>
      </c>
      <c r="G635" s="10" t="s">
        <v>923</v>
      </c>
      <c r="H635" s="10" t="s">
        <v>917</v>
      </c>
      <c r="I635" s="10" t="s">
        <v>363</v>
      </c>
      <c r="J635" s="10" t="s">
        <v>41</v>
      </c>
      <c r="K635" s="10" t="s">
        <v>270</v>
      </c>
      <c r="L635" s="7"/>
      <c r="M635" s="8" t="s">
        <v>41</v>
      </c>
      <c r="N635" s="11"/>
      <c r="O635" s="11"/>
      <c r="P635" s="7" t="s">
        <v>43</v>
      </c>
      <c r="Q635" s="7"/>
      <c r="R635" s="12" t="str">
        <f>HYPERLINK("https://docs.wto.org/imrd/directdoc.asp?DDFDocuments/t/G/TBTN24/BDI466A2.docx", "https://docs.wto.org/imrd/directdoc.asp?DDFDocuments/t/G/TBTN24/BDI466A2.docx")</f>
        <v>https://docs.wto.org/imrd/directdoc.asp?DDFDocuments/t/G/TBTN24/BDI466A2.docx</v>
      </c>
      <c r="S635" s="12" t="str">
        <f>HYPERLINK("https://docs.wto.org/imrd/directdoc.asp?DDFDocuments/u/G/TBTN24/BDI466A2.docx", "https://docs.wto.org/imrd/directdoc.asp?DDFDocuments/u/G/TBTN24/BDI466A2.docx")</f>
        <v>https://docs.wto.org/imrd/directdoc.asp?DDFDocuments/u/G/TBTN24/BDI466A2.docx</v>
      </c>
      <c r="T635" s="12" t="str">
        <f>HYPERLINK("https://docs.wto.org/imrd/directdoc.asp?DDFDocuments/v/G/TBTN24/BDI466A2.docx", "https://docs.wto.org/imrd/directdoc.asp?DDFDocuments/v/G/TBTN24/BDI466A2.docx")</f>
        <v>https://docs.wto.org/imrd/directdoc.asp?DDFDocuments/v/G/TBTN24/BDI466A2.docx</v>
      </c>
      <c r="U635" s="12" t="s">
        <v>98</v>
      </c>
      <c r="V635" s="12" t="s">
        <v>97</v>
      </c>
      <c r="W635" s="12" t="s">
        <v>98</v>
      </c>
      <c r="X635" s="12" t="s">
        <v>97</v>
      </c>
      <c r="Y635" s="12" t="s">
        <v>97</v>
      </c>
      <c r="Z635" s="12" t="s">
        <v>97</v>
      </c>
      <c r="AA635" s="12" t="s">
        <v>97</v>
      </c>
      <c r="AB635" s="13" t="s">
        <v>41</v>
      </c>
      <c r="AC635" s="12" t="s">
        <v>41</v>
      </c>
      <c r="AD635" s="12" t="s">
        <v>41</v>
      </c>
      <c r="AE635" s="12" t="s">
        <v>41</v>
      </c>
      <c r="AF635" s="12" t="s">
        <v>41</v>
      </c>
      <c r="AG635" s="12" t="s">
        <v>41</v>
      </c>
      <c r="AH635" s="13" t="s">
        <v>41</v>
      </c>
    </row>
    <row r="636" spans="1:34" ht="40.049999999999997" customHeight="1" x14ac:dyDescent="0.3">
      <c r="A636" s="7" t="s">
        <v>34</v>
      </c>
      <c r="B636" s="8">
        <v>46283</v>
      </c>
      <c r="C636" s="9" t="str">
        <f>HYPERLINK("https://epingalert.org/en/Search?viewData= G/TBT/N/BDI/467/Add.2, G/TBT/N/KEN/1613/Add.2, G/TBT/N/RWA/1014/Add.2, G/TBT/N/TZA/1121/Add.2, G/TBT/N/UGA/1925/Add.2"," G/TBT/N/BDI/467/Add.2, G/TBT/N/KEN/1613/Add.2, G/TBT/N/RWA/1014/Add.2, G/TBT/N/TZA/1121/Add.2, G/TBT/N/UGA/1925/Add.2")</f>
        <v xml:space="preserve"> G/TBT/N/BDI/467/Add.2, G/TBT/N/KEN/1613/Add.2, G/TBT/N/RWA/1014/Add.2, G/TBT/N/TZA/1121/Add.2, G/TBT/N/UGA/1925/Add.2</v>
      </c>
      <c r="D636" s="10" t="s">
        <v>925</v>
      </c>
      <c r="E636" s="10" t="s">
        <v>926</v>
      </c>
      <c r="F636" s="10" t="s">
        <v>927</v>
      </c>
      <c r="G636" s="10" t="s">
        <v>928</v>
      </c>
      <c r="H636" s="10" t="s">
        <v>917</v>
      </c>
      <c r="I636" s="10" t="s">
        <v>924</v>
      </c>
      <c r="J636" s="10" t="s">
        <v>41</v>
      </c>
      <c r="K636" s="10" t="s">
        <v>270</v>
      </c>
      <c r="L636" s="7"/>
      <c r="M636" s="8" t="s">
        <v>41</v>
      </c>
      <c r="N636" s="11"/>
      <c r="O636" s="11"/>
      <c r="P636" s="7" t="s">
        <v>43</v>
      </c>
      <c r="Q636" s="7"/>
      <c r="R636" s="12" t="str">
        <f>HYPERLINK("https://docs.wto.org/imrd/directdoc.asp?DDFDocuments/t/G/TBTN24/BDI467A2.docx", "https://docs.wto.org/imrd/directdoc.asp?DDFDocuments/t/G/TBTN24/BDI467A2.docx")</f>
        <v>https://docs.wto.org/imrd/directdoc.asp?DDFDocuments/t/G/TBTN24/BDI467A2.docx</v>
      </c>
      <c r="S636" s="12" t="str">
        <f>HYPERLINK("https://docs.wto.org/imrd/directdoc.asp?DDFDocuments/u/G/TBTN24/BDI467A2.docx", "https://docs.wto.org/imrd/directdoc.asp?DDFDocuments/u/G/TBTN24/BDI467A2.docx")</f>
        <v>https://docs.wto.org/imrd/directdoc.asp?DDFDocuments/u/G/TBTN24/BDI467A2.docx</v>
      </c>
      <c r="T636" s="12" t="str">
        <f>HYPERLINK("https://docs.wto.org/imrd/directdoc.asp?DDFDocuments/v/G/TBTN24/BDI467A2.docx", "https://docs.wto.org/imrd/directdoc.asp?DDFDocuments/v/G/TBTN24/BDI467A2.docx")</f>
        <v>https://docs.wto.org/imrd/directdoc.asp?DDFDocuments/v/G/TBTN24/BDI467A2.docx</v>
      </c>
      <c r="U636" s="12" t="s">
        <v>98</v>
      </c>
      <c r="V636" s="12" t="s">
        <v>97</v>
      </c>
      <c r="W636" s="12" t="s">
        <v>98</v>
      </c>
      <c r="X636" s="12" t="s">
        <v>97</v>
      </c>
      <c r="Y636" s="12" t="s">
        <v>97</v>
      </c>
      <c r="Z636" s="12" t="s">
        <v>97</v>
      </c>
      <c r="AA636" s="12" t="s">
        <v>97</v>
      </c>
      <c r="AB636" s="13" t="s">
        <v>41</v>
      </c>
      <c r="AC636" s="12" t="s">
        <v>41</v>
      </c>
      <c r="AD636" s="12" t="s">
        <v>41</v>
      </c>
      <c r="AE636" s="12" t="s">
        <v>41</v>
      </c>
      <c r="AF636" s="12" t="s">
        <v>41</v>
      </c>
      <c r="AG636" s="12" t="s">
        <v>41</v>
      </c>
      <c r="AH636" s="13" t="s">
        <v>41</v>
      </c>
    </row>
    <row r="637" spans="1:34" ht="40.049999999999997" customHeight="1" x14ac:dyDescent="0.3">
      <c r="A637" s="7" t="s">
        <v>45</v>
      </c>
      <c r="B637" s="8">
        <v>46283</v>
      </c>
      <c r="C637" s="9" t="str">
        <f>HYPERLINK("https://epingalert.org/en/Search?viewData= G/TBT/N/BDI/467/Add.2, G/TBT/N/KEN/1613/Add.2, G/TBT/N/RWA/1014/Add.2, G/TBT/N/TZA/1121/Add.2, G/TBT/N/UGA/1925/Add.2"," G/TBT/N/BDI/467/Add.2, G/TBT/N/KEN/1613/Add.2, G/TBT/N/RWA/1014/Add.2, G/TBT/N/TZA/1121/Add.2, G/TBT/N/UGA/1925/Add.2")</f>
        <v xml:space="preserve"> G/TBT/N/BDI/467/Add.2, G/TBT/N/KEN/1613/Add.2, G/TBT/N/RWA/1014/Add.2, G/TBT/N/TZA/1121/Add.2, G/TBT/N/UGA/1925/Add.2</v>
      </c>
      <c r="D637" s="10" t="s">
        <v>925</v>
      </c>
      <c r="E637" s="10" t="s">
        <v>926</v>
      </c>
      <c r="F637" s="10" t="s">
        <v>927</v>
      </c>
      <c r="G637" s="10" t="s">
        <v>928</v>
      </c>
      <c r="H637" s="10" t="s">
        <v>917</v>
      </c>
      <c r="I637" s="10" t="s">
        <v>924</v>
      </c>
      <c r="J637" s="10" t="s">
        <v>41</v>
      </c>
      <c r="K637" s="10" t="s">
        <v>270</v>
      </c>
      <c r="L637" s="7"/>
      <c r="M637" s="8" t="s">
        <v>41</v>
      </c>
      <c r="N637" s="11"/>
      <c r="O637" s="11"/>
      <c r="P637" s="7" t="s">
        <v>43</v>
      </c>
      <c r="Q637" s="7"/>
      <c r="R637" s="12" t="str">
        <f>HYPERLINK("https://docs.wto.org/imrd/directdoc.asp?DDFDocuments/t/G/TBTN24/BDI467A2.docx", "https://docs.wto.org/imrd/directdoc.asp?DDFDocuments/t/G/TBTN24/BDI467A2.docx")</f>
        <v>https://docs.wto.org/imrd/directdoc.asp?DDFDocuments/t/G/TBTN24/BDI467A2.docx</v>
      </c>
      <c r="S637" s="12" t="str">
        <f>HYPERLINK("https://docs.wto.org/imrd/directdoc.asp?DDFDocuments/u/G/TBTN24/BDI467A2.docx", "https://docs.wto.org/imrd/directdoc.asp?DDFDocuments/u/G/TBTN24/BDI467A2.docx")</f>
        <v>https://docs.wto.org/imrd/directdoc.asp?DDFDocuments/u/G/TBTN24/BDI467A2.docx</v>
      </c>
      <c r="T637" s="12" t="str">
        <f>HYPERLINK("https://docs.wto.org/imrd/directdoc.asp?DDFDocuments/v/G/TBTN24/BDI467A2.docx", "https://docs.wto.org/imrd/directdoc.asp?DDFDocuments/v/G/TBTN24/BDI467A2.docx")</f>
        <v>https://docs.wto.org/imrd/directdoc.asp?DDFDocuments/v/G/TBTN24/BDI467A2.docx</v>
      </c>
      <c r="U637" s="12" t="s">
        <v>98</v>
      </c>
      <c r="V637" s="12" t="s">
        <v>97</v>
      </c>
      <c r="W637" s="12" t="s">
        <v>98</v>
      </c>
      <c r="X637" s="12" t="s">
        <v>97</v>
      </c>
      <c r="Y637" s="12" t="s">
        <v>97</v>
      </c>
      <c r="Z637" s="12" t="s">
        <v>97</v>
      </c>
      <c r="AA637" s="12" t="s">
        <v>97</v>
      </c>
      <c r="AB637" s="13" t="s">
        <v>41</v>
      </c>
      <c r="AC637" s="12" t="s">
        <v>41</v>
      </c>
      <c r="AD637" s="12" t="s">
        <v>41</v>
      </c>
      <c r="AE637" s="12" t="s">
        <v>41</v>
      </c>
      <c r="AF637" s="12" t="s">
        <v>41</v>
      </c>
      <c r="AG637" s="12" t="s">
        <v>41</v>
      </c>
      <c r="AH637" s="13" t="s">
        <v>41</v>
      </c>
    </row>
    <row r="638" spans="1:34" ht="40.049999999999997" customHeight="1" x14ac:dyDescent="0.3">
      <c r="A638" s="7" t="s">
        <v>46</v>
      </c>
      <c r="B638" s="8">
        <v>46283</v>
      </c>
      <c r="C638" s="9" t="str">
        <f>HYPERLINK("https://epingalert.org/en/Search?viewData= G/TBT/N/BDI/467/Add.2, G/TBT/N/KEN/1613/Add.2, G/TBT/N/RWA/1014/Add.2, G/TBT/N/TZA/1121/Add.2, G/TBT/N/UGA/1925/Add.2"," G/TBT/N/BDI/467/Add.2, G/TBT/N/KEN/1613/Add.2, G/TBT/N/RWA/1014/Add.2, G/TBT/N/TZA/1121/Add.2, G/TBT/N/UGA/1925/Add.2")</f>
        <v xml:space="preserve"> G/TBT/N/BDI/467/Add.2, G/TBT/N/KEN/1613/Add.2, G/TBT/N/RWA/1014/Add.2, G/TBT/N/TZA/1121/Add.2, G/TBT/N/UGA/1925/Add.2</v>
      </c>
      <c r="D638" s="10" t="s">
        <v>925</v>
      </c>
      <c r="E638" s="10" t="s">
        <v>926</v>
      </c>
      <c r="F638" s="10" t="s">
        <v>927</v>
      </c>
      <c r="G638" s="10" t="s">
        <v>928</v>
      </c>
      <c r="H638" s="10" t="s">
        <v>917</v>
      </c>
      <c r="I638" s="10" t="s">
        <v>924</v>
      </c>
      <c r="J638" s="10" t="s">
        <v>41</v>
      </c>
      <c r="K638" s="10" t="s">
        <v>270</v>
      </c>
      <c r="L638" s="7"/>
      <c r="M638" s="8" t="s">
        <v>41</v>
      </c>
      <c r="N638" s="11"/>
      <c r="O638" s="11"/>
      <c r="P638" s="7" t="s">
        <v>43</v>
      </c>
      <c r="Q638" s="7"/>
      <c r="R638" s="12" t="str">
        <f>HYPERLINK("https://docs.wto.org/imrd/directdoc.asp?DDFDocuments/t/G/TBTN24/BDI467A2.docx", "https://docs.wto.org/imrd/directdoc.asp?DDFDocuments/t/G/TBTN24/BDI467A2.docx")</f>
        <v>https://docs.wto.org/imrd/directdoc.asp?DDFDocuments/t/G/TBTN24/BDI467A2.docx</v>
      </c>
      <c r="S638" s="12" t="str">
        <f>HYPERLINK("https://docs.wto.org/imrd/directdoc.asp?DDFDocuments/u/G/TBTN24/BDI467A2.docx", "https://docs.wto.org/imrd/directdoc.asp?DDFDocuments/u/G/TBTN24/BDI467A2.docx")</f>
        <v>https://docs.wto.org/imrd/directdoc.asp?DDFDocuments/u/G/TBTN24/BDI467A2.docx</v>
      </c>
      <c r="T638" s="12" t="str">
        <f>HYPERLINK("https://docs.wto.org/imrd/directdoc.asp?DDFDocuments/v/G/TBTN24/BDI467A2.docx", "https://docs.wto.org/imrd/directdoc.asp?DDFDocuments/v/G/TBTN24/BDI467A2.docx")</f>
        <v>https://docs.wto.org/imrd/directdoc.asp?DDFDocuments/v/G/TBTN24/BDI467A2.docx</v>
      </c>
      <c r="U638" s="12" t="s">
        <v>98</v>
      </c>
      <c r="V638" s="12" t="s">
        <v>97</v>
      </c>
      <c r="W638" s="12" t="s">
        <v>98</v>
      </c>
      <c r="X638" s="12" t="s">
        <v>97</v>
      </c>
      <c r="Y638" s="12" t="s">
        <v>97</v>
      </c>
      <c r="Z638" s="12" t="s">
        <v>97</v>
      </c>
      <c r="AA638" s="12" t="s">
        <v>97</v>
      </c>
      <c r="AB638" s="13" t="s">
        <v>41</v>
      </c>
      <c r="AC638" s="12" t="s">
        <v>41</v>
      </c>
      <c r="AD638" s="12" t="s">
        <v>41</v>
      </c>
      <c r="AE638" s="12" t="s">
        <v>41</v>
      </c>
      <c r="AF638" s="12" t="s">
        <v>41</v>
      </c>
      <c r="AG638" s="12" t="s">
        <v>41</v>
      </c>
      <c r="AH638" s="13" t="s">
        <v>41</v>
      </c>
    </row>
    <row r="639" spans="1:34" ht="40.049999999999997" customHeight="1" x14ac:dyDescent="0.3">
      <c r="A639" s="7" t="s">
        <v>47</v>
      </c>
      <c r="B639" s="8">
        <v>46283</v>
      </c>
      <c r="C639" s="9" t="str">
        <f>HYPERLINK("https://epingalert.org/en/Search?viewData= G/TBT/N/BDI/467/Add.2, G/TBT/N/KEN/1613/Add.2, G/TBT/N/RWA/1014/Add.2, G/TBT/N/TZA/1121/Add.2, G/TBT/N/UGA/1925/Add.2"," G/TBT/N/BDI/467/Add.2, G/TBT/N/KEN/1613/Add.2, G/TBT/N/RWA/1014/Add.2, G/TBT/N/TZA/1121/Add.2, G/TBT/N/UGA/1925/Add.2")</f>
        <v xml:space="preserve"> G/TBT/N/BDI/467/Add.2, G/TBT/N/KEN/1613/Add.2, G/TBT/N/RWA/1014/Add.2, G/TBT/N/TZA/1121/Add.2, G/TBT/N/UGA/1925/Add.2</v>
      </c>
      <c r="D639" s="10" t="s">
        <v>925</v>
      </c>
      <c r="E639" s="10" t="s">
        <v>926</v>
      </c>
      <c r="F639" s="10" t="s">
        <v>927</v>
      </c>
      <c r="G639" s="10" t="s">
        <v>928</v>
      </c>
      <c r="H639" s="10" t="s">
        <v>917</v>
      </c>
      <c r="I639" s="10" t="s">
        <v>924</v>
      </c>
      <c r="J639" s="10" t="s">
        <v>41</v>
      </c>
      <c r="K639" s="10" t="s">
        <v>270</v>
      </c>
      <c r="L639" s="7"/>
      <c r="M639" s="8" t="s">
        <v>41</v>
      </c>
      <c r="N639" s="11"/>
      <c r="O639" s="11"/>
      <c r="P639" s="7" t="s">
        <v>43</v>
      </c>
      <c r="Q639" s="7"/>
      <c r="R639" s="12" t="str">
        <f>HYPERLINK("https://docs.wto.org/imrd/directdoc.asp?DDFDocuments/t/G/TBTN24/BDI467A2.docx", "https://docs.wto.org/imrd/directdoc.asp?DDFDocuments/t/G/TBTN24/BDI467A2.docx")</f>
        <v>https://docs.wto.org/imrd/directdoc.asp?DDFDocuments/t/G/TBTN24/BDI467A2.docx</v>
      </c>
      <c r="S639" s="12" t="str">
        <f>HYPERLINK("https://docs.wto.org/imrd/directdoc.asp?DDFDocuments/u/G/TBTN24/BDI467A2.docx", "https://docs.wto.org/imrd/directdoc.asp?DDFDocuments/u/G/TBTN24/BDI467A2.docx")</f>
        <v>https://docs.wto.org/imrd/directdoc.asp?DDFDocuments/u/G/TBTN24/BDI467A2.docx</v>
      </c>
      <c r="T639" s="12" t="str">
        <f>HYPERLINK("https://docs.wto.org/imrd/directdoc.asp?DDFDocuments/v/G/TBTN24/BDI467A2.docx", "https://docs.wto.org/imrd/directdoc.asp?DDFDocuments/v/G/TBTN24/BDI467A2.docx")</f>
        <v>https://docs.wto.org/imrd/directdoc.asp?DDFDocuments/v/G/TBTN24/BDI467A2.docx</v>
      </c>
      <c r="U639" s="12" t="s">
        <v>98</v>
      </c>
      <c r="V639" s="12" t="s">
        <v>97</v>
      </c>
      <c r="W639" s="12" t="s">
        <v>98</v>
      </c>
      <c r="X639" s="12" t="s">
        <v>97</v>
      </c>
      <c r="Y639" s="12" t="s">
        <v>97</v>
      </c>
      <c r="Z639" s="12" t="s">
        <v>97</v>
      </c>
      <c r="AA639" s="12" t="s">
        <v>97</v>
      </c>
      <c r="AB639" s="13" t="s">
        <v>41</v>
      </c>
      <c r="AC639" s="12" t="s">
        <v>41</v>
      </c>
      <c r="AD639" s="12" t="s">
        <v>41</v>
      </c>
      <c r="AE639" s="12" t="s">
        <v>41</v>
      </c>
      <c r="AF639" s="12" t="s">
        <v>41</v>
      </c>
      <c r="AG639" s="12" t="s">
        <v>41</v>
      </c>
      <c r="AH639" s="13" t="s">
        <v>41</v>
      </c>
    </row>
    <row r="640" spans="1:34" ht="40.049999999999997" customHeight="1" x14ac:dyDescent="0.3">
      <c r="A640" s="7" t="s">
        <v>48</v>
      </c>
      <c r="B640" s="8">
        <v>46283</v>
      </c>
      <c r="C640" s="9" t="str">
        <f>HYPERLINK("https://epingalert.org/en/Search?viewData= G/TBT/N/BDI/467/Add.2, G/TBT/N/KEN/1613/Add.2, G/TBT/N/RWA/1014/Add.2, G/TBT/N/TZA/1121/Add.2, G/TBT/N/UGA/1925/Add.2"," G/TBT/N/BDI/467/Add.2, G/TBT/N/KEN/1613/Add.2, G/TBT/N/RWA/1014/Add.2, G/TBT/N/TZA/1121/Add.2, G/TBT/N/UGA/1925/Add.2")</f>
        <v xml:space="preserve"> G/TBT/N/BDI/467/Add.2, G/TBT/N/KEN/1613/Add.2, G/TBT/N/RWA/1014/Add.2, G/TBT/N/TZA/1121/Add.2, G/TBT/N/UGA/1925/Add.2</v>
      </c>
      <c r="D640" s="10" t="s">
        <v>925</v>
      </c>
      <c r="E640" s="10" t="s">
        <v>926</v>
      </c>
      <c r="F640" s="10" t="s">
        <v>927</v>
      </c>
      <c r="G640" s="10" t="s">
        <v>928</v>
      </c>
      <c r="H640" s="10" t="s">
        <v>917</v>
      </c>
      <c r="I640" s="10" t="s">
        <v>363</v>
      </c>
      <c r="J640" s="10" t="s">
        <v>41</v>
      </c>
      <c r="K640" s="10" t="s">
        <v>270</v>
      </c>
      <c r="L640" s="7"/>
      <c r="M640" s="8" t="s">
        <v>41</v>
      </c>
      <c r="N640" s="11"/>
      <c r="O640" s="11"/>
      <c r="P640" s="7" t="s">
        <v>43</v>
      </c>
      <c r="Q640" s="7"/>
      <c r="R640" s="12" t="str">
        <f>HYPERLINK("https://docs.wto.org/imrd/directdoc.asp?DDFDocuments/t/G/TBTN24/BDI467A2.docx", "https://docs.wto.org/imrd/directdoc.asp?DDFDocuments/t/G/TBTN24/BDI467A2.docx")</f>
        <v>https://docs.wto.org/imrd/directdoc.asp?DDFDocuments/t/G/TBTN24/BDI467A2.docx</v>
      </c>
      <c r="S640" s="12" t="str">
        <f>HYPERLINK("https://docs.wto.org/imrd/directdoc.asp?DDFDocuments/u/G/TBTN24/BDI467A2.docx", "https://docs.wto.org/imrd/directdoc.asp?DDFDocuments/u/G/TBTN24/BDI467A2.docx")</f>
        <v>https://docs.wto.org/imrd/directdoc.asp?DDFDocuments/u/G/TBTN24/BDI467A2.docx</v>
      </c>
      <c r="T640" s="12" t="str">
        <f>HYPERLINK("https://docs.wto.org/imrd/directdoc.asp?DDFDocuments/v/G/TBTN24/BDI467A2.docx", "https://docs.wto.org/imrd/directdoc.asp?DDFDocuments/v/G/TBTN24/BDI467A2.docx")</f>
        <v>https://docs.wto.org/imrd/directdoc.asp?DDFDocuments/v/G/TBTN24/BDI467A2.docx</v>
      </c>
      <c r="U640" s="12" t="s">
        <v>98</v>
      </c>
      <c r="V640" s="12" t="s">
        <v>97</v>
      </c>
      <c r="W640" s="12" t="s">
        <v>98</v>
      </c>
      <c r="X640" s="12" t="s">
        <v>97</v>
      </c>
      <c r="Y640" s="12" t="s">
        <v>97</v>
      </c>
      <c r="Z640" s="12" t="s">
        <v>97</v>
      </c>
      <c r="AA640" s="12" t="s">
        <v>97</v>
      </c>
      <c r="AB640" s="13" t="s">
        <v>41</v>
      </c>
      <c r="AC640" s="12" t="s">
        <v>41</v>
      </c>
      <c r="AD640" s="12" t="s">
        <v>41</v>
      </c>
      <c r="AE640" s="12" t="s">
        <v>41</v>
      </c>
      <c r="AF640" s="12" t="s">
        <v>41</v>
      </c>
      <c r="AG640" s="12" t="s">
        <v>41</v>
      </c>
      <c r="AH640" s="13" t="s">
        <v>41</v>
      </c>
    </row>
    <row r="641" spans="1:34" ht="40.049999999999997" customHeight="1" x14ac:dyDescent="0.3">
      <c r="A641" s="7" t="s">
        <v>34</v>
      </c>
      <c r="B641" s="8">
        <v>46283</v>
      </c>
      <c r="C641" s="9" t="str">
        <f>HYPERLINK("https://epingalert.org/en/Search?viewData= G/TBT/N/BDI/468/Add.2, G/TBT/N/KEN/1614/Add.2, G/TBT/N/RWA/1015/Add.2, G/TBT/N/TZA/1122/Add.2, G/TBT/N/UGA/1926/Add.2"," G/TBT/N/BDI/468/Add.2, G/TBT/N/KEN/1614/Add.2, G/TBT/N/RWA/1015/Add.2, G/TBT/N/TZA/1122/Add.2, G/TBT/N/UGA/1926/Add.2")</f>
        <v xml:space="preserve"> G/TBT/N/BDI/468/Add.2, G/TBT/N/KEN/1614/Add.2, G/TBT/N/RWA/1015/Add.2, G/TBT/N/TZA/1122/Add.2, G/TBT/N/UGA/1926/Add.2</v>
      </c>
      <c r="D641" s="10" t="s">
        <v>929</v>
      </c>
      <c r="E641" s="10" t="s">
        <v>930</v>
      </c>
      <c r="F641" s="10" t="s">
        <v>931</v>
      </c>
      <c r="G641" s="10" t="s">
        <v>932</v>
      </c>
      <c r="H641" s="10" t="s">
        <v>917</v>
      </c>
      <c r="I641" s="10" t="s">
        <v>924</v>
      </c>
      <c r="J641" s="10" t="s">
        <v>41</v>
      </c>
      <c r="K641" s="10" t="s">
        <v>270</v>
      </c>
      <c r="L641" s="7"/>
      <c r="M641" s="8" t="s">
        <v>41</v>
      </c>
      <c r="N641" s="11"/>
      <c r="O641" s="11"/>
      <c r="P641" s="7" t="s">
        <v>43</v>
      </c>
      <c r="Q641" s="7"/>
      <c r="R641" s="12" t="str">
        <f>HYPERLINK("https://docs.wto.org/imrd/directdoc.asp?DDFDocuments/t/G/TBTN24/BDI468A2.docx", "https://docs.wto.org/imrd/directdoc.asp?DDFDocuments/t/G/TBTN24/BDI468A2.docx")</f>
        <v>https://docs.wto.org/imrd/directdoc.asp?DDFDocuments/t/G/TBTN24/BDI468A2.docx</v>
      </c>
      <c r="S641" s="12" t="str">
        <f>HYPERLINK("https://docs.wto.org/imrd/directdoc.asp?DDFDocuments/u/G/TBTN24/BDI468A2.docx", "https://docs.wto.org/imrd/directdoc.asp?DDFDocuments/u/G/TBTN24/BDI468A2.docx")</f>
        <v>https://docs.wto.org/imrd/directdoc.asp?DDFDocuments/u/G/TBTN24/BDI468A2.docx</v>
      </c>
      <c r="T641" s="12" t="str">
        <f>HYPERLINK("https://docs.wto.org/imrd/directdoc.asp?DDFDocuments/v/G/TBTN24/BDI468A2.docx", "https://docs.wto.org/imrd/directdoc.asp?DDFDocuments/v/G/TBTN24/BDI468A2.docx")</f>
        <v>https://docs.wto.org/imrd/directdoc.asp?DDFDocuments/v/G/TBTN24/BDI468A2.docx</v>
      </c>
      <c r="U641" s="12" t="s">
        <v>98</v>
      </c>
      <c r="V641" s="12" t="s">
        <v>97</v>
      </c>
      <c r="W641" s="12" t="s">
        <v>98</v>
      </c>
      <c r="X641" s="12" t="s">
        <v>97</v>
      </c>
      <c r="Y641" s="12" t="s">
        <v>97</v>
      </c>
      <c r="Z641" s="12" t="s">
        <v>97</v>
      </c>
      <c r="AA641" s="12" t="s">
        <v>97</v>
      </c>
      <c r="AB641" s="13" t="s">
        <v>41</v>
      </c>
      <c r="AC641" s="12" t="s">
        <v>41</v>
      </c>
      <c r="AD641" s="12" t="s">
        <v>41</v>
      </c>
      <c r="AE641" s="12" t="s">
        <v>41</v>
      </c>
      <c r="AF641" s="12" t="s">
        <v>41</v>
      </c>
      <c r="AG641" s="12" t="s">
        <v>41</v>
      </c>
      <c r="AH641" s="13" t="s">
        <v>41</v>
      </c>
    </row>
    <row r="642" spans="1:34" ht="40.049999999999997" customHeight="1" x14ac:dyDescent="0.3">
      <c r="A642" s="7" t="s">
        <v>45</v>
      </c>
      <c r="B642" s="8">
        <v>46283</v>
      </c>
      <c r="C642" s="9" t="str">
        <f>HYPERLINK("https://epingalert.org/en/Search?viewData= G/TBT/N/BDI/468/Add.2, G/TBT/N/KEN/1614/Add.2, G/TBT/N/RWA/1015/Add.2, G/TBT/N/TZA/1122/Add.2, G/TBT/N/UGA/1926/Add.2"," G/TBT/N/BDI/468/Add.2, G/TBT/N/KEN/1614/Add.2, G/TBT/N/RWA/1015/Add.2, G/TBT/N/TZA/1122/Add.2, G/TBT/N/UGA/1926/Add.2")</f>
        <v xml:space="preserve"> G/TBT/N/BDI/468/Add.2, G/TBT/N/KEN/1614/Add.2, G/TBT/N/RWA/1015/Add.2, G/TBT/N/TZA/1122/Add.2, G/TBT/N/UGA/1926/Add.2</v>
      </c>
      <c r="D642" s="10" t="s">
        <v>929</v>
      </c>
      <c r="E642" s="10" t="s">
        <v>930</v>
      </c>
      <c r="F642" s="10" t="s">
        <v>931</v>
      </c>
      <c r="G642" s="10" t="s">
        <v>932</v>
      </c>
      <c r="H642" s="10" t="s">
        <v>917</v>
      </c>
      <c r="I642" s="10" t="s">
        <v>924</v>
      </c>
      <c r="J642" s="10" t="s">
        <v>41</v>
      </c>
      <c r="K642" s="10" t="s">
        <v>270</v>
      </c>
      <c r="L642" s="7"/>
      <c r="M642" s="8" t="s">
        <v>41</v>
      </c>
      <c r="N642" s="11"/>
      <c r="O642" s="11"/>
      <c r="P642" s="7" t="s">
        <v>43</v>
      </c>
      <c r="Q642" s="7"/>
      <c r="R642" s="12" t="str">
        <f>HYPERLINK("https://docs.wto.org/imrd/directdoc.asp?DDFDocuments/t/G/TBTN24/BDI468A2.docx", "https://docs.wto.org/imrd/directdoc.asp?DDFDocuments/t/G/TBTN24/BDI468A2.docx")</f>
        <v>https://docs.wto.org/imrd/directdoc.asp?DDFDocuments/t/G/TBTN24/BDI468A2.docx</v>
      </c>
      <c r="S642" s="12" t="str">
        <f>HYPERLINK("https://docs.wto.org/imrd/directdoc.asp?DDFDocuments/u/G/TBTN24/BDI468A2.docx", "https://docs.wto.org/imrd/directdoc.asp?DDFDocuments/u/G/TBTN24/BDI468A2.docx")</f>
        <v>https://docs.wto.org/imrd/directdoc.asp?DDFDocuments/u/G/TBTN24/BDI468A2.docx</v>
      </c>
      <c r="T642" s="12" t="str">
        <f>HYPERLINK("https://docs.wto.org/imrd/directdoc.asp?DDFDocuments/v/G/TBTN24/BDI468A2.docx", "https://docs.wto.org/imrd/directdoc.asp?DDFDocuments/v/G/TBTN24/BDI468A2.docx")</f>
        <v>https://docs.wto.org/imrd/directdoc.asp?DDFDocuments/v/G/TBTN24/BDI468A2.docx</v>
      </c>
      <c r="U642" s="12" t="s">
        <v>98</v>
      </c>
      <c r="V642" s="12" t="s">
        <v>97</v>
      </c>
      <c r="W642" s="12" t="s">
        <v>98</v>
      </c>
      <c r="X642" s="12" t="s">
        <v>97</v>
      </c>
      <c r="Y642" s="12" t="s">
        <v>97</v>
      </c>
      <c r="Z642" s="12" t="s">
        <v>97</v>
      </c>
      <c r="AA642" s="12" t="s">
        <v>97</v>
      </c>
      <c r="AB642" s="13" t="s">
        <v>41</v>
      </c>
      <c r="AC642" s="12" t="s">
        <v>41</v>
      </c>
      <c r="AD642" s="12" t="s">
        <v>41</v>
      </c>
      <c r="AE642" s="12" t="s">
        <v>41</v>
      </c>
      <c r="AF642" s="12" t="s">
        <v>41</v>
      </c>
      <c r="AG642" s="12" t="s">
        <v>41</v>
      </c>
      <c r="AH642" s="13" t="s">
        <v>41</v>
      </c>
    </row>
    <row r="643" spans="1:34" ht="40.049999999999997" customHeight="1" x14ac:dyDescent="0.3">
      <c r="A643" s="7" t="s">
        <v>46</v>
      </c>
      <c r="B643" s="8">
        <v>46283</v>
      </c>
      <c r="C643" s="9" t="str">
        <f>HYPERLINK("https://epingalert.org/en/Search?viewData= G/TBT/N/BDI/468/Add.2, G/TBT/N/KEN/1614/Add.2, G/TBT/N/RWA/1015/Add.2, G/TBT/N/TZA/1122/Add.2, G/TBT/N/UGA/1926/Add.2"," G/TBT/N/BDI/468/Add.2, G/TBT/N/KEN/1614/Add.2, G/TBT/N/RWA/1015/Add.2, G/TBT/N/TZA/1122/Add.2, G/TBT/N/UGA/1926/Add.2")</f>
        <v xml:space="preserve"> G/TBT/N/BDI/468/Add.2, G/TBT/N/KEN/1614/Add.2, G/TBT/N/RWA/1015/Add.2, G/TBT/N/TZA/1122/Add.2, G/TBT/N/UGA/1926/Add.2</v>
      </c>
      <c r="D643" s="10" t="s">
        <v>929</v>
      </c>
      <c r="E643" s="10" t="s">
        <v>930</v>
      </c>
      <c r="F643" s="10" t="s">
        <v>931</v>
      </c>
      <c r="G643" s="10" t="s">
        <v>932</v>
      </c>
      <c r="H643" s="10" t="s">
        <v>917</v>
      </c>
      <c r="I643" s="10" t="s">
        <v>924</v>
      </c>
      <c r="J643" s="10" t="s">
        <v>41</v>
      </c>
      <c r="K643" s="10" t="s">
        <v>270</v>
      </c>
      <c r="L643" s="7"/>
      <c r="M643" s="8" t="s">
        <v>41</v>
      </c>
      <c r="N643" s="11"/>
      <c r="O643" s="11"/>
      <c r="P643" s="7" t="s">
        <v>43</v>
      </c>
      <c r="Q643" s="7"/>
      <c r="R643" s="12" t="str">
        <f>HYPERLINK("https://docs.wto.org/imrd/directdoc.asp?DDFDocuments/t/G/TBTN24/BDI468A2.docx", "https://docs.wto.org/imrd/directdoc.asp?DDFDocuments/t/G/TBTN24/BDI468A2.docx")</f>
        <v>https://docs.wto.org/imrd/directdoc.asp?DDFDocuments/t/G/TBTN24/BDI468A2.docx</v>
      </c>
      <c r="S643" s="12" t="str">
        <f>HYPERLINK("https://docs.wto.org/imrd/directdoc.asp?DDFDocuments/u/G/TBTN24/BDI468A2.docx", "https://docs.wto.org/imrd/directdoc.asp?DDFDocuments/u/G/TBTN24/BDI468A2.docx")</f>
        <v>https://docs.wto.org/imrd/directdoc.asp?DDFDocuments/u/G/TBTN24/BDI468A2.docx</v>
      </c>
      <c r="T643" s="12" t="str">
        <f>HYPERLINK("https://docs.wto.org/imrd/directdoc.asp?DDFDocuments/v/G/TBTN24/BDI468A2.docx", "https://docs.wto.org/imrd/directdoc.asp?DDFDocuments/v/G/TBTN24/BDI468A2.docx")</f>
        <v>https://docs.wto.org/imrd/directdoc.asp?DDFDocuments/v/G/TBTN24/BDI468A2.docx</v>
      </c>
      <c r="U643" s="12" t="s">
        <v>98</v>
      </c>
      <c r="V643" s="12" t="s">
        <v>97</v>
      </c>
      <c r="W643" s="12" t="s">
        <v>98</v>
      </c>
      <c r="X643" s="12" t="s">
        <v>97</v>
      </c>
      <c r="Y643" s="12" t="s">
        <v>97</v>
      </c>
      <c r="Z643" s="12" t="s">
        <v>97</v>
      </c>
      <c r="AA643" s="12" t="s">
        <v>97</v>
      </c>
      <c r="AB643" s="13" t="s">
        <v>41</v>
      </c>
      <c r="AC643" s="12" t="s">
        <v>41</v>
      </c>
      <c r="AD643" s="12" t="s">
        <v>41</v>
      </c>
      <c r="AE643" s="12" t="s">
        <v>41</v>
      </c>
      <c r="AF643" s="12" t="s">
        <v>41</v>
      </c>
      <c r="AG643" s="12" t="s">
        <v>41</v>
      </c>
      <c r="AH643" s="13" t="s">
        <v>41</v>
      </c>
    </row>
    <row r="644" spans="1:34" ht="40.049999999999997" customHeight="1" x14ac:dyDescent="0.3">
      <c r="A644" s="7" t="s">
        <v>47</v>
      </c>
      <c r="B644" s="8">
        <v>46283</v>
      </c>
      <c r="C644" s="9" t="str">
        <f>HYPERLINK("https://epingalert.org/en/Search?viewData= G/TBT/N/BDI/468/Add.2, G/TBT/N/KEN/1614/Add.2, G/TBT/N/RWA/1015/Add.2, G/TBT/N/TZA/1122/Add.2, G/TBT/N/UGA/1926/Add.2"," G/TBT/N/BDI/468/Add.2, G/TBT/N/KEN/1614/Add.2, G/TBT/N/RWA/1015/Add.2, G/TBT/N/TZA/1122/Add.2, G/TBT/N/UGA/1926/Add.2")</f>
        <v xml:space="preserve"> G/TBT/N/BDI/468/Add.2, G/TBT/N/KEN/1614/Add.2, G/TBT/N/RWA/1015/Add.2, G/TBT/N/TZA/1122/Add.2, G/TBT/N/UGA/1926/Add.2</v>
      </c>
      <c r="D644" s="10" t="s">
        <v>929</v>
      </c>
      <c r="E644" s="10" t="s">
        <v>930</v>
      </c>
      <c r="F644" s="10" t="s">
        <v>931</v>
      </c>
      <c r="G644" s="10" t="s">
        <v>932</v>
      </c>
      <c r="H644" s="10" t="s">
        <v>917</v>
      </c>
      <c r="I644" s="10" t="s">
        <v>924</v>
      </c>
      <c r="J644" s="10" t="s">
        <v>41</v>
      </c>
      <c r="K644" s="10" t="s">
        <v>270</v>
      </c>
      <c r="L644" s="7"/>
      <c r="M644" s="8" t="s">
        <v>41</v>
      </c>
      <c r="N644" s="11"/>
      <c r="O644" s="11"/>
      <c r="P644" s="7" t="s">
        <v>43</v>
      </c>
      <c r="Q644" s="7"/>
      <c r="R644" s="12" t="str">
        <f>HYPERLINK("https://docs.wto.org/imrd/directdoc.asp?DDFDocuments/t/G/TBTN24/BDI468A2.docx", "https://docs.wto.org/imrd/directdoc.asp?DDFDocuments/t/G/TBTN24/BDI468A2.docx")</f>
        <v>https://docs.wto.org/imrd/directdoc.asp?DDFDocuments/t/G/TBTN24/BDI468A2.docx</v>
      </c>
      <c r="S644" s="12" t="str">
        <f>HYPERLINK("https://docs.wto.org/imrd/directdoc.asp?DDFDocuments/u/G/TBTN24/BDI468A2.docx", "https://docs.wto.org/imrd/directdoc.asp?DDFDocuments/u/G/TBTN24/BDI468A2.docx")</f>
        <v>https://docs.wto.org/imrd/directdoc.asp?DDFDocuments/u/G/TBTN24/BDI468A2.docx</v>
      </c>
      <c r="T644" s="12" t="str">
        <f>HYPERLINK("https://docs.wto.org/imrd/directdoc.asp?DDFDocuments/v/G/TBTN24/BDI468A2.docx", "https://docs.wto.org/imrd/directdoc.asp?DDFDocuments/v/G/TBTN24/BDI468A2.docx")</f>
        <v>https://docs.wto.org/imrd/directdoc.asp?DDFDocuments/v/G/TBTN24/BDI468A2.docx</v>
      </c>
      <c r="U644" s="12" t="s">
        <v>98</v>
      </c>
      <c r="V644" s="12" t="s">
        <v>97</v>
      </c>
      <c r="W644" s="12" t="s">
        <v>98</v>
      </c>
      <c r="X644" s="12" t="s">
        <v>97</v>
      </c>
      <c r="Y644" s="12" t="s">
        <v>97</v>
      </c>
      <c r="Z644" s="12" t="s">
        <v>97</v>
      </c>
      <c r="AA644" s="12" t="s">
        <v>97</v>
      </c>
      <c r="AB644" s="13" t="s">
        <v>41</v>
      </c>
      <c r="AC644" s="12" t="s">
        <v>41</v>
      </c>
      <c r="AD644" s="12" t="s">
        <v>41</v>
      </c>
      <c r="AE644" s="12" t="s">
        <v>41</v>
      </c>
      <c r="AF644" s="12" t="s">
        <v>41</v>
      </c>
      <c r="AG644" s="12" t="s">
        <v>41</v>
      </c>
      <c r="AH644" s="13" t="s">
        <v>41</v>
      </c>
    </row>
    <row r="645" spans="1:34" ht="40.049999999999997" customHeight="1" x14ac:dyDescent="0.3">
      <c r="A645" s="7" t="s">
        <v>48</v>
      </c>
      <c r="B645" s="8">
        <v>46283</v>
      </c>
      <c r="C645" s="9" t="str">
        <f>HYPERLINK("https://epingalert.org/en/Search?viewData= G/TBT/N/BDI/468/Add.2, G/TBT/N/KEN/1614/Add.2, G/TBT/N/RWA/1015/Add.2, G/TBT/N/TZA/1122/Add.2, G/TBT/N/UGA/1926/Add.2"," G/TBT/N/BDI/468/Add.2, G/TBT/N/KEN/1614/Add.2, G/TBT/N/RWA/1015/Add.2, G/TBT/N/TZA/1122/Add.2, G/TBT/N/UGA/1926/Add.2")</f>
        <v xml:space="preserve"> G/TBT/N/BDI/468/Add.2, G/TBT/N/KEN/1614/Add.2, G/TBT/N/RWA/1015/Add.2, G/TBT/N/TZA/1122/Add.2, G/TBT/N/UGA/1926/Add.2</v>
      </c>
      <c r="D645" s="10" t="s">
        <v>929</v>
      </c>
      <c r="E645" s="10" t="s">
        <v>930</v>
      </c>
      <c r="F645" s="10" t="s">
        <v>931</v>
      </c>
      <c r="G645" s="10" t="s">
        <v>932</v>
      </c>
      <c r="H645" s="10" t="s">
        <v>917</v>
      </c>
      <c r="I645" s="10" t="s">
        <v>363</v>
      </c>
      <c r="J645" s="10" t="s">
        <v>41</v>
      </c>
      <c r="K645" s="10" t="s">
        <v>270</v>
      </c>
      <c r="L645" s="7"/>
      <c r="M645" s="8" t="s">
        <v>41</v>
      </c>
      <c r="N645" s="11"/>
      <c r="O645" s="11"/>
      <c r="P645" s="7" t="s">
        <v>43</v>
      </c>
      <c r="Q645" s="7"/>
      <c r="R645" s="12" t="str">
        <f>HYPERLINK("https://docs.wto.org/imrd/directdoc.asp?DDFDocuments/t/G/TBTN24/BDI468A2.docx", "https://docs.wto.org/imrd/directdoc.asp?DDFDocuments/t/G/TBTN24/BDI468A2.docx")</f>
        <v>https://docs.wto.org/imrd/directdoc.asp?DDFDocuments/t/G/TBTN24/BDI468A2.docx</v>
      </c>
      <c r="S645" s="12" t="str">
        <f>HYPERLINK("https://docs.wto.org/imrd/directdoc.asp?DDFDocuments/u/G/TBTN24/BDI468A2.docx", "https://docs.wto.org/imrd/directdoc.asp?DDFDocuments/u/G/TBTN24/BDI468A2.docx")</f>
        <v>https://docs.wto.org/imrd/directdoc.asp?DDFDocuments/u/G/TBTN24/BDI468A2.docx</v>
      </c>
      <c r="T645" s="12" t="str">
        <f>HYPERLINK("https://docs.wto.org/imrd/directdoc.asp?DDFDocuments/v/G/TBTN24/BDI468A2.docx", "https://docs.wto.org/imrd/directdoc.asp?DDFDocuments/v/G/TBTN24/BDI468A2.docx")</f>
        <v>https://docs.wto.org/imrd/directdoc.asp?DDFDocuments/v/G/TBTN24/BDI468A2.docx</v>
      </c>
      <c r="U645" s="12" t="s">
        <v>98</v>
      </c>
      <c r="V645" s="12" t="s">
        <v>97</v>
      </c>
      <c r="W645" s="12" t="s">
        <v>98</v>
      </c>
      <c r="X645" s="12" t="s">
        <v>97</v>
      </c>
      <c r="Y645" s="12" t="s">
        <v>97</v>
      </c>
      <c r="Z645" s="12" t="s">
        <v>97</v>
      </c>
      <c r="AA645" s="12" t="s">
        <v>97</v>
      </c>
      <c r="AB645" s="13" t="s">
        <v>41</v>
      </c>
      <c r="AC645" s="12" t="s">
        <v>41</v>
      </c>
      <c r="AD645" s="12" t="s">
        <v>41</v>
      </c>
      <c r="AE645" s="12" t="s">
        <v>41</v>
      </c>
      <c r="AF645" s="12" t="s">
        <v>41</v>
      </c>
      <c r="AG645" s="12" t="s">
        <v>41</v>
      </c>
      <c r="AH645" s="13" t="s">
        <v>41</v>
      </c>
    </row>
    <row r="646" spans="1:34" ht="40.049999999999997" customHeight="1" x14ac:dyDescent="0.3">
      <c r="A646" s="7" t="s">
        <v>34</v>
      </c>
      <c r="B646" s="8">
        <v>46283</v>
      </c>
      <c r="C646" s="9" t="str">
        <f>HYPERLINK("https://epingalert.org/en/Search?viewData= G/TBT/N/BDI/471/Add.2, G/TBT/N/KEN/1617/Add.2, G/TBT/N/RWA/1018/Add.2, G/TBT/N/TZA/1125/Add.2, G/TBT/N/UGA/1929/Add.2"," G/TBT/N/BDI/471/Add.2, G/TBT/N/KEN/1617/Add.2, G/TBT/N/RWA/1018/Add.2, G/TBT/N/TZA/1125/Add.2, G/TBT/N/UGA/1929/Add.2")</f>
        <v xml:space="preserve"> G/TBT/N/BDI/471/Add.2, G/TBT/N/KEN/1617/Add.2, G/TBT/N/RWA/1018/Add.2, G/TBT/N/TZA/1125/Add.2, G/TBT/N/UGA/1929/Add.2</v>
      </c>
      <c r="D646" s="10" t="s">
        <v>933</v>
      </c>
      <c r="E646" s="10" t="s">
        <v>934</v>
      </c>
      <c r="F646" s="10" t="s">
        <v>935</v>
      </c>
      <c r="G646" s="10" t="s">
        <v>936</v>
      </c>
      <c r="H646" s="10" t="s">
        <v>917</v>
      </c>
      <c r="I646" s="10" t="s">
        <v>924</v>
      </c>
      <c r="J646" s="10" t="s">
        <v>41</v>
      </c>
      <c r="K646" s="10" t="s">
        <v>270</v>
      </c>
      <c r="L646" s="7"/>
      <c r="M646" s="8" t="s">
        <v>41</v>
      </c>
      <c r="N646" s="11"/>
      <c r="O646" s="11"/>
      <c r="P646" s="7" t="s">
        <v>43</v>
      </c>
      <c r="Q646" s="7"/>
      <c r="R646" s="12" t="str">
        <f>HYPERLINK("https://docs.wto.org/imrd/directdoc.asp?DDFDocuments/t/G/TBTN24/BDI471A2.docx", "https://docs.wto.org/imrd/directdoc.asp?DDFDocuments/t/G/TBTN24/BDI471A2.docx")</f>
        <v>https://docs.wto.org/imrd/directdoc.asp?DDFDocuments/t/G/TBTN24/BDI471A2.docx</v>
      </c>
      <c r="S646" s="12" t="str">
        <f>HYPERLINK("https://docs.wto.org/imrd/directdoc.asp?DDFDocuments/u/G/TBTN24/BDI471A2.docx", "https://docs.wto.org/imrd/directdoc.asp?DDFDocuments/u/G/TBTN24/BDI471A2.docx")</f>
        <v>https://docs.wto.org/imrd/directdoc.asp?DDFDocuments/u/G/TBTN24/BDI471A2.docx</v>
      </c>
      <c r="T646" s="12" t="str">
        <f>HYPERLINK("https://docs.wto.org/imrd/directdoc.asp?DDFDocuments/v/G/TBTN24/BDI471A2.docx", "https://docs.wto.org/imrd/directdoc.asp?DDFDocuments/v/G/TBTN24/BDI471A2.docx")</f>
        <v>https://docs.wto.org/imrd/directdoc.asp?DDFDocuments/v/G/TBTN24/BDI471A2.docx</v>
      </c>
      <c r="U646" s="12" t="s">
        <v>98</v>
      </c>
      <c r="V646" s="12" t="s">
        <v>97</v>
      </c>
      <c r="W646" s="12" t="s">
        <v>98</v>
      </c>
      <c r="X646" s="12" t="s">
        <v>97</v>
      </c>
      <c r="Y646" s="12" t="s">
        <v>97</v>
      </c>
      <c r="Z646" s="12" t="s">
        <v>97</v>
      </c>
      <c r="AA646" s="12" t="s">
        <v>97</v>
      </c>
      <c r="AB646" s="13" t="s">
        <v>41</v>
      </c>
      <c r="AC646" s="12" t="s">
        <v>41</v>
      </c>
      <c r="AD646" s="12" t="s">
        <v>41</v>
      </c>
      <c r="AE646" s="12" t="s">
        <v>41</v>
      </c>
      <c r="AF646" s="12" t="s">
        <v>41</v>
      </c>
      <c r="AG646" s="12" t="s">
        <v>41</v>
      </c>
      <c r="AH646" s="13" t="s">
        <v>41</v>
      </c>
    </row>
    <row r="647" spans="1:34" ht="40.049999999999997" customHeight="1" x14ac:dyDescent="0.3">
      <c r="A647" s="7" t="s">
        <v>45</v>
      </c>
      <c r="B647" s="8">
        <v>46283</v>
      </c>
      <c r="C647" s="9" t="str">
        <f>HYPERLINK("https://epingalert.org/en/Search?viewData= G/TBT/N/BDI/471/Add.2, G/TBT/N/KEN/1617/Add.2, G/TBT/N/RWA/1018/Add.2, G/TBT/N/TZA/1125/Add.2, G/TBT/N/UGA/1929/Add.2"," G/TBT/N/BDI/471/Add.2, G/TBT/N/KEN/1617/Add.2, G/TBT/N/RWA/1018/Add.2, G/TBT/N/TZA/1125/Add.2, G/TBT/N/UGA/1929/Add.2")</f>
        <v xml:space="preserve"> G/TBT/N/BDI/471/Add.2, G/TBT/N/KEN/1617/Add.2, G/TBT/N/RWA/1018/Add.2, G/TBT/N/TZA/1125/Add.2, G/TBT/N/UGA/1929/Add.2</v>
      </c>
      <c r="D647" s="10" t="s">
        <v>933</v>
      </c>
      <c r="E647" s="10" t="s">
        <v>934</v>
      </c>
      <c r="F647" s="10" t="s">
        <v>935</v>
      </c>
      <c r="G647" s="10" t="s">
        <v>936</v>
      </c>
      <c r="H647" s="10" t="s">
        <v>917</v>
      </c>
      <c r="I647" s="10" t="s">
        <v>924</v>
      </c>
      <c r="J647" s="10" t="s">
        <v>41</v>
      </c>
      <c r="K647" s="10" t="s">
        <v>270</v>
      </c>
      <c r="L647" s="7"/>
      <c r="M647" s="8" t="s">
        <v>41</v>
      </c>
      <c r="N647" s="11"/>
      <c r="O647" s="11"/>
      <c r="P647" s="7" t="s">
        <v>43</v>
      </c>
      <c r="Q647" s="7"/>
      <c r="R647" s="12" t="str">
        <f>HYPERLINK("https://docs.wto.org/imrd/directdoc.asp?DDFDocuments/t/G/TBTN24/BDI471A2.docx", "https://docs.wto.org/imrd/directdoc.asp?DDFDocuments/t/G/TBTN24/BDI471A2.docx")</f>
        <v>https://docs.wto.org/imrd/directdoc.asp?DDFDocuments/t/G/TBTN24/BDI471A2.docx</v>
      </c>
      <c r="S647" s="12" t="str">
        <f>HYPERLINK("https://docs.wto.org/imrd/directdoc.asp?DDFDocuments/u/G/TBTN24/BDI471A2.docx", "https://docs.wto.org/imrd/directdoc.asp?DDFDocuments/u/G/TBTN24/BDI471A2.docx")</f>
        <v>https://docs.wto.org/imrd/directdoc.asp?DDFDocuments/u/G/TBTN24/BDI471A2.docx</v>
      </c>
      <c r="T647" s="12" t="str">
        <f>HYPERLINK("https://docs.wto.org/imrd/directdoc.asp?DDFDocuments/v/G/TBTN24/BDI471A2.docx", "https://docs.wto.org/imrd/directdoc.asp?DDFDocuments/v/G/TBTN24/BDI471A2.docx")</f>
        <v>https://docs.wto.org/imrd/directdoc.asp?DDFDocuments/v/G/TBTN24/BDI471A2.docx</v>
      </c>
      <c r="U647" s="12" t="s">
        <v>98</v>
      </c>
      <c r="V647" s="12" t="s">
        <v>97</v>
      </c>
      <c r="W647" s="12" t="s">
        <v>98</v>
      </c>
      <c r="X647" s="12" t="s">
        <v>97</v>
      </c>
      <c r="Y647" s="12" t="s">
        <v>97</v>
      </c>
      <c r="Z647" s="12" t="s">
        <v>97</v>
      </c>
      <c r="AA647" s="12" t="s">
        <v>97</v>
      </c>
      <c r="AB647" s="13" t="s">
        <v>41</v>
      </c>
      <c r="AC647" s="12" t="s">
        <v>41</v>
      </c>
      <c r="AD647" s="12" t="s">
        <v>41</v>
      </c>
      <c r="AE647" s="12" t="s">
        <v>41</v>
      </c>
      <c r="AF647" s="12" t="s">
        <v>41</v>
      </c>
      <c r="AG647" s="12" t="s">
        <v>41</v>
      </c>
      <c r="AH647" s="13" t="s">
        <v>41</v>
      </c>
    </row>
    <row r="648" spans="1:34" ht="40.049999999999997" customHeight="1" x14ac:dyDescent="0.3">
      <c r="A648" s="7" t="s">
        <v>46</v>
      </c>
      <c r="B648" s="8">
        <v>46283</v>
      </c>
      <c r="C648" s="9" t="str">
        <f>HYPERLINK("https://epingalert.org/en/Search?viewData= G/TBT/N/BDI/471/Add.2, G/TBT/N/KEN/1617/Add.2, G/TBT/N/RWA/1018/Add.2, G/TBT/N/TZA/1125/Add.2, G/TBT/N/UGA/1929/Add.2"," G/TBT/N/BDI/471/Add.2, G/TBT/N/KEN/1617/Add.2, G/TBT/N/RWA/1018/Add.2, G/TBT/N/TZA/1125/Add.2, G/TBT/N/UGA/1929/Add.2")</f>
        <v xml:space="preserve"> G/TBT/N/BDI/471/Add.2, G/TBT/N/KEN/1617/Add.2, G/TBT/N/RWA/1018/Add.2, G/TBT/N/TZA/1125/Add.2, G/TBT/N/UGA/1929/Add.2</v>
      </c>
      <c r="D648" s="10" t="s">
        <v>933</v>
      </c>
      <c r="E648" s="10" t="s">
        <v>934</v>
      </c>
      <c r="F648" s="10" t="s">
        <v>935</v>
      </c>
      <c r="G648" s="10" t="s">
        <v>936</v>
      </c>
      <c r="H648" s="10" t="s">
        <v>917</v>
      </c>
      <c r="I648" s="10" t="s">
        <v>924</v>
      </c>
      <c r="J648" s="10" t="s">
        <v>41</v>
      </c>
      <c r="K648" s="10" t="s">
        <v>270</v>
      </c>
      <c r="L648" s="7"/>
      <c r="M648" s="8" t="s">
        <v>41</v>
      </c>
      <c r="N648" s="11"/>
      <c r="O648" s="11"/>
      <c r="P648" s="7" t="s">
        <v>43</v>
      </c>
      <c r="Q648" s="7"/>
      <c r="R648" s="12" t="str">
        <f>HYPERLINK("https://docs.wto.org/imrd/directdoc.asp?DDFDocuments/t/G/TBTN24/BDI471A2.docx", "https://docs.wto.org/imrd/directdoc.asp?DDFDocuments/t/G/TBTN24/BDI471A2.docx")</f>
        <v>https://docs.wto.org/imrd/directdoc.asp?DDFDocuments/t/G/TBTN24/BDI471A2.docx</v>
      </c>
      <c r="S648" s="12" t="str">
        <f>HYPERLINK("https://docs.wto.org/imrd/directdoc.asp?DDFDocuments/u/G/TBTN24/BDI471A2.docx", "https://docs.wto.org/imrd/directdoc.asp?DDFDocuments/u/G/TBTN24/BDI471A2.docx")</f>
        <v>https://docs.wto.org/imrd/directdoc.asp?DDFDocuments/u/G/TBTN24/BDI471A2.docx</v>
      </c>
      <c r="T648" s="12" t="str">
        <f>HYPERLINK("https://docs.wto.org/imrd/directdoc.asp?DDFDocuments/v/G/TBTN24/BDI471A2.docx", "https://docs.wto.org/imrd/directdoc.asp?DDFDocuments/v/G/TBTN24/BDI471A2.docx")</f>
        <v>https://docs.wto.org/imrd/directdoc.asp?DDFDocuments/v/G/TBTN24/BDI471A2.docx</v>
      </c>
      <c r="U648" s="12" t="s">
        <v>98</v>
      </c>
      <c r="V648" s="12" t="s">
        <v>97</v>
      </c>
      <c r="W648" s="12" t="s">
        <v>98</v>
      </c>
      <c r="X648" s="12" t="s">
        <v>97</v>
      </c>
      <c r="Y648" s="12" t="s">
        <v>97</v>
      </c>
      <c r="Z648" s="12" t="s">
        <v>97</v>
      </c>
      <c r="AA648" s="12" t="s">
        <v>97</v>
      </c>
      <c r="AB648" s="13" t="s">
        <v>41</v>
      </c>
      <c r="AC648" s="12" t="s">
        <v>41</v>
      </c>
      <c r="AD648" s="12" t="s">
        <v>41</v>
      </c>
      <c r="AE648" s="12" t="s">
        <v>41</v>
      </c>
      <c r="AF648" s="12" t="s">
        <v>41</v>
      </c>
      <c r="AG648" s="12" t="s">
        <v>41</v>
      </c>
      <c r="AH648" s="13" t="s">
        <v>41</v>
      </c>
    </row>
    <row r="649" spans="1:34" ht="40.049999999999997" customHeight="1" x14ac:dyDescent="0.3">
      <c r="A649" s="7" t="s">
        <v>47</v>
      </c>
      <c r="B649" s="8">
        <v>46283</v>
      </c>
      <c r="C649" s="9" t="str">
        <f>HYPERLINK("https://epingalert.org/en/Search?viewData= G/TBT/N/BDI/471/Add.2, G/TBT/N/KEN/1617/Add.2, G/TBT/N/RWA/1018/Add.2, G/TBT/N/TZA/1125/Add.2, G/TBT/N/UGA/1929/Add.2"," G/TBT/N/BDI/471/Add.2, G/TBT/N/KEN/1617/Add.2, G/TBT/N/RWA/1018/Add.2, G/TBT/N/TZA/1125/Add.2, G/TBT/N/UGA/1929/Add.2")</f>
        <v xml:space="preserve"> G/TBT/N/BDI/471/Add.2, G/TBT/N/KEN/1617/Add.2, G/TBT/N/RWA/1018/Add.2, G/TBT/N/TZA/1125/Add.2, G/TBT/N/UGA/1929/Add.2</v>
      </c>
      <c r="D649" s="10" t="s">
        <v>933</v>
      </c>
      <c r="E649" s="10" t="s">
        <v>934</v>
      </c>
      <c r="F649" s="10" t="s">
        <v>935</v>
      </c>
      <c r="G649" s="10" t="s">
        <v>936</v>
      </c>
      <c r="H649" s="10" t="s">
        <v>917</v>
      </c>
      <c r="I649" s="10" t="s">
        <v>924</v>
      </c>
      <c r="J649" s="10" t="s">
        <v>41</v>
      </c>
      <c r="K649" s="10" t="s">
        <v>270</v>
      </c>
      <c r="L649" s="7"/>
      <c r="M649" s="8" t="s">
        <v>41</v>
      </c>
      <c r="N649" s="11"/>
      <c r="O649" s="11"/>
      <c r="P649" s="7" t="s">
        <v>43</v>
      </c>
      <c r="Q649" s="7"/>
      <c r="R649" s="12" t="str">
        <f>HYPERLINK("https://docs.wto.org/imrd/directdoc.asp?DDFDocuments/t/G/TBTN24/BDI471A2.docx", "https://docs.wto.org/imrd/directdoc.asp?DDFDocuments/t/G/TBTN24/BDI471A2.docx")</f>
        <v>https://docs.wto.org/imrd/directdoc.asp?DDFDocuments/t/G/TBTN24/BDI471A2.docx</v>
      </c>
      <c r="S649" s="12" t="str">
        <f>HYPERLINK("https://docs.wto.org/imrd/directdoc.asp?DDFDocuments/u/G/TBTN24/BDI471A2.docx", "https://docs.wto.org/imrd/directdoc.asp?DDFDocuments/u/G/TBTN24/BDI471A2.docx")</f>
        <v>https://docs.wto.org/imrd/directdoc.asp?DDFDocuments/u/G/TBTN24/BDI471A2.docx</v>
      </c>
      <c r="T649" s="12" t="str">
        <f>HYPERLINK("https://docs.wto.org/imrd/directdoc.asp?DDFDocuments/v/G/TBTN24/BDI471A2.docx", "https://docs.wto.org/imrd/directdoc.asp?DDFDocuments/v/G/TBTN24/BDI471A2.docx")</f>
        <v>https://docs.wto.org/imrd/directdoc.asp?DDFDocuments/v/G/TBTN24/BDI471A2.docx</v>
      </c>
      <c r="U649" s="12" t="s">
        <v>98</v>
      </c>
      <c r="V649" s="12" t="s">
        <v>97</v>
      </c>
      <c r="W649" s="12" t="s">
        <v>98</v>
      </c>
      <c r="X649" s="12" t="s">
        <v>97</v>
      </c>
      <c r="Y649" s="12" t="s">
        <v>97</v>
      </c>
      <c r="Z649" s="12" t="s">
        <v>97</v>
      </c>
      <c r="AA649" s="12" t="s">
        <v>97</v>
      </c>
      <c r="AB649" s="13" t="s">
        <v>41</v>
      </c>
      <c r="AC649" s="12" t="s">
        <v>41</v>
      </c>
      <c r="AD649" s="12" t="s">
        <v>41</v>
      </c>
      <c r="AE649" s="12" t="s">
        <v>41</v>
      </c>
      <c r="AF649" s="12" t="s">
        <v>41</v>
      </c>
      <c r="AG649" s="12" t="s">
        <v>41</v>
      </c>
      <c r="AH649" s="13" t="s">
        <v>41</v>
      </c>
    </row>
    <row r="650" spans="1:34" ht="40.049999999999997" customHeight="1" x14ac:dyDescent="0.3">
      <c r="A650" s="7" t="s">
        <v>48</v>
      </c>
      <c r="B650" s="8">
        <v>46283</v>
      </c>
      <c r="C650" s="9" t="str">
        <f>HYPERLINK("https://epingalert.org/en/Search?viewData= G/TBT/N/BDI/471/Add.2, G/TBT/N/KEN/1617/Add.2, G/TBT/N/RWA/1018/Add.2, G/TBT/N/TZA/1125/Add.2, G/TBT/N/UGA/1929/Add.2"," G/TBT/N/BDI/471/Add.2, G/TBT/N/KEN/1617/Add.2, G/TBT/N/RWA/1018/Add.2, G/TBT/N/TZA/1125/Add.2, G/TBT/N/UGA/1929/Add.2")</f>
        <v xml:space="preserve"> G/TBT/N/BDI/471/Add.2, G/TBT/N/KEN/1617/Add.2, G/TBT/N/RWA/1018/Add.2, G/TBT/N/TZA/1125/Add.2, G/TBT/N/UGA/1929/Add.2</v>
      </c>
      <c r="D650" s="10" t="s">
        <v>933</v>
      </c>
      <c r="E650" s="10" t="s">
        <v>934</v>
      </c>
      <c r="F650" s="10" t="s">
        <v>935</v>
      </c>
      <c r="G650" s="10" t="s">
        <v>936</v>
      </c>
      <c r="H650" s="10" t="s">
        <v>917</v>
      </c>
      <c r="I650" s="10" t="s">
        <v>363</v>
      </c>
      <c r="J650" s="10" t="s">
        <v>41</v>
      </c>
      <c r="K650" s="10" t="s">
        <v>270</v>
      </c>
      <c r="L650" s="7"/>
      <c r="M650" s="8" t="s">
        <v>41</v>
      </c>
      <c r="N650" s="11"/>
      <c r="O650" s="11"/>
      <c r="P650" s="7" t="s">
        <v>43</v>
      </c>
      <c r="Q650" s="7"/>
      <c r="R650" s="12" t="str">
        <f>HYPERLINK("https://docs.wto.org/imrd/directdoc.asp?DDFDocuments/t/G/TBTN24/BDI471A2.docx", "https://docs.wto.org/imrd/directdoc.asp?DDFDocuments/t/G/TBTN24/BDI471A2.docx")</f>
        <v>https://docs.wto.org/imrd/directdoc.asp?DDFDocuments/t/G/TBTN24/BDI471A2.docx</v>
      </c>
      <c r="S650" s="12" t="str">
        <f>HYPERLINK("https://docs.wto.org/imrd/directdoc.asp?DDFDocuments/u/G/TBTN24/BDI471A2.docx", "https://docs.wto.org/imrd/directdoc.asp?DDFDocuments/u/G/TBTN24/BDI471A2.docx")</f>
        <v>https://docs.wto.org/imrd/directdoc.asp?DDFDocuments/u/G/TBTN24/BDI471A2.docx</v>
      </c>
      <c r="T650" s="12" t="str">
        <f>HYPERLINK("https://docs.wto.org/imrd/directdoc.asp?DDFDocuments/v/G/TBTN24/BDI471A2.docx", "https://docs.wto.org/imrd/directdoc.asp?DDFDocuments/v/G/TBTN24/BDI471A2.docx")</f>
        <v>https://docs.wto.org/imrd/directdoc.asp?DDFDocuments/v/G/TBTN24/BDI471A2.docx</v>
      </c>
      <c r="U650" s="12" t="s">
        <v>98</v>
      </c>
      <c r="V650" s="12" t="s">
        <v>97</v>
      </c>
      <c r="W650" s="12" t="s">
        <v>98</v>
      </c>
      <c r="X650" s="12" t="s">
        <v>97</v>
      </c>
      <c r="Y650" s="12" t="s">
        <v>97</v>
      </c>
      <c r="Z650" s="12" t="s">
        <v>97</v>
      </c>
      <c r="AA650" s="12" t="s">
        <v>97</v>
      </c>
      <c r="AB650" s="13" t="s">
        <v>41</v>
      </c>
      <c r="AC650" s="12" t="s">
        <v>41</v>
      </c>
      <c r="AD650" s="12" t="s">
        <v>41</v>
      </c>
      <c r="AE650" s="12" t="s">
        <v>41</v>
      </c>
      <c r="AF650" s="12" t="s">
        <v>41</v>
      </c>
      <c r="AG650" s="12" t="s">
        <v>41</v>
      </c>
      <c r="AH650" s="13" t="s">
        <v>41</v>
      </c>
    </row>
    <row r="651" spans="1:34" ht="40.049999999999997" customHeight="1" x14ac:dyDescent="0.3">
      <c r="A651" s="7" t="s">
        <v>34</v>
      </c>
      <c r="B651" s="8">
        <v>46283</v>
      </c>
      <c r="C651" s="9" t="str">
        <f>HYPERLINK("https://epingalert.org/en/Search?viewData= G/TBT/N/BDI/474/Add.2, G/TBT/N/KEN/1620/Add.2, G/TBT/N/RWA/1021/Add.2, G/TBT/N/TZA/1128/Add.2, G/TBT/N/UGA/1932/Add.2"," G/TBT/N/BDI/474/Add.2, G/TBT/N/KEN/1620/Add.2, G/TBT/N/RWA/1021/Add.2, G/TBT/N/TZA/1128/Add.2, G/TBT/N/UGA/1932/Add.2")</f>
        <v xml:space="preserve"> G/TBT/N/BDI/474/Add.2, G/TBT/N/KEN/1620/Add.2, G/TBT/N/RWA/1021/Add.2, G/TBT/N/TZA/1128/Add.2, G/TBT/N/UGA/1932/Add.2</v>
      </c>
      <c r="D651" s="10" t="s">
        <v>937</v>
      </c>
      <c r="E651" s="10" t="s">
        <v>938</v>
      </c>
      <c r="F651" s="10" t="s">
        <v>939</v>
      </c>
      <c r="G651" s="10" t="s">
        <v>940</v>
      </c>
      <c r="H651" s="10" t="s">
        <v>910</v>
      </c>
      <c r="I651" s="10" t="s">
        <v>911</v>
      </c>
      <c r="J651" s="10" t="s">
        <v>41</v>
      </c>
      <c r="K651" s="10" t="s">
        <v>912</v>
      </c>
      <c r="L651" s="7"/>
      <c r="M651" s="8" t="s">
        <v>41</v>
      </c>
      <c r="N651" s="11"/>
      <c r="O651" s="11"/>
      <c r="P651" s="7" t="s">
        <v>43</v>
      </c>
      <c r="Q651" s="7"/>
      <c r="R651" s="12" t="str">
        <f>HYPERLINK("https://docs.wto.org/imrd/directdoc.asp?DDFDocuments/t/G/TBTN24/BDI474A2.docx", "https://docs.wto.org/imrd/directdoc.asp?DDFDocuments/t/G/TBTN24/BDI474A2.docx")</f>
        <v>https://docs.wto.org/imrd/directdoc.asp?DDFDocuments/t/G/TBTN24/BDI474A2.docx</v>
      </c>
      <c r="S651" s="12" t="str">
        <f>HYPERLINK("https://docs.wto.org/imrd/directdoc.asp?DDFDocuments/u/G/TBTN24/BDI474A2.docx", "https://docs.wto.org/imrd/directdoc.asp?DDFDocuments/u/G/TBTN24/BDI474A2.docx")</f>
        <v>https://docs.wto.org/imrd/directdoc.asp?DDFDocuments/u/G/TBTN24/BDI474A2.docx</v>
      </c>
      <c r="T651" s="12" t="str">
        <f>HYPERLINK("https://docs.wto.org/imrd/directdoc.asp?DDFDocuments/v/G/TBTN24/BDI474A2.docx", "https://docs.wto.org/imrd/directdoc.asp?DDFDocuments/v/G/TBTN24/BDI474A2.docx")</f>
        <v>https://docs.wto.org/imrd/directdoc.asp?DDFDocuments/v/G/TBTN24/BDI474A2.docx</v>
      </c>
      <c r="U651" s="12" t="s">
        <v>98</v>
      </c>
      <c r="V651" s="12" t="s">
        <v>97</v>
      </c>
      <c r="W651" s="12" t="s">
        <v>97</v>
      </c>
      <c r="X651" s="12" t="s">
        <v>97</v>
      </c>
      <c r="Y651" s="12" t="s">
        <v>97</v>
      </c>
      <c r="Z651" s="12" t="s">
        <v>97</v>
      </c>
      <c r="AA651" s="12" t="s">
        <v>97</v>
      </c>
      <c r="AB651" s="13" t="s">
        <v>41</v>
      </c>
      <c r="AC651" s="12" t="s">
        <v>41</v>
      </c>
      <c r="AD651" s="12" t="s">
        <v>41</v>
      </c>
      <c r="AE651" s="12" t="s">
        <v>41</v>
      </c>
      <c r="AF651" s="12" t="s">
        <v>41</v>
      </c>
      <c r="AG651" s="12" t="s">
        <v>41</v>
      </c>
      <c r="AH651" s="13" t="s">
        <v>41</v>
      </c>
    </row>
    <row r="652" spans="1:34" ht="40.049999999999997" customHeight="1" x14ac:dyDescent="0.3">
      <c r="A652" s="7" t="s">
        <v>45</v>
      </c>
      <c r="B652" s="8">
        <v>46283</v>
      </c>
      <c r="C652" s="9" t="str">
        <f>HYPERLINK("https://epingalert.org/en/Search?viewData= G/TBT/N/BDI/474/Add.2, G/TBT/N/KEN/1620/Add.2, G/TBT/N/RWA/1021/Add.2, G/TBT/N/TZA/1128/Add.2, G/TBT/N/UGA/1932/Add.2"," G/TBT/N/BDI/474/Add.2, G/TBT/N/KEN/1620/Add.2, G/TBT/N/RWA/1021/Add.2, G/TBT/N/TZA/1128/Add.2, G/TBT/N/UGA/1932/Add.2")</f>
        <v xml:space="preserve"> G/TBT/N/BDI/474/Add.2, G/TBT/N/KEN/1620/Add.2, G/TBT/N/RWA/1021/Add.2, G/TBT/N/TZA/1128/Add.2, G/TBT/N/UGA/1932/Add.2</v>
      </c>
      <c r="D652" s="10" t="s">
        <v>937</v>
      </c>
      <c r="E652" s="10" t="s">
        <v>938</v>
      </c>
      <c r="F652" s="10" t="s">
        <v>939</v>
      </c>
      <c r="G652" s="10" t="s">
        <v>940</v>
      </c>
      <c r="H652" s="10" t="s">
        <v>910</v>
      </c>
      <c r="I652" s="10" t="s">
        <v>911</v>
      </c>
      <c r="J652" s="10" t="s">
        <v>41</v>
      </c>
      <c r="K652" s="10" t="s">
        <v>912</v>
      </c>
      <c r="L652" s="7"/>
      <c r="M652" s="8" t="s">
        <v>41</v>
      </c>
      <c r="N652" s="11"/>
      <c r="O652" s="11"/>
      <c r="P652" s="7" t="s">
        <v>43</v>
      </c>
      <c r="Q652" s="7"/>
      <c r="R652" s="12" t="str">
        <f>HYPERLINK("https://docs.wto.org/imrd/directdoc.asp?DDFDocuments/t/G/TBTN24/BDI474A2.docx", "https://docs.wto.org/imrd/directdoc.asp?DDFDocuments/t/G/TBTN24/BDI474A2.docx")</f>
        <v>https://docs.wto.org/imrd/directdoc.asp?DDFDocuments/t/G/TBTN24/BDI474A2.docx</v>
      </c>
      <c r="S652" s="12" t="str">
        <f>HYPERLINK("https://docs.wto.org/imrd/directdoc.asp?DDFDocuments/u/G/TBTN24/BDI474A2.docx", "https://docs.wto.org/imrd/directdoc.asp?DDFDocuments/u/G/TBTN24/BDI474A2.docx")</f>
        <v>https://docs.wto.org/imrd/directdoc.asp?DDFDocuments/u/G/TBTN24/BDI474A2.docx</v>
      </c>
      <c r="T652" s="12" t="str">
        <f>HYPERLINK("https://docs.wto.org/imrd/directdoc.asp?DDFDocuments/v/G/TBTN24/BDI474A2.docx", "https://docs.wto.org/imrd/directdoc.asp?DDFDocuments/v/G/TBTN24/BDI474A2.docx")</f>
        <v>https://docs.wto.org/imrd/directdoc.asp?DDFDocuments/v/G/TBTN24/BDI474A2.docx</v>
      </c>
      <c r="U652" s="12" t="s">
        <v>98</v>
      </c>
      <c r="V652" s="12" t="s">
        <v>97</v>
      </c>
      <c r="W652" s="12" t="s">
        <v>97</v>
      </c>
      <c r="X652" s="12" t="s">
        <v>97</v>
      </c>
      <c r="Y652" s="12" t="s">
        <v>97</v>
      </c>
      <c r="Z652" s="12" t="s">
        <v>97</v>
      </c>
      <c r="AA652" s="12" t="s">
        <v>97</v>
      </c>
      <c r="AB652" s="13" t="s">
        <v>41</v>
      </c>
      <c r="AC652" s="12" t="s">
        <v>41</v>
      </c>
      <c r="AD652" s="12" t="s">
        <v>41</v>
      </c>
      <c r="AE652" s="12" t="s">
        <v>41</v>
      </c>
      <c r="AF652" s="12" t="s">
        <v>41</v>
      </c>
      <c r="AG652" s="12" t="s">
        <v>41</v>
      </c>
      <c r="AH652" s="13" t="s">
        <v>41</v>
      </c>
    </row>
    <row r="653" spans="1:34" ht="40.049999999999997" customHeight="1" x14ac:dyDescent="0.3">
      <c r="A653" s="7" t="s">
        <v>46</v>
      </c>
      <c r="B653" s="8">
        <v>46283</v>
      </c>
      <c r="C653" s="9" t="str">
        <f>HYPERLINK("https://epingalert.org/en/Search?viewData= G/TBT/N/BDI/474/Add.2, G/TBT/N/KEN/1620/Add.2, G/TBT/N/RWA/1021/Add.2, G/TBT/N/TZA/1128/Add.2, G/TBT/N/UGA/1932/Add.2"," G/TBT/N/BDI/474/Add.2, G/TBT/N/KEN/1620/Add.2, G/TBT/N/RWA/1021/Add.2, G/TBT/N/TZA/1128/Add.2, G/TBT/N/UGA/1932/Add.2")</f>
        <v xml:space="preserve"> G/TBT/N/BDI/474/Add.2, G/TBT/N/KEN/1620/Add.2, G/TBT/N/RWA/1021/Add.2, G/TBT/N/TZA/1128/Add.2, G/TBT/N/UGA/1932/Add.2</v>
      </c>
      <c r="D653" s="10" t="s">
        <v>937</v>
      </c>
      <c r="E653" s="10" t="s">
        <v>938</v>
      </c>
      <c r="F653" s="10" t="s">
        <v>939</v>
      </c>
      <c r="G653" s="10" t="s">
        <v>940</v>
      </c>
      <c r="H653" s="10" t="s">
        <v>910</v>
      </c>
      <c r="I653" s="10" t="s">
        <v>911</v>
      </c>
      <c r="J653" s="10" t="s">
        <v>41</v>
      </c>
      <c r="K653" s="10" t="s">
        <v>912</v>
      </c>
      <c r="L653" s="7"/>
      <c r="M653" s="8" t="s">
        <v>41</v>
      </c>
      <c r="N653" s="11"/>
      <c r="O653" s="11"/>
      <c r="P653" s="7" t="s">
        <v>43</v>
      </c>
      <c r="Q653" s="7"/>
      <c r="R653" s="12" t="str">
        <f>HYPERLINK("https://docs.wto.org/imrd/directdoc.asp?DDFDocuments/t/G/TBTN24/BDI474A2.docx", "https://docs.wto.org/imrd/directdoc.asp?DDFDocuments/t/G/TBTN24/BDI474A2.docx")</f>
        <v>https://docs.wto.org/imrd/directdoc.asp?DDFDocuments/t/G/TBTN24/BDI474A2.docx</v>
      </c>
      <c r="S653" s="12" t="str">
        <f>HYPERLINK("https://docs.wto.org/imrd/directdoc.asp?DDFDocuments/u/G/TBTN24/BDI474A2.docx", "https://docs.wto.org/imrd/directdoc.asp?DDFDocuments/u/G/TBTN24/BDI474A2.docx")</f>
        <v>https://docs.wto.org/imrd/directdoc.asp?DDFDocuments/u/G/TBTN24/BDI474A2.docx</v>
      </c>
      <c r="T653" s="12" t="str">
        <f>HYPERLINK("https://docs.wto.org/imrd/directdoc.asp?DDFDocuments/v/G/TBTN24/BDI474A2.docx", "https://docs.wto.org/imrd/directdoc.asp?DDFDocuments/v/G/TBTN24/BDI474A2.docx")</f>
        <v>https://docs.wto.org/imrd/directdoc.asp?DDFDocuments/v/G/TBTN24/BDI474A2.docx</v>
      </c>
      <c r="U653" s="12" t="s">
        <v>98</v>
      </c>
      <c r="V653" s="12" t="s">
        <v>97</v>
      </c>
      <c r="W653" s="12" t="s">
        <v>97</v>
      </c>
      <c r="X653" s="12" t="s">
        <v>97</v>
      </c>
      <c r="Y653" s="12" t="s">
        <v>97</v>
      </c>
      <c r="Z653" s="12" t="s">
        <v>97</v>
      </c>
      <c r="AA653" s="12" t="s">
        <v>97</v>
      </c>
      <c r="AB653" s="13" t="s">
        <v>41</v>
      </c>
      <c r="AC653" s="12" t="s">
        <v>41</v>
      </c>
      <c r="AD653" s="12" t="s">
        <v>41</v>
      </c>
      <c r="AE653" s="12" t="s">
        <v>41</v>
      </c>
      <c r="AF653" s="12" t="s">
        <v>41</v>
      </c>
      <c r="AG653" s="12" t="s">
        <v>41</v>
      </c>
      <c r="AH653" s="13" t="s">
        <v>41</v>
      </c>
    </row>
    <row r="654" spans="1:34" ht="40.049999999999997" customHeight="1" x14ac:dyDescent="0.3">
      <c r="A654" s="7" t="s">
        <v>47</v>
      </c>
      <c r="B654" s="8">
        <v>46283</v>
      </c>
      <c r="C654" s="9" t="str">
        <f>HYPERLINK("https://epingalert.org/en/Search?viewData= G/TBT/N/BDI/474/Add.2, G/TBT/N/KEN/1620/Add.2, G/TBT/N/RWA/1021/Add.2, G/TBT/N/TZA/1128/Add.2, G/TBT/N/UGA/1932/Add.2"," G/TBT/N/BDI/474/Add.2, G/TBT/N/KEN/1620/Add.2, G/TBT/N/RWA/1021/Add.2, G/TBT/N/TZA/1128/Add.2, G/TBT/N/UGA/1932/Add.2")</f>
        <v xml:space="preserve"> G/TBT/N/BDI/474/Add.2, G/TBT/N/KEN/1620/Add.2, G/TBT/N/RWA/1021/Add.2, G/TBT/N/TZA/1128/Add.2, G/TBT/N/UGA/1932/Add.2</v>
      </c>
      <c r="D654" s="10" t="s">
        <v>937</v>
      </c>
      <c r="E654" s="10" t="s">
        <v>938</v>
      </c>
      <c r="F654" s="10" t="s">
        <v>939</v>
      </c>
      <c r="G654" s="10" t="s">
        <v>940</v>
      </c>
      <c r="H654" s="10" t="s">
        <v>910</v>
      </c>
      <c r="I654" s="10" t="s">
        <v>911</v>
      </c>
      <c r="J654" s="10" t="s">
        <v>41</v>
      </c>
      <c r="K654" s="10" t="s">
        <v>912</v>
      </c>
      <c r="L654" s="7"/>
      <c r="M654" s="8" t="s">
        <v>41</v>
      </c>
      <c r="N654" s="11"/>
      <c r="O654" s="11"/>
      <c r="P654" s="7" t="s">
        <v>43</v>
      </c>
      <c r="Q654" s="7"/>
      <c r="R654" s="12" t="str">
        <f>HYPERLINK("https://docs.wto.org/imrd/directdoc.asp?DDFDocuments/t/G/TBTN24/BDI474A2.docx", "https://docs.wto.org/imrd/directdoc.asp?DDFDocuments/t/G/TBTN24/BDI474A2.docx")</f>
        <v>https://docs.wto.org/imrd/directdoc.asp?DDFDocuments/t/G/TBTN24/BDI474A2.docx</v>
      </c>
      <c r="S654" s="12" t="str">
        <f>HYPERLINK("https://docs.wto.org/imrd/directdoc.asp?DDFDocuments/u/G/TBTN24/BDI474A2.docx", "https://docs.wto.org/imrd/directdoc.asp?DDFDocuments/u/G/TBTN24/BDI474A2.docx")</f>
        <v>https://docs.wto.org/imrd/directdoc.asp?DDFDocuments/u/G/TBTN24/BDI474A2.docx</v>
      </c>
      <c r="T654" s="12" t="str">
        <f>HYPERLINK("https://docs.wto.org/imrd/directdoc.asp?DDFDocuments/v/G/TBTN24/BDI474A2.docx", "https://docs.wto.org/imrd/directdoc.asp?DDFDocuments/v/G/TBTN24/BDI474A2.docx")</f>
        <v>https://docs.wto.org/imrd/directdoc.asp?DDFDocuments/v/G/TBTN24/BDI474A2.docx</v>
      </c>
      <c r="U654" s="12" t="s">
        <v>98</v>
      </c>
      <c r="V654" s="12" t="s">
        <v>97</v>
      </c>
      <c r="W654" s="12" t="s">
        <v>97</v>
      </c>
      <c r="X654" s="12" t="s">
        <v>97</v>
      </c>
      <c r="Y654" s="12" t="s">
        <v>97</v>
      </c>
      <c r="Z654" s="12" t="s">
        <v>97</v>
      </c>
      <c r="AA654" s="12" t="s">
        <v>97</v>
      </c>
      <c r="AB654" s="13" t="s">
        <v>41</v>
      </c>
      <c r="AC654" s="12" t="s">
        <v>41</v>
      </c>
      <c r="AD654" s="12" t="s">
        <v>41</v>
      </c>
      <c r="AE654" s="12" t="s">
        <v>41</v>
      </c>
      <c r="AF654" s="12" t="s">
        <v>41</v>
      </c>
      <c r="AG654" s="12" t="s">
        <v>41</v>
      </c>
      <c r="AH654" s="13" t="s">
        <v>41</v>
      </c>
    </row>
    <row r="655" spans="1:34" ht="40.049999999999997" customHeight="1" x14ac:dyDescent="0.3">
      <c r="A655" s="7" t="s">
        <v>48</v>
      </c>
      <c r="B655" s="8">
        <v>46283</v>
      </c>
      <c r="C655" s="9" t="str">
        <f>HYPERLINK("https://epingalert.org/en/Search?viewData= G/TBT/N/BDI/474/Add.2, G/TBT/N/KEN/1620/Add.2, G/TBT/N/RWA/1021/Add.2, G/TBT/N/TZA/1128/Add.2, G/TBT/N/UGA/1932/Add.2"," G/TBT/N/BDI/474/Add.2, G/TBT/N/KEN/1620/Add.2, G/TBT/N/RWA/1021/Add.2, G/TBT/N/TZA/1128/Add.2, G/TBT/N/UGA/1932/Add.2")</f>
        <v xml:space="preserve"> G/TBT/N/BDI/474/Add.2, G/TBT/N/KEN/1620/Add.2, G/TBT/N/RWA/1021/Add.2, G/TBT/N/TZA/1128/Add.2, G/TBT/N/UGA/1932/Add.2</v>
      </c>
      <c r="D655" s="10" t="s">
        <v>937</v>
      </c>
      <c r="E655" s="10" t="s">
        <v>938</v>
      </c>
      <c r="F655" s="10" t="s">
        <v>939</v>
      </c>
      <c r="G655" s="10" t="s">
        <v>940</v>
      </c>
      <c r="H655" s="10" t="s">
        <v>910</v>
      </c>
      <c r="I655" s="10" t="s">
        <v>913</v>
      </c>
      <c r="J655" s="10" t="s">
        <v>41</v>
      </c>
      <c r="K655" s="10" t="s">
        <v>912</v>
      </c>
      <c r="L655" s="7"/>
      <c r="M655" s="8" t="s">
        <v>41</v>
      </c>
      <c r="N655" s="11"/>
      <c r="O655" s="11"/>
      <c r="P655" s="7" t="s">
        <v>43</v>
      </c>
      <c r="Q655" s="7"/>
      <c r="R655" s="12" t="str">
        <f>HYPERLINK("https://docs.wto.org/imrd/directdoc.asp?DDFDocuments/t/G/TBTN24/BDI474A2.docx", "https://docs.wto.org/imrd/directdoc.asp?DDFDocuments/t/G/TBTN24/BDI474A2.docx")</f>
        <v>https://docs.wto.org/imrd/directdoc.asp?DDFDocuments/t/G/TBTN24/BDI474A2.docx</v>
      </c>
      <c r="S655" s="12" t="str">
        <f>HYPERLINK("https://docs.wto.org/imrd/directdoc.asp?DDFDocuments/u/G/TBTN24/BDI474A2.docx", "https://docs.wto.org/imrd/directdoc.asp?DDFDocuments/u/G/TBTN24/BDI474A2.docx")</f>
        <v>https://docs.wto.org/imrd/directdoc.asp?DDFDocuments/u/G/TBTN24/BDI474A2.docx</v>
      </c>
      <c r="T655" s="12" t="str">
        <f>HYPERLINK("https://docs.wto.org/imrd/directdoc.asp?DDFDocuments/v/G/TBTN24/BDI474A2.docx", "https://docs.wto.org/imrd/directdoc.asp?DDFDocuments/v/G/TBTN24/BDI474A2.docx")</f>
        <v>https://docs.wto.org/imrd/directdoc.asp?DDFDocuments/v/G/TBTN24/BDI474A2.docx</v>
      </c>
      <c r="U655" s="12" t="s">
        <v>98</v>
      </c>
      <c r="V655" s="12" t="s">
        <v>97</v>
      </c>
      <c r="W655" s="12" t="s">
        <v>97</v>
      </c>
      <c r="X655" s="12" t="s">
        <v>97</v>
      </c>
      <c r="Y655" s="12" t="s">
        <v>97</v>
      </c>
      <c r="Z655" s="12" t="s">
        <v>97</v>
      </c>
      <c r="AA655" s="12" t="s">
        <v>97</v>
      </c>
      <c r="AB655" s="13" t="s">
        <v>41</v>
      </c>
      <c r="AC655" s="12" t="s">
        <v>41</v>
      </c>
      <c r="AD655" s="12" t="s">
        <v>41</v>
      </c>
      <c r="AE655" s="12" t="s">
        <v>41</v>
      </c>
      <c r="AF655" s="12" t="s">
        <v>41</v>
      </c>
      <c r="AG655" s="12" t="s">
        <v>41</v>
      </c>
      <c r="AH655" s="13" t="s">
        <v>41</v>
      </c>
    </row>
    <row r="656" spans="1:34" ht="40.049999999999997" customHeight="1" x14ac:dyDescent="0.3">
      <c r="A656" s="7" t="s">
        <v>34</v>
      </c>
      <c r="B656" s="8">
        <v>46283</v>
      </c>
      <c r="C656" s="9" t="str">
        <f>HYPERLINK("https://epingalert.org/en/Search?viewData= G/TBT/N/BDI/475/Add.2, G/TBT/N/KEN/1621/Add.2, G/TBT/N/RWA/1022/Add.2, G/TBT/N/TZA/1129/Add.2, G/TBT/N/UGA/1933/Add.2"," G/TBT/N/BDI/475/Add.2, G/TBT/N/KEN/1621/Add.2, G/TBT/N/RWA/1022/Add.2, G/TBT/N/TZA/1129/Add.2, G/TBT/N/UGA/1933/Add.2")</f>
        <v xml:space="preserve"> G/TBT/N/BDI/475/Add.2, G/TBT/N/KEN/1621/Add.2, G/TBT/N/RWA/1022/Add.2, G/TBT/N/TZA/1129/Add.2, G/TBT/N/UGA/1933/Add.2</v>
      </c>
      <c r="D656" s="10" t="s">
        <v>941</v>
      </c>
      <c r="E656" s="10" t="s">
        <v>942</v>
      </c>
      <c r="F656" s="10" t="s">
        <v>943</v>
      </c>
      <c r="G656" s="10" t="s">
        <v>944</v>
      </c>
      <c r="H656" s="10" t="s">
        <v>910</v>
      </c>
      <c r="I656" s="10" t="s">
        <v>911</v>
      </c>
      <c r="J656" s="10" t="s">
        <v>41</v>
      </c>
      <c r="K656" s="10" t="s">
        <v>912</v>
      </c>
      <c r="L656" s="7"/>
      <c r="M656" s="8" t="s">
        <v>41</v>
      </c>
      <c r="N656" s="11"/>
      <c r="O656" s="11"/>
      <c r="P656" s="7" t="s">
        <v>43</v>
      </c>
      <c r="Q656" s="7"/>
      <c r="R656" s="12" t="str">
        <f>HYPERLINK("https://docs.wto.org/imrd/directdoc.asp?DDFDocuments/t/G/TBTN24/BDI475A2.docx", "https://docs.wto.org/imrd/directdoc.asp?DDFDocuments/t/G/TBTN24/BDI475A2.docx")</f>
        <v>https://docs.wto.org/imrd/directdoc.asp?DDFDocuments/t/G/TBTN24/BDI475A2.docx</v>
      </c>
      <c r="S656" s="12" t="str">
        <f>HYPERLINK("https://docs.wto.org/imrd/directdoc.asp?DDFDocuments/u/G/TBTN24/BDI475A2.docx", "https://docs.wto.org/imrd/directdoc.asp?DDFDocuments/u/G/TBTN24/BDI475A2.docx")</f>
        <v>https://docs.wto.org/imrd/directdoc.asp?DDFDocuments/u/G/TBTN24/BDI475A2.docx</v>
      </c>
      <c r="T656" s="12" t="str">
        <f>HYPERLINK("https://docs.wto.org/imrd/directdoc.asp?DDFDocuments/v/G/TBTN24/BDI475A2.docx", "https://docs.wto.org/imrd/directdoc.asp?DDFDocuments/v/G/TBTN24/BDI475A2.docx")</f>
        <v>https://docs.wto.org/imrd/directdoc.asp?DDFDocuments/v/G/TBTN24/BDI475A2.docx</v>
      </c>
      <c r="U656" s="12" t="s">
        <v>98</v>
      </c>
      <c r="V656" s="12" t="s">
        <v>97</v>
      </c>
      <c r="W656" s="12" t="s">
        <v>97</v>
      </c>
      <c r="X656" s="12" t="s">
        <v>97</v>
      </c>
      <c r="Y656" s="12" t="s">
        <v>97</v>
      </c>
      <c r="Z656" s="12" t="s">
        <v>97</v>
      </c>
      <c r="AA656" s="12" t="s">
        <v>97</v>
      </c>
      <c r="AB656" s="13" t="s">
        <v>41</v>
      </c>
      <c r="AC656" s="12" t="s">
        <v>41</v>
      </c>
      <c r="AD656" s="12" t="s">
        <v>41</v>
      </c>
      <c r="AE656" s="12" t="s">
        <v>41</v>
      </c>
      <c r="AF656" s="12" t="s">
        <v>41</v>
      </c>
      <c r="AG656" s="12" t="s">
        <v>41</v>
      </c>
      <c r="AH656" s="13" t="s">
        <v>41</v>
      </c>
    </row>
    <row r="657" spans="1:34" ht="40.049999999999997" customHeight="1" x14ac:dyDescent="0.3">
      <c r="A657" s="7" t="s">
        <v>45</v>
      </c>
      <c r="B657" s="8">
        <v>46283</v>
      </c>
      <c r="C657" s="9" t="str">
        <f>HYPERLINK("https://epingalert.org/en/Search?viewData= G/TBT/N/BDI/475/Add.2, G/TBT/N/KEN/1621/Add.2, G/TBT/N/RWA/1022/Add.2, G/TBT/N/TZA/1129/Add.2, G/TBT/N/UGA/1933/Add.2"," G/TBT/N/BDI/475/Add.2, G/TBT/N/KEN/1621/Add.2, G/TBT/N/RWA/1022/Add.2, G/TBT/N/TZA/1129/Add.2, G/TBT/N/UGA/1933/Add.2")</f>
        <v xml:space="preserve"> G/TBT/N/BDI/475/Add.2, G/TBT/N/KEN/1621/Add.2, G/TBT/N/RWA/1022/Add.2, G/TBT/N/TZA/1129/Add.2, G/TBT/N/UGA/1933/Add.2</v>
      </c>
      <c r="D657" s="10" t="s">
        <v>941</v>
      </c>
      <c r="E657" s="10" t="s">
        <v>942</v>
      </c>
      <c r="F657" s="10" t="s">
        <v>943</v>
      </c>
      <c r="G657" s="10" t="s">
        <v>944</v>
      </c>
      <c r="H657" s="10" t="s">
        <v>910</v>
      </c>
      <c r="I657" s="10" t="s">
        <v>911</v>
      </c>
      <c r="J657" s="10" t="s">
        <v>41</v>
      </c>
      <c r="K657" s="10" t="s">
        <v>912</v>
      </c>
      <c r="L657" s="7"/>
      <c r="M657" s="8" t="s">
        <v>41</v>
      </c>
      <c r="N657" s="11"/>
      <c r="O657" s="11"/>
      <c r="P657" s="7" t="s">
        <v>43</v>
      </c>
      <c r="Q657" s="7"/>
      <c r="R657" s="12" t="str">
        <f>HYPERLINK("https://docs.wto.org/imrd/directdoc.asp?DDFDocuments/t/G/TBTN24/BDI475A2.docx", "https://docs.wto.org/imrd/directdoc.asp?DDFDocuments/t/G/TBTN24/BDI475A2.docx")</f>
        <v>https://docs.wto.org/imrd/directdoc.asp?DDFDocuments/t/G/TBTN24/BDI475A2.docx</v>
      </c>
      <c r="S657" s="12" t="str">
        <f>HYPERLINK("https://docs.wto.org/imrd/directdoc.asp?DDFDocuments/u/G/TBTN24/BDI475A2.docx", "https://docs.wto.org/imrd/directdoc.asp?DDFDocuments/u/G/TBTN24/BDI475A2.docx")</f>
        <v>https://docs.wto.org/imrd/directdoc.asp?DDFDocuments/u/G/TBTN24/BDI475A2.docx</v>
      </c>
      <c r="T657" s="12" t="str">
        <f>HYPERLINK("https://docs.wto.org/imrd/directdoc.asp?DDFDocuments/v/G/TBTN24/BDI475A2.docx", "https://docs.wto.org/imrd/directdoc.asp?DDFDocuments/v/G/TBTN24/BDI475A2.docx")</f>
        <v>https://docs.wto.org/imrd/directdoc.asp?DDFDocuments/v/G/TBTN24/BDI475A2.docx</v>
      </c>
      <c r="U657" s="12" t="s">
        <v>98</v>
      </c>
      <c r="V657" s="12" t="s">
        <v>97</v>
      </c>
      <c r="W657" s="12" t="s">
        <v>97</v>
      </c>
      <c r="X657" s="12" t="s">
        <v>97</v>
      </c>
      <c r="Y657" s="12" t="s">
        <v>97</v>
      </c>
      <c r="Z657" s="12" t="s">
        <v>97</v>
      </c>
      <c r="AA657" s="12" t="s">
        <v>97</v>
      </c>
      <c r="AB657" s="13" t="s">
        <v>41</v>
      </c>
      <c r="AC657" s="12" t="s">
        <v>41</v>
      </c>
      <c r="AD657" s="12" t="s">
        <v>41</v>
      </c>
      <c r="AE657" s="12" t="s">
        <v>41</v>
      </c>
      <c r="AF657" s="12" t="s">
        <v>41</v>
      </c>
      <c r="AG657" s="12" t="s">
        <v>41</v>
      </c>
      <c r="AH657" s="13" t="s">
        <v>41</v>
      </c>
    </row>
    <row r="658" spans="1:34" ht="40.049999999999997" customHeight="1" x14ac:dyDescent="0.3">
      <c r="A658" s="7" t="s">
        <v>46</v>
      </c>
      <c r="B658" s="8">
        <v>46283</v>
      </c>
      <c r="C658" s="9" t="str">
        <f>HYPERLINK("https://epingalert.org/en/Search?viewData= G/TBT/N/BDI/475/Add.2, G/TBT/N/KEN/1621/Add.2, G/TBT/N/RWA/1022/Add.2, G/TBT/N/TZA/1129/Add.2, G/TBT/N/UGA/1933/Add.2"," G/TBT/N/BDI/475/Add.2, G/TBT/N/KEN/1621/Add.2, G/TBT/N/RWA/1022/Add.2, G/TBT/N/TZA/1129/Add.2, G/TBT/N/UGA/1933/Add.2")</f>
        <v xml:space="preserve"> G/TBT/N/BDI/475/Add.2, G/TBT/N/KEN/1621/Add.2, G/TBT/N/RWA/1022/Add.2, G/TBT/N/TZA/1129/Add.2, G/TBT/N/UGA/1933/Add.2</v>
      </c>
      <c r="D658" s="10" t="s">
        <v>941</v>
      </c>
      <c r="E658" s="10" t="s">
        <v>942</v>
      </c>
      <c r="F658" s="10" t="s">
        <v>943</v>
      </c>
      <c r="G658" s="10" t="s">
        <v>944</v>
      </c>
      <c r="H658" s="10" t="s">
        <v>910</v>
      </c>
      <c r="I658" s="10" t="s">
        <v>911</v>
      </c>
      <c r="J658" s="10" t="s">
        <v>41</v>
      </c>
      <c r="K658" s="10" t="s">
        <v>912</v>
      </c>
      <c r="L658" s="7"/>
      <c r="M658" s="8" t="s">
        <v>41</v>
      </c>
      <c r="N658" s="11"/>
      <c r="O658" s="11"/>
      <c r="P658" s="7" t="s">
        <v>43</v>
      </c>
      <c r="Q658" s="7"/>
      <c r="R658" s="12" t="str">
        <f>HYPERLINK("https://docs.wto.org/imrd/directdoc.asp?DDFDocuments/t/G/TBTN24/BDI475A2.docx", "https://docs.wto.org/imrd/directdoc.asp?DDFDocuments/t/G/TBTN24/BDI475A2.docx")</f>
        <v>https://docs.wto.org/imrd/directdoc.asp?DDFDocuments/t/G/TBTN24/BDI475A2.docx</v>
      </c>
      <c r="S658" s="12" t="str">
        <f>HYPERLINK("https://docs.wto.org/imrd/directdoc.asp?DDFDocuments/u/G/TBTN24/BDI475A2.docx", "https://docs.wto.org/imrd/directdoc.asp?DDFDocuments/u/G/TBTN24/BDI475A2.docx")</f>
        <v>https://docs.wto.org/imrd/directdoc.asp?DDFDocuments/u/G/TBTN24/BDI475A2.docx</v>
      </c>
      <c r="T658" s="12" t="str">
        <f>HYPERLINK("https://docs.wto.org/imrd/directdoc.asp?DDFDocuments/v/G/TBTN24/BDI475A2.docx", "https://docs.wto.org/imrd/directdoc.asp?DDFDocuments/v/G/TBTN24/BDI475A2.docx")</f>
        <v>https://docs.wto.org/imrd/directdoc.asp?DDFDocuments/v/G/TBTN24/BDI475A2.docx</v>
      </c>
      <c r="U658" s="12" t="s">
        <v>98</v>
      </c>
      <c r="V658" s="12" t="s">
        <v>97</v>
      </c>
      <c r="W658" s="12" t="s">
        <v>97</v>
      </c>
      <c r="X658" s="12" t="s">
        <v>97</v>
      </c>
      <c r="Y658" s="12" t="s">
        <v>97</v>
      </c>
      <c r="Z658" s="12" t="s">
        <v>97</v>
      </c>
      <c r="AA658" s="12" t="s">
        <v>97</v>
      </c>
      <c r="AB658" s="13" t="s">
        <v>41</v>
      </c>
      <c r="AC658" s="12" t="s">
        <v>41</v>
      </c>
      <c r="AD658" s="12" t="s">
        <v>41</v>
      </c>
      <c r="AE658" s="12" t="s">
        <v>41</v>
      </c>
      <c r="AF658" s="12" t="s">
        <v>41</v>
      </c>
      <c r="AG658" s="12" t="s">
        <v>41</v>
      </c>
      <c r="AH658" s="13" t="s">
        <v>41</v>
      </c>
    </row>
    <row r="659" spans="1:34" ht="40.049999999999997" customHeight="1" x14ac:dyDescent="0.3">
      <c r="A659" s="7" t="s">
        <v>47</v>
      </c>
      <c r="B659" s="8">
        <v>46283</v>
      </c>
      <c r="C659" s="9" t="str">
        <f>HYPERLINK("https://epingalert.org/en/Search?viewData= G/TBT/N/BDI/475/Add.2, G/TBT/N/KEN/1621/Add.2, G/TBT/N/RWA/1022/Add.2, G/TBT/N/TZA/1129/Add.2, G/TBT/N/UGA/1933/Add.2"," G/TBT/N/BDI/475/Add.2, G/TBT/N/KEN/1621/Add.2, G/TBT/N/RWA/1022/Add.2, G/TBT/N/TZA/1129/Add.2, G/TBT/N/UGA/1933/Add.2")</f>
        <v xml:space="preserve"> G/TBT/N/BDI/475/Add.2, G/TBT/N/KEN/1621/Add.2, G/TBT/N/RWA/1022/Add.2, G/TBT/N/TZA/1129/Add.2, G/TBT/N/UGA/1933/Add.2</v>
      </c>
      <c r="D659" s="10" t="s">
        <v>941</v>
      </c>
      <c r="E659" s="10" t="s">
        <v>942</v>
      </c>
      <c r="F659" s="10" t="s">
        <v>943</v>
      </c>
      <c r="G659" s="10" t="s">
        <v>944</v>
      </c>
      <c r="H659" s="10" t="s">
        <v>910</v>
      </c>
      <c r="I659" s="10" t="s">
        <v>911</v>
      </c>
      <c r="J659" s="10" t="s">
        <v>41</v>
      </c>
      <c r="K659" s="10" t="s">
        <v>912</v>
      </c>
      <c r="L659" s="7"/>
      <c r="M659" s="8" t="s">
        <v>41</v>
      </c>
      <c r="N659" s="11"/>
      <c r="O659" s="11"/>
      <c r="P659" s="7" t="s">
        <v>43</v>
      </c>
      <c r="Q659" s="7"/>
      <c r="R659" s="12" t="str">
        <f>HYPERLINK("https://docs.wto.org/imrd/directdoc.asp?DDFDocuments/t/G/TBTN24/BDI475A2.docx", "https://docs.wto.org/imrd/directdoc.asp?DDFDocuments/t/G/TBTN24/BDI475A2.docx")</f>
        <v>https://docs.wto.org/imrd/directdoc.asp?DDFDocuments/t/G/TBTN24/BDI475A2.docx</v>
      </c>
      <c r="S659" s="12" t="str">
        <f>HYPERLINK("https://docs.wto.org/imrd/directdoc.asp?DDFDocuments/u/G/TBTN24/BDI475A2.docx", "https://docs.wto.org/imrd/directdoc.asp?DDFDocuments/u/G/TBTN24/BDI475A2.docx")</f>
        <v>https://docs.wto.org/imrd/directdoc.asp?DDFDocuments/u/G/TBTN24/BDI475A2.docx</v>
      </c>
      <c r="T659" s="12" t="str">
        <f>HYPERLINK("https://docs.wto.org/imrd/directdoc.asp?DDFDocuments/v/G/TBTN24/BDI475A2.docx", "https://docs.wto.org/imrd/directdoc.asp?DDFDocuments/v/G/TBTN24/BDI475A2.docx")</f>
        <v>https://docs.wto.org/imrd/directdoc.asp?DDFDocuments/v/G/TBTN24/BDI475A2.docx</v>
      </c>
      <c r="U659" s="12" t="s">
        <v>98</v>
      </c>
      <c r="V659" s="12" t="s">
        <v>97</v>
      </c>
      <c r="W659" s="12" t="s">
        <v>97</v>
      </c>
      <c r="X659" s="12" t="s">
        <v>97</v>
      </c>
      <c r="Y659" s="12" t="s">
        <v>97</v>
      </c>
      <c r="Z659" s="12" t="s">
        <v>97</v>
      </c>
      <c r="AA659" s="12" t="s">
        <v>97</v>
      </c>
      <c r="AB659" s="13" t="s">
        <v>41</v>
      </c>
      <c r="AC659" s="12" t="s">
        <v>41</v>
      </c>
      <c r="AD659" s="12" t="s">
        <v>41</v>
      </c>
      <c r="AE659" s="12" t="s">
        <v>41</v>
      </c>
      <c r="AF659" s="12" t="s">
        <v>41</v>
      </c>
      <c r="AG659" s="12" t="s">
        <v>41</v>
      </c>
      <c r="AH659" s="13" t="s">
        <v>41</v>
      </c>
    </row>
    <row r="660" spans="1:34" ht="40.049999999999997" customHeight="1" x14ac:dyDescent="0.3">
      <c r="A660" s="7" t="s">
        <v>48</v>
      </c>
      <c r="B660" s="8">
        <v>46283</v>
      </c>
      <c r="C660" s="9" t="str">
        <f>HYPERLINK("https://epingalert.org/en/Search?viewData= G/TBT/N/BDI/475/Add.2, G/TBT/N/KEN/1621/Add.2, G/TBT/N/RWA/1022/Add.2, G/TBT/N/TZA/1129/Add.2, G/TBT/N/UGA/1933/Add.2"," G/TBT/N/BDI/475/Add.2, G/TBT/N/KEN/1621/Add.2, G/TBT/N/RWA/1022/Add.2, G/TBT/N/TZA/1129/Add.2, G/TBT/N/UGA/1933/Add.2")</f>
        <v xml:space="preserve"> G/TBT/N/BDI/475/Add.2, G/TBT/N/KEN/1621/Add.2, G/TBT/N/RWA/1022/Add.2, G/TBT/N/TZA/1129/Add.2, G/TBT/N/UGA/1933/Add.2</v>
      </c>
      <c r="D660" s="10" t="s">
        <v>941</v>
      </c>
      <c r="E660" s="10" t="s">
        <v>942</v>
      </c>
      <c r="F660" s="10" t="s">
        <v>943</v>
      </c>
      <c r="G660" s="10" t="s">
        <v>944</v>
      </c>
      <c r="H660" s="10" t="s">
        <v>910</v>
      </c>
      <c r="I660" s="10" t="s">
        <v>913</v>
      </c>
      <c r="J660" s="10" t="s">
        <v>41</v>
      </c>
      <c r="K660" s="10" t="s">
        <v>912</v>
      </c>
      <c r="L660" s="7"/>
      <c r="M660" s="8" t="s">
        <v>41</v>
      </c>
      <c r="N660" s="11"/>
      <c r="O660" s="11"/>
      <c r="P660" s="7" t="s">
        <v>43</v>
      </c>
      <c r="Q660" s="7"/>
      <c r="R660" s="12" t="str">
        <f>HYPERLINK("https://docs.wto.org/imrd/directdoc.asp?DDFDocuments/t/G/TBTN24/BDI475A2.docx", "https://docs.wto.org/imrd/directdoc.asp?DDFDocuments/t/G/TBTN24/BDI475A2.docx")</f>
        <v>https://docs.wto.org/imrd/directdoc.asp?DDFDocuments/t/G/TBTN24/BDI475A2.docx</v>
      </c>
      <c r="S660" s="12" t="str">
        <f>HYPERLINK("https://docs.wto.org/imrd/directdoc.asp?DDFDocuments/u/G/TBTN24/BDI475A2.docx", "https://docs.wto.org/imrd/directdoc.asp?DDFDocuments/u/G/TBTN24/BDI475A2.docx")</f>
        <v>https://docs.wto.org/imrd/directdoc.asp?DDFDocuments/u/G/TBTN24/BDI475A2.docx</v>
      </c>
      <c r="T660" s="12" t="str">
        <f>HYPERLINK("https://docs.wto.org/imrd/directdoc.asp?DDFDocuments/v/G/TBTN24/BDI475A2.docx", "https://docs.wto.org/imrd/directdoc.asp?DDFDocuments/v/G/TBTN24/BDI475A2.docx")</f>
        <v>https://docs.wto.org/imrd/directdoc.asp?DDFDocuments/v/G/TBTN24/BDI475A2.docx</v>
      </c>
      <c r="U660" s="12" t="s">
        <v>98</v>
      </c>
      <c r="V660" s="12" t="s">
        <v>97</v>
      </c>
      <c r="W660" s="12" t="s">
        <v>97</v>
      </c>
      <c r="X660" s="12" t="s">
        <v>97</v>
      </c>
      <c r="Y660" s="12" t="s">
        <v>97</v>
      </c>
      <c r="Z660" s="12" t="s">
        <v>97</v>
      </c>
      <c r="AA660" s="12" t="s">
        <v>97</v>
      </c>
      <c r="AB660" s="13" t="s">
        <v>41</v>
      </c>
      <c r="AC660" s="12" t="s">
        <v>41</v>
      </c>
      <c r="AD660" s="12" t="s">
        <v>41</v>
      </c>
      <c r="AE660" s="12" t="s">
        <v>41</v>
      </c>
      <c r="AF660" s="12" t="s">
        <v>41</v>
      </c>
      <c r="AG660" s="12" t="s">
        <v>41</v>
      </c>
      <c r="AH660" s="13" t="s">
        <v>41</v>
      </c>
    </row>
    <row r="661" spans="1:34" ht="40.049999999999997" customHeight="1" x14ac:dyDescent="0.3">
      <c r="A661" s="7" t="s">
        <v>34</v>
      </c>
      <c r="B661" s="8">
        <v>46283</v>
      </c>
      <c r="C661" s="9" t="str">
        <f>HYPERLINK("https://epingalert.org/en/Search?viewData= G/TBT/N/BDI/487/Add.2, G/TBT/N/KEN/1635/Add.2, G/TBT/N/RWA/1036/Add.2, G/TBT/N/TZA/1144/Add.2, G/TBT/N/UGA/1954/Add.2"," G/TBT/N/BDI/487/Add.2, G/TBT/N/KEN/1635/Add.2, G/TBT/N/RWA/1036/Add.2, G/TBT/N/TZA/1144/Add.2, G/TBT/N/UGA/1954/Add.2")</f>
        <v xml:space="preserve"> G/TBT/N/BDI/487/Add.2, G/TBT/N/KEN/1635/Add.2, G/TBT/N/RWA/1036/Add.2, G/TBT/N/TZA/1144/Add.2, G/TBT/N/UGA/1954/Add.2</v>
      </c>
      <c r="D661" s="10" t="s">
        <v>945</v>
      </c>
      <c r="E661" s="10" t="s">
        <v>946</v>
      </c>
      <c r="F661" s="10" t="s">
        <v>947</v>
      </c>
      <c r="G661" s="10" t="s">
        <v>948</v>
      </c>
      <c r="H661" s="10" t="s">
        <v>949</v>
      </c>
      <c r="I661" s="10" t="s">
        <v>924</v>
      </c>
      <c r="J661" s="10" t="s">
        <v>41</v>
      </c>
      <c r="K661" s="10" t="s">
        <v>270</v>
      </c>
      <c r="L661" s="7"/>
      <c r="M661" s="8" t="s">
        <v>41</v>
      </c>
      <c r="N661" s="11"/>
      <c r="O661" s="11"/>
      <c r="P661" s="7" t="s">
        <v>43</v>
      </c>
      <c r="Q661" s="7"/>
      <c r="R661" s="12" t="str">
        <f>HYPERLINK("https://docs.wto.org/imrd/directdoc.asp?DDFDocuments/t/G/TBTN24/BDI487A2.docx", "https://docs.wto.org/imrd/directdoc.asp?DDFDocuments/t/G/TBTN24/BDI487A2.docx")</f>
        <v>https://docs.wto.org/imrd/directdoc.asp?DDFDocuments/t/G/TBTN24/BDI487A2.docx</v>
      </c>
      <c r="S661" s="12" t="str">
        <f>HYPERLINK("https://docs.wto.org/imrd/directdoc.asp?DDFDocuments/u/G/TBTN24/BDI487A2.docx", "https://docs.wto.org/imrd/directdoc.asp?DDFDocuments/u/G/TBTN24/BDI487A2.docx")</f>
        <v>https://docs.wto.org/imrd/directdoc.asp?DDFDocuments/u/G/TBTN24/BDI487A2.docx</v>
      </c>
      <c r="T661" s="12" t="str">
        <f>HYPERLINK("https://docs.wto.org/imrd/directdoc.asp?DDFDocuments/v/G/TBTN24/BDI487A2.docx", "https://docs.wto.org/imrd/directdoc.asp?DDFDocuments/v/G/TBTN24/BDI487A2.docx")</f>
        <v>https://docs.wto.org/imrd/directdoc.asp?DDFDocuments/v/G/TBTN24/BDI487A2.docx</v>
      </c>
      <c r="U661" s="12" t="s">
        <v>98</v>
      </c>
      <c r="V661" s="12" t="s">
        <v>97</v>
      </c>
      <c r="W661" s="12" t="s">
        <v>97</v>
      </c>
      <c r="X661" s="12" t="s">
        <v>97</v>
      </c>
      <c r="Y661" s="12" t="s">
        <v>97</v>
      </c>
      <c r="Z661" s="12" t="s">
        <v>97</v>
      </c>
      <c r="AA661" s="12" t="s">
        <v>97</v>
      </c>
      <c r="AB661" s="13" t="s">
        <v>41</v>
      </c>
      <c r="AC661" s="12" t="s">
        <v>41</v>
      </c>
      <c r="AD661" s="12" t="s">
        <v>41</v>
      </c>
      <c r="AE661" s="12" t="s">
        <v>41</v>
      </c>
      <c r="AF661" s="12" t="s">
        <v>41</v>
      </c>
      <c r="AG661" s="12" t="s">
        <v>41</v>
      </c>
      <c r="AH661" s="13" t="s">
        <v>41</v>
      </c>
    </row>
    <row r="662" spans="1:34" ht="40.049999999999997" customHeight="1" x14ac:dyDescent="0.3">
      <c r="A662" s="7" t="s">
        <v>45</v>
      </c>
      <c r="B662" s="8">
        <v>46283</v>
      </c>
      <c r="C662" s="9" t="str">
        <f>HYPERLINK("https://epingalert.org/en/Search?viewData= G/TBT/N/BDI/487/Add.2, G/TBT/N/KEN/1635/Add.2, G/TBT/N/RWA/1036/Add.2, G/TBT/N/TZA/1144/Add.2, G/TBT/N/UGA/1954/Add.2"," G/TBT/N/BDI/487/Add.2, G/TBT/N/KEN/1635/Add.2, G/TBT/N/RWA/1036/Add.2, G/TBT/N/TZA/1144/Add.2, G/TBT/N/UGA/1954/Add.2")</f>
        <v xml:space="preserve"> G/TBT/N/BDI/487/Add.2, G/TBT/N/KEN/1635/Add.2, G/TBT/N/RWA/1036/Add.2, G/TBT/N/TZA/1144/Add.2, G/TBT/N/UGA/1954/Add.2</v>
      </c>
      <c r="D662" s="10" t="s">
        <v>945</v>
      </c>
      <c r="E662" s="10" t="s">
        <v>946</v>
      </c>
      <c r="F662" s="10" t="s">
        <v>947</v>
      </c>
      <c r="G662" s="10" t="s">
        <v>948</v>
      </c>
      <c r="H662" s="10" t="s">
        <v>949</v>
      </c>
      <c r="I662" s="10" t="s">
        <v>924</v>
      </c>
      <c r="J662" s="10" t="s">
        <v>41</v>
      </c>
      <c r="K662" s="10" t="s">
        <v>270</v>
      </c>
      <c r="L662" s="7"/>
      <c r="M662" s="8" t="s">
        <v>41</v>
      </c>
      <c r="N662" s="11"/>
      <c r="O662" s="11"/>
      <c r="P662" s="7" t="s">
        <v>43</v>
      </c>
      <c r="Q662" s="7"/>
      <c r="R662" s="12" t="str">
        <f>HYPERLINK("https://docs.wto.org/imrd/directdoc.asp?DDFDocuments/t/G/TBTN24/BDI487A2.docx", "https://docs.wto.org/imrd/directdoc.asp?DDFDocuments/t/G/TBTN24/BDI487A2.docx")</f>
        <v>https://docs.wto.org/imrd/directdoc.asp?DDFDocuments/t/G/TBTN24/BDI487A2.docx</v>
      </c>
      <c r="S662" s="12" t="str">
        <f>HYPERLINK("https://docs.wto.org/imrd/directdoc.asp?DDFDocuments/u/G/TBTN24/BDI487A2.docx", "https://docs.wto.org/imrd/directdoc.asp?DDFDocuments/u/G/TBTN24/BDI487A2.docx")</f>
        <v>https://docs.wto.org/imrd/directdoc.asp?DDFDocuments/u/G/TBTN24/BDI487A2.docx</v>
      </c>
      <c r="T662" s="12" t="str">
        <f>HYPERLINK("https://docs.wto.org/imrd/directdoc.asp?DDFDocuments/v/G/TBTN24/BDI487A2.docx", "https://docs.wto.org/imrd/directdoc.asp?DDFDocuments/v/G/TBTN24/BDI487A2.docx")</f>
        <v>https://docs.wto.org/imrd/directdoc.asp?DDFDocuments/v/G/TBTN24/BDI487A2.docx</v>
      </c>
      <c r="U662" s="12" t="s">
        <v>98</v>
      </c>
      <c r="V662" s="12" t="s">
        <v>97</v>
      </c>
      <c r="W662" s="12" t="s">
        <v>97</v>
      </c>
      <c r="X662" s="12" t="s">
        <v>97</v>
      </c>
      <c r="Y662" s="12" t="s">
        <v>97</v>
      </c>
      <c r="Z662" s="12" t="s">
        <v>97</v>
      </c>
      <c r="AA662" s="12" t="s">
        <v>97</v>
      </c>
      <c r="AB662" s="13" t="s">
        <v>41</v>
      </c>
      <c r="AC662" s="12" t="s">
        <v>41</v>
      </c>
      <c r="AD662" s="12" t="s">
        <v>41</v>
      </c>
      <c r="AE662" s="12" t="s">
        <v>41</v>
      </c>
      <c r="AF662" s="12" t="s">
        <v>41</v>
      </c>
      <c r="AG662" s="12" t="s">
        <v>41</v>
      </c>
      <c r="AH662" s="13" t="s">
        <v>41</v>
      </c>
    </row>
    <row r="663" spans="1:34" ht="40.049999999999997" customHeight="1" x14ac:dyDescent="0.3">
      <c r="A663" s="7" t="s">
        <v>46</v>
      </c>
      <c r="B663" s="8">
        <v>46283</v>
      </c>
      <c r="C663" s="9" t="str">
        <f>HYPERLINK("https://epingalert.org/en/Search?viewData= G/TBT/N/BDI/487/Add.2, G/TBT/N/KEN/1635/Add.2, G/TBT/N/RWA/1036/Add.2, G/TBT/N/TZA/1144/Add.2, G/TBT/N/UGA/1954/Add.2"," G/TBT/N/BDI/487/Add.2, G/TBT/N/KEN/1635/Add.2, G/TBT/N/RWA/1036/Add.2, G/TBT/N/TZA/1144/Add.2, G/TBT/N/UGA/1954/Add.2")</f>
        <v xml:space="preserve"> G/TBT/N/BDI/487/Add.2, G/TBT/N/KEN/1635/Add.2, G/TBT/N/RWA/1036/Add.2, G/TBT/N/TZA/1144/Add.2, G/TBT/N/UGA/1954/Add.2</v>
      </c>
      <c r="D663" s="10" t="s">
        <v>945</v>
      </c>
      <c r="E663" s="10" t="s">
        <v>946</v>
      </c>
      <c r="F663" s="10" t="s">
        <v>947</v>
      </c>
      <c r="G663" s="10" t="s">
        <v>948</v>
      </c>
      <c r="H663" s="10" t="s">
        <v>949</v>
      </c>
      <c r="I663" s="10" t="s">
        <v>924</v>
      </c>
      <c r="J663" s="10" t="s">
        <v>41</v>
      </c>
      <c r="K663" s="10" t="s">
        <v>270</v>
      </c>
      <c r="L663" s="7"/>
      <c r="M663" s="8" t="s">
        <v>41</v>
      </c>
      <c r="N663" s="11"/>
      <c r="O663" s="11"/>
      <c r="P663" s="7" t="s">
        <v>43</v>
      </c>
      <c r="Q663" s="7"/>
      <c r="R663" s="12" t="str">
        <f>HYPERLINK("https://docs.wto.org/imrd/directdoc.asp?DDFDocuments/t/G/TBTN24/BDI487A2.docx", "https://docs.wto.org/imrd/directdoc.asp?DDFDocuments/t/G/TBTN24/BDI487A2.docx")</f>
        <v>https://docs.wto.org/imrd/directdoc.asp?DDFDocuments/t/G/TBTN24/BDI487A2.docx</v>
      </c>
      <c r="S663" s="12" t="str">
        <f>HYPERLINK("https://docs.wto.org/imrd/directdoc.asp?DDFDocuments/u/G/TBTN24/BDI487A2.docx", "https://docs.wto.org/imrd/directdoc.asp?DDFDocuments/u/G/TBTN24/BDI487A2.docx")</f>
        <v>https://docs.wto.org/imrd/directdoc.asp?DDFDocuments/u/G/TBTN24/BDI487A2.docx</v>
      </c>
      <c r="T663" s="12" t="str">
        <f>HYPERLINK("https://docs.wto.org/imrd/directdoc.asp?DDFDocuments/v/G/TBTN24/BDI487A2.docx", "https://docs.wto.org/imrd/directdoc.asp?DDFDocuments/v/G/TBTN24/BDI487A2.docx")</f>
        <v>https://docs.wto.org/imrd/directdoc.asp?DDFDocuments/v/G/TBTN24/BDI487A2.docx</v>
      </c>
      <c r="U663" s="12" t="s">
        <v>98</v>
      </c>
      <c r="V663" s="12" t="s">
        <v>97</v>
      </c>
      <c r="W663" s="12" t="s">
        <v>97</v>
      </c>
      <c r="X663" s="12" t="s">
        <v>97</v>
      </c>
      <c r="Y663" s="12" t="s">
        <v>97</v>
      </c>
      <c r="Z663" s="12" t="s">
        <v>97</v>
      </c>
      <c r="AA663" s="12" t="s">
        <v>97</v>
      </c>
      <c r="AB663" s="13" t="s">
        <v>41</v>
      </c>
      <c r="AC663" s="12" t="s">
        <v>41</v>
      </c>
      <c r="AD663" s="12" t="s">
        <v>41</v>
      </c>
      <c r="AE663" s="12" t="s">
        <v>41</v>
      </c>
      <c r="AF663" s="12" t="s">
        <v>41</v>
      </c>
      <c r="AG663" s="12" t="s">
        <v>41</v>
      </c>
      <c r="AH663" s="13" t="s">
        <v>41</v>
      </c>
    </row>
    <row r="664" spans="1:34" ht="40.049999999999997" customHeight="1" x14ac:dyDescent="0.3">
      <c r="A664" s="7" t="s">
        <v>47</v>
      </c>
      <c r="B664" s="8">
        <v>46283</v>
      </c>
      <c r="C664" s="9" t="str">
        <f>HYPERLINK("https://epingalert.org/en/Search?viewData= G/TBT/N/BDI/487/Add.2, G/TBT/N/KEN/1635/Add.2, G/TBT/N/RWA/1036/Add.2, G/TBT/N/TZA/1144/Add.2, G/TBT/N/UGA/1954/Add.2"," G/TBT/N/BDI/487/Add.2, G/TBT/N/KEN/1635/Add.2, G/TBT/N/RWA/1036/Add.2, G/TBT/N/TZA/1144/Add.2, G/TBT/N/UGA/1954/Add.2")</f>
        <v xml:space="preserve"> G/TBT/N/BDI/487/Add.2, G/TBT/N/KEN/1635/Add.2, G/TBT/N/RWA/1036/Add.2, G/TBT/N/TZA/1144/Add.2, G/TBT/N/UGA/1954/Add.2</v>
      </c>
      <c r="D664" s="10" t="s">
        <v>945</v>
      </c>
      <c r="E664" s="10" t="s">
        <v>946</v>
      </c>
      <c r="F664" s="10" t="s">
        <v>947</v>
      </c>
      <c r="G664" s="10" t="s">
        <v>948</v>
      </c>
      <c r="H664" s="10" t="s">
        <v>949</v>
      </c>
      <c r="I664" s="10" t="s">
        <v>924</v>
      </c>
      <c r="J664" s="10" t="s">
        <v>41</v>
      </c>
      <c r="K664" s="10" t="s">
        <v>270</v>
      </c>
      <c r="L664" s="7"/>
      <c r="M664" s="8" t="s">
        <v>41</v>
      </c>
      <c r="N664" s="11"/>
      <c r="O664" s="11"/>
      <c r="P664" s="7" t="s">
        <v>43</v>
      </c>
      <c r="Q664" s="7"/>
      <c r="R664" s="12" t="str">
        <f>HYPERLINK("https://docs.wto.org/imrd/directdoc.asp?DDFDocuments/t/G/TBTN24/BDI487A2.docx", "https://docs.wto.org/imrd/directdoc.asp?DDFDocuments/t/G/TBTN24/BDI487A2.docx")</f>
        <v>https://docs.wto.org/imrd/directdoc.asp?DDFDocuments/t/G/TBTN24/BDI487A2.docx</v>
      </c>
      <c r="S664" s="12" t="str">
        <f>HYPERLINK("https://docs.wto.org/imrd/directdoc.asp?DDFDocuments/u/G/TBTN24/BDI487A2.docx", "https://docs.wto.org/imrd/directdoc.asp?DDFDocuments/u/G/TBTN24/BDI487A2.docx")</f>
        <v>https://docs.wto.org/imrd/directdoc.asp?DDFDocuments/u/G/TBTN24/BDI487A2.docx</v>
      </c>
      <c r="T664" s="12" t="str">
        <f>HYPERLINK("https://docs.wto.org/imrd/directdoc.asp?DDFDocuments/v/G/TBTN24/BDI487A2.docx", "https://docs.wto.org/imrd/directdoc.asp?DDFDocuments/v/G/TBTN24/BDI487A2.docx")</f>
        <v>https://docs.wto.org/imrd/directdoc.asp?DDFDocuments/v/G/TBTN24/BDI487A2.docx</v>
      </c>
      <c r="U664" s="12" t="s">
        <v>98</v>
      </c>
      <c r="V664" s="12" t="s">
        <v>97</v>
      </c>
      <c r="W664" s="12" t="s">
        <v>97</v>
      </c>
      <c r="X664" s="12" t="s">
        <v>97</v>
      </c>
      <c r="Y664" s="12" t="s">
        <v>97</v>
      </c>
      <c r="Z664" s="12" t="s">
        <v>97</v>
      </c>
      <c r="AA664" s="12" t="s">
        <v>97</v>
      </c>
      <c r="AB664" s="13" t="s">
        <v>41</v>
      </c>
      <c r="AC664" s="12" t="s">
        <v>41</v>
      </c>
      <c r="AD664" s="12" t="s">
        <v>41</v>
      </c>
      <c r="AE664" s="12" t="s">
        <v>41</v>
      </c>
      <c r="AF664" s="12" t="s">
        <v>41</v>
      </c>
      <c r="AG664" s="12" t="s">
        <v>41</v>
      </c>
      <c r="AH664" s="13" t="s">
        <v>41</v>
      </c>
    </row>
    <row r="665" spans="1:34" ht="40.049999999999997" customHeight="1" x14ac:dyDescent="0.3">
      <c r="A665" s="7" t="s">
        <v>48</v>
      </c>
      <c r="B665" s="8">
        <v>46283</v>
      </c>
      <c r="C665" s="9" t="str">
        <f>HYPERLINK("https://epingalert.org/en/Search?viewData= G/TBT/N/BDI/487/Add.2, G/TBT/N/KEN/1635/Add.2, G/TBT/N/RWA/1036/Add.2, G/TBT/N/TZA/1144/Add.2, G/TBT/N/UGA/1954/Add.2"," G/TBT/N/BDI/487/Add.2, G/TBT/N/KEN/1635/Add.2, G/TBT/N/RWA/1036/Add.2, G/TBT/N/TZA/1144/Add.2, G/TBT/N/UGA/1954/Add.2")</f>
        <v xml:space="preserve"> G/TBT/N/BDI/487/Add.2, G/TBT/N/KEN/1635/Add.2, G/TBT/N/RWA/1036/Add.2, G/TBT/N/TZA/1144/Add.2, G/TBT/N/UGA/1954/Add.2</v>
      </c>
      <c r="D665" s="10" t="s">
        <v>945</v>
      </c>
      <c r="E665" s="10" t="s">
        <v>946</v>
      </c>
      <c r="F665" s="10" t="s">
        <v>947</v>
      </c>
      <c r="G665" s="10" t="s">
        <v>948</v>
      </c>
      <c r="H665" s="10" t="s">
        <v>949</v>
      </c>
      <c r="I665" s="10" t="s">
        <v>363</v>
      </c>
      <c r="J665" s="10" t="s">
        <v>41</v>
      </c>
      <c r="K665" s="10" t="s">
        <v>270</v>
      </c>
      <c r="L665" s="7"/>
      <c r="M665" s="8" t="s">
        <v>41</v>
      </c>
      <c r="N665" s="11"/>
      <c r="O665" s="11"/>
      <c r="P665" s="7" t="s">
        <v>43</v>
      </c>
      <c r="Q665" s="7"/>
      <c r="R665" s="12" t="str">
        <f>HYPERLINK("https://docs.wto.org/imrd/directdoc.asp?DDFDocuments/t/G/TBTN24/BDI487A2.docx", "https://docs.wto.org/imrd/directdoc.asp?DDFDocuments/t/G/TBTN24/BDI487A2.docx")</f>
        <v>https://docs.wto.org/imrd/directdoc.asp?DDFDocuments/t/G/TBTN24/BDI487A2.docx</v>
      </c>
      <c r="S665" s="12" t="str">
        <f>HYPERLINK("https://docs.wto.org/imrd/directdoc.asp?DDFDocuments/u/G/TBTN24/BDI487A2.docx", "https://docs.wto.org/imrd/directdoc.asp?DDFDocuments/u/G/TBTN24/BDI487A2.docx")</f>
        <v>https://docs.wto.org/imrd/directdoc.asp?DDFDocuments/u/G/TBTN24/BDI487A2.docx</v>
      </c>
      <c r="T665" s="12" t="str">
        <f>HYPERLINK("https://docs.wto.org/imrd/directdoc.asp?DDFDocuments/v/G/TBTN24/BDI487A2.docx", "https://docs.wto.org/imrd/directdoc.asp?DDFDocuments/v/G/TBTN24/BDI487A2.docx")</f>
        <v>https://docs.wto.org/imrd/directdoc.asp?DDFDocuments/v/G/TBTN24/BDI487A2.docx</v>
      </c>
      <c r="U665" s="12" t="s">
        <v>98</v>
      </c>
      <c r="V665" s="12" t="s">
        <v>97</v>
      </c>
      <c r="W665" s="12" t="s">
        <v>97</v>
      </c>
      <c r="X665" s="12" t="s">
        <v>97</v>
      </c>
      <c r="Y665" s="12" t="s">
        <v>97</v>
      </c>
      <c r="Z665" s="12" t="s">
        <v>97</v>
      </c>
      <c r="AA665" s="12" t="s">
        <v>97</v>
      </c>
      <c r="AB665" s="13" t="s">
        <v>41</v>
      </c>
      <c r="AC665" s="12" t="s">
        <v>41</v>
      </c>
      <c r="AD665" s="12" t="s">
        <v>41</v>
      </c>
      <c r="AE665" s="12" t="s">
        <v>41</v>
      </c>
      <c r="AF665" s="12" t="s">
        <v>41</v>
      </c>
      <c r="AG665" s="12" t="s">
        <v>41</v>
      </c>
      <c r="AH665" s="13" t="s">
        <v>41</v>
      </c>
    </row>
    <row r="666" spans="1:34" ht="40.049999999999997" customHeight="1" x14ac:dyDescent="0.3">
      <c r="A666" s="7" t="s">
        <v>34</v>
      </c>
      <c r="B666" s="8">
        <v>46283</v>
      </c>
      <c r="C666" s="9" t="str">
        <f>HYPERLINK("https://epingalert.org/en/Search?viewData= G/TBT/N/BDI/488/Add.2, G/TBT/N/KEN/1636/Add.2, G/TBT/N/RWA/1037/Add.2, G/TBT/N/TZA/1145/Add.2, G/TBT/N/UGA/1955/Add.2"," G/TBT/N/BDI/488/Add.2, G/TBT/N/KEN/1636/Add.2, G/TBT/N/RWA/1037/Add.2, G/TBT/N/TZA/1145/Add.2, G/TBT/N/UGA/1955/Add.2")</f>
        <v xml:space="preserve"> G/TBT/N/BDI/488/Add.2, G/TBT/N/KEN/1636/Add.2, G/TBT/N/RWA/1037/Add.2, G/TBT/N/TZA/1145/Add.2, G/TBT/N/UGA/1955/Add.2</v>
      </c>
      <c r="D666" s="10" t="s">
        <v>950</v>
      </c>
      <c r="E666" s="10" t="s">
        <v>951</v>
      </c>
      <c r="F666" s="10" t="s">
        <v>952</v>
      </c>
      <c r="G666" s="10" t="s">
        <v>953</v>
      </c>
      <c r="H666" s="10" t="s">
        <v>949</v>
      </c>
      <c r="I666" s="10" t="s">
        <v>924</v>
      </c>
      <c r="J666" s="10" t="s">
        <v>41</v>
      </c>
      <c r="K666" s="10" t="s">
        <v>270</v>
      </c>
      <c r="L666" s="7"/>
      <c r="M666" s="8" t="s">
        <v>41</v>
      </c>
      <c r="N666" s="11"/>
      <c r="O666" s="11"/>
      <c r="P666" s="7" t="s">
        <v>43</v>
      </c>
      <c r="Q666" s="7"/>
      <c r="R666" s="12" t="str">
        <f>HYPERLINK("https://docs.wto.org/imrd/directdoc.asp?DDFDocuments/t/G/TBTN24/BDI488A2.docx", "https://docs.wto.org/imrd/directdoc.asp?DDFDocuments/t/G/TBTN24/BDI488A2.docx")</f>
        <v>https://docs.wto.org/imrd/directdoc.asp?DDFDocuments/t/G/TBTN24/BDI488A2.docx</v>
      </c>
      <c r="S666" s="12" t="str">
        <f>HYPERLINK("https://docs.wto.org/imrd/directdoc.asp?DDFDocuments/u/G/TBTN24/BDI488A2.docx", "https://docs.wto.org/imrd/directdoc.asp?DDFDocuments/u/G/TBTN24/BDI488A2.docx")</f>
        <v>https://docs.wto.org/imrd/directdoc.asp?DDFDocuments/u/G/TBTN24/BDI488A2.docx</v>
      </c>
      <c r="T666" s="12" t="str">
        <f>HYPERLINK("https://docs.wto.org/imrd/directdoc.asp?DDFDocuments/v/G/TBTN24/BDI488A2.docx", "https://docs.wto.org/imrd/directdoc.asp?DDFDocuments/v/G/TBTN24/BDI488A2.docx")</f>
        <v>https://docs.wto.org/imrd/directdoc.asp?DDFDocuments/v/G/TBTN24/BDI488A2.docx</v>
      </c>
      <c r="U666" s="12" t="s">
        <v>98</v>
      </c>
      <c r="V666" s="12" t="s">
        <v>97</v>
      </c>
      <c r="W666" s="12" t="s">
        <v>97</v>
      </c>
      <c r="X666" s="12" t="s">
        <v>97</v>
      </c>
      <c r="Y666" s="12" t="s">
        <v>97</v>
      </c>
      <c r="Z666" s="12" t="s">
        <v>97</v>
      </c>
      <c r="AA666" s="12" t="s">
        <v>97</v>
      </c>
      <c r="AB666" s="13" t="s">
        <v>41</v>
      </c>
      <c r="AC666" s="12" t="s">
        <v>41</v>
      </c>
      <c r="AD666" s="12" t="s">
        <v>41</v>
      </c>
      <c r="AE666" s="12" t="s">
        <v>41</v>
      </c>
      <c r="AF666" s="12" t="s">
        <v>41</v>
      </c>
      <c r="AG666" s="12" t="s">
        <v>41</v>
      </c>
      <c r="AH666" s="13" t="s">
        <v>41</v>
      </c>
    </row>
    <row r="667" spans="1:34" ht="40.049999999999997" customHeight="1" x14ac:dyDescent="0.3">
      <c r="A667" s="7" t="s">
        <v>45</v>
      </c>
      <c r="B667" s="8">
        <v>46283</v>
      </c>
      <c r="C667" s="9" t="str">
        <f>HYPERLINK("https://epingalert.org/en/Search?viewData= G/TBT/N/BDI/488/Add.2, G/TBT/N/KEN/1636/Add.2, G/TBT/N/RWA/1037/Add.2, G/TBT/N/TZA/1145/Add.2, G/TBT/N/UGA/1955/Add.2"," G/TBT/N/BDI/488/Add.2, G/TBT/N/KEN/1636/Add.2, G/TBT/N/RWA/1037/Add.2, G/TBT/N/TZA/1145/Add.2, G/TBT/N/UGA/1955/Add.2")</f>
        <v xml:space="preserve"> G/TBT/N/BDI/488/Add.2, G/TBT/N/KEN/1636/Add.2, G/TBT/N/RWA/1037/Add.2, G/TBT/N/TZA/1145/Add.2, G/TBT/N/UGA/1955/Add.2</v>
      </c>
      <c r="D667" s="10" t="s">
        <v>950</v>
      </c>
      <c r="E667" s="10" t="s">
        <v>951</v>
      </c>
      <c r="F667" s="10" t="s">
        <v>952</v>
      </c>
      <c r="G667" s="10" t="s">
        <v>953</v>
      </c>
      <c r="H667" s="10" t="s">
        <v>949</v>
      </c>
      <c r="I667" s="10" t="s">
        <v>924</v>
      </c>
      <c r="J667" s="10" t="s">
        <v>41</v>
      </c>
      <c r="K667" s="10" t="s">
        <v>270</v>
      </c>
      <c r="L667" s="7"/>
      <c r="M667" s="8" t="s">
        <v>41</v>
      </c>
      <c r="N667" s="11"/>
      <c r="O667" s="11"/>
      <c r="P667" s="7" t="s">
        <v>43</v>
      </c>
      <c r="Q667" s="7"/>
      <c r="R667" s="12" t="str">
        <f>HYPERLINK("https://docs.wto.org/imrd/directdoc.asp?DDFDocuments/t/G/TBTN24/BDI488A2.docx", "https://docs.wto.org/imrd/directdoc.asp?DDFDocuments/t/G/TBTN24/BDI488A2.docx")</f>
        <v>https://docs.wto.org/imrd/directdoc.asp?DDFDocuments/t/G/TBTN24/BDI488A2.docx</v>
      </c>
      <c r="S667" s="12" t="str">
        <f>HYPERLINK("https://docs.wto.org/imrd/directdoc.asp?DDFDocuments/u/G/TBTN24/BDI488A2.docx", "https://docs.wto.org/imrd/directdoc.asp?DDFDocuments/u/G/TBTN24/BDI488A2.docx")</f>
        <v>https://docs.wto.org/imrd/directdoc.asp?DDFDocuments/u/G/TBTN24/BDI488A2.docx</v>
      </c>
      <c r="T667" s="12" t="str">
        <f>HYPERLINK("https://docs.wto.org/imrd/directdoc.asp?DDFDocuments/v/G/TBTN24/BDI488A2.docx", "https://docs.wto.org/imrd/directdoc.asp?DDFDocuments/v/G/TBTN24/BDI488A2.docx")</f>
        <v>https://docs.wto.org/imrd/directdoc.asp?DDFDocuments/v/G/TBTN24/BDI488A2.docx</v>
      </c>
      <c r="U667" s="12" t="s">
        <v>98</v>
      </c>
      <c r="V667" s="12" t="s">
        <v>97</v>
      </c>
      <c r="W667" s="12" t="s">
        <v>97</v>
      </c>
      <c r="X667" s="12" t="s">
        <v>97</v>
      </c>
      <c r="Y667" s="12" t="s">
        <v>97</v>
      </c>
      <c r="Z667" s="12" t="s">
        <v>97</v>
      </c>
      <c r="AA667" s="12" t="s">
        <v>97</v>
      </c>
      <c r="AB667" s="13" t="s">
        <v>41</v>
      </c>
      <c r="AC667" s="12" t="s">
        <v>41</v>
      </c>
      <c r="AD667" s="12" t="s">
        <v>41</v>
      </c>
      <c r="AE667" s="12" t="s">
        <v>41</v>
      </c>
      <c r="AF667" s="12" t="s">
        <v>41</v>
      </c>
      <c r="AG667" s="12" t="s">
        <v>41</v>
      </c>
      <c r="AH667" s="13" t="s">
        <v>41</v>
      </c>
    </row>
    <row r="668" spans="1:34" ht="40.049999999999997" customHeight="1" x14ac:dyDescent="0.3">
      <c r="A668" s="7" t="s">
        <v>46</v>
      </c>
      <c r="B668" s="8">
        <v>46283</v>
      </c>
      <c r="C668" s="9" t="str">
        <f>HYPERLINK("https://epingalert.org/en/Search?viewData= G/TBT/N/BDI/488/Add.2, G/TBT/N/KEN/1636/Add.2, G/TBT/N/RWA/1037/Add.2, G/TBT/N/TZA/1145/Add.2, G/TBT/N/UGA/1955/Add.2"," G/TBT/N/BDI/488/Add.2, G/TBT/N/KEN/1636/Add.2, G/TBT/N/RWA/1037/Add.2, G/TBT/N/TZA/1145/Add.2, G/TBT/N/UGA/1955/Add.2")</f>
        <v xml:space="preserve"> G/TBT/N/BDI/488/Add.2, G/TBT/N/KEN/1636/Add.2, G/TBT/N/RWA/1037/Add.2, G/TBT/N/TZA/1145/Add.2, G/TBT/N/UGA/1955/Add.2</v>
      </c>
      <c r="D668" s="10" t="s">
        <v>950</v>
      </c>
      <c r="E668" s="10" t="s">
        <v>951</v>
      </c>
      <c r="F668" s="10" t="s">
        <v>952</v>
      </c>
      <c r="G668" s="10" t="s">
        <v>953</v>
      </c>
      <c r="H668" s="10" t="s">
        <v>949</v>
      </c>
      <c r="I668" s="10" t="s">
        <v>924</v>
      </c>
      <c r="J668" s="10" t="s">
        <v>41</v>
      </c>
      <c r="K668" s="10" t="s">
        <v>270</v>
      </c>
      <c r="L668" s="7"/>
      <c r="M668" s="8" t="s">
        <v>41</v>
      </c>
      <c r="N668" s="11"/>
      <c r="O668" s="11"/>
      <c r="P668" s="7" t="s">
        <v>43</v>
      </c>
      <c r="Q668" s="7"/>
      <c r="R668" s="12" t="str">
        <f>HYPERLINK("https://docs.wto.org/imrd/directdoc.asp?DDFDocuments/t/G/TBTN24/BDI488A2.docx", "https://docs.wto.org/imrd/directdoc.asp?DDFDocuments/t/G/TBTN24/BDI488A2.docx")</f>
        <v>https://docs.wto.org/imrd/directdoc.asp?DDFDocuments/t/G/TBTN24/BDI488A2.docx</v>
      </c>
      <c r="S668" s="12" t="str">
        <f>HYPERLINK("https://docs.wto.org/imrd/directdoc.asp?DDFDocuments/u/G/TBTN24/BDI488A2.docx", "https://docs.wto.org/imrd/directdoc.asp?DDFDocuments/u/G/TBTN24/BDI488A2.docx")</f>
        <v>https://docs.wto.org/imrd/directdoc.asp?DDFDocuments/u/G/TBTN24/BDI488A2.docx</v>
      </c>
      <c r="T668" s="12" t="str">
        <f>HYPERLINK("https://docs.wto.org/imrd/directdoc.asp?DDFDocuments/v/G/TBTN24/BDI488A2.docx", "https://docs.wto.org/imrd/directdoc.asp?DDFDocuments/v/G/TBTN24/BDI488A2.docx")</f>
        <v>https://docs.wto.org/imrd/directdoc.asp?DDFDocuments/v/G/TBTN24/BDI488A2.docx</v>
      </c>
      <c r="U668" s="12" t="s">
        <v>98</v>
      </c>
      <c r="V668" s="12" t="s">
        <v>97</v>
      </c>
      <c r="W668" s="12" t="s">
        <v>97</v>
      </c>
      <c r="X668" s="12" t="s">
        <v>97</v>
      </c>
      <c r="Y668" s="12" t="s">
        <v>97</v>
      </c>
      <c r="Z668" s="12" t="s">
        <v>97</v>
      </c>
      <c r="AA668" s="12" t="s">
        <v>97</v>
      </c>
      <c r="AB668" s="13" t="s">
        <v>41</v>
      </c>
      <c r="AC668" s="12" t="s">
        <v>41</v>
      </c>
      <c r="AD668" s="12" t="s">
        <v>41</v>
      </c>
      <c r="AE668" s="12" t="s">
        <v>41</v>
      </c>
      <c r="AF668" s="12" t="s">
        <v>41</v>
      </c>
      <c r="AG668" s="12" t="s">
        <v>41</v>
      </c>
      <c r="AH668" s="13" t="s">
        <v>41</v>
      </c>
    </row>
    <row r="669" spans="1:34" ht="40.049999999999997" customHeight="1" x14ac:dyDescent="0.3">
      <c r="A669" s="7" t="s">
        <v>47</v>
      </c>
      <c r="B669" s="8">
        <v>46283</v>
      </c>
      <c r="C669" s="9" t="str">
        <f>HYPERLINK("https://epingalert.org/en/Search?viewData= G/TBT/N/BDI/488/Add.2, G/TBT/N/KEN/1636/Add.2, G/TBT/N/RWA/1037/Add.2, G/TBT/N/TZA/1145/Add.2, G/TBT/N/UGA/1955/Add.2"," G/TBT/N/BDI/488/Add.2, G/TBT/N/KEN/1636/Add.2, G/TBT/N/RWA/1037/Add.2, G/TBT/N/TZA/1145/Add.2, G/TBT/N/UGA/1955/Add.2")</f>
        <v xml:space="preserve"> G/TBT/N/BDI/488/Add.2, G/TBT/N/KEN/1636/Add.2, G/TBT/N/RWA/1037/Add.2, G/TBT/N/TZA/1145/Add.2, G/TBT/N/UGA/1955/Add.2</v>
      </c>
      <c r="D669" s="10" t="s">
        <v>950</v>
      </c>
      <c r="E669" s="10" t="s">
        <v>951</v>
      </c>
      <c r="F669" s="10" t="s">
        <v>952</v>
      </c>
      <c r="G669" s="10" t="s">
        <v>953</v>
      </c>
      <c r="H669" s="10" t="s">
        <v>949</v>
      </c>
      <c r="I669" s="10" t="s">
        <v>924</v>
      </c>
      <c r="J669" s="10" t="s">
        <v>41</v>
      </c>
      <c r="K669" s="10" t="s">
        <v>270</v>
      </c>
      <c r="L669" s="7"/>
      <c r="M669" s="8" t="s">
        <v>41</v>
      </c>
      <c r="N669" s="11"/>
      <c r="O669" s="11"/>
      <c r="P669" s="7" t="s">
        <v>43</v>
      </c>
      <c r="Q669" s="7"/>
      <c r="R669" s="12" t="str">
        <f>HYPERLINK("https://docs.wto.org/imrd/directdoc.asp?DDFDocuments/t/G/TBTN24/BDI488A2.docx", "https://docs.wto.org/imrd/directdoc.asp?DDFDocuments/t/G/TBTN24/BDI488A2.docx")</f>
        <v>https://docs.wto.org/imrd/directdoc.asp?DDFDocuments/t/G/TBTN24/BDI488A2.docx</v>
      </c>
      <c r="S669" s="12" t="str">
        <f>HYPERLINK("https://docs.wto.org/imrd/directdoc.asp?DDFDocuments/u/G/TBTN24/BDI488A2.docx", "https://docs.wto.org/imrd/directdoc.asp?DDFDocuments/u/G/TBTN24/BDI488A2.docx")</f>
        <v>https://docs.wto.org/imrd/directdoc.asp?DDFDocuments/u/G/TBTN24/BDI488A2.docx</v>
      </c>
      <c r="T669" s="12" t="str">
        <f>HYPERLINK("https://docs.wto.org/imrd/directdoc.asp?DDFDocuments/v/G/TBTN24/BDI488A2.docx", "https://docs.wto.org/imrd/directdoc.asp?DDFDocuments/v/G/TBTN24/BDI488A2.docx")</f>
        <v>https://docs.wto.org/imrd/directdoc.asp?DDFDocuments/v/G/TBTN24/BDI488A2.docx</v>
      </c>
      <c r="U669" s="12" t="s">
        <v>98</v>
      </c>
      <c r="V669" s="12" t="s">
        <v>97</v>
      </c>
      <c r="W669" s="12" t="s">
        <v>97</v>
      </c>
      <c r="X669" s="12" t="s">
        <v>97</v>
      </c>
      <c r="Y669" s="12" t="s">
        <v>97</v>
      </c>
      <c r="Z669" s="12" t="s">
        <v>97</v>
      </c>
      <c r="AA669" s="12" t="s">
        <v>97</v>
      </c>
      <c r="AB669" s="13" t="s">
        <v>41</v>
      </c>
      <c r="AC669" s="12" t="s">
        <v>41</v>
      </c>
      <c r="AD669" s="12" t="s">
        <v>41</v>
      </c>
      <c r="AE669" s="12" t="s">
        <v>41</v>
      </c>
      <c r="AF669" s="12" t="s">
        <v>41</v>
      </c>
      <c r="AG669" s="12" t="s">
        <v>41</v>
      </c>
      <c r="AH669" s="13" t="s">
        <v>41</v>
      </c>
    </row>
    <row r="670" spans="1:34" ht="40.049999999999997" customHeight="1" x14ac:dyDescent="0.3">
      <c r="A670" s="7" t="s">
        <v>48</v>
      </c>
      <c r="B670" s="8">
        <v>46283</v>
      </c>
      <c r="C670" s="9" t="str">
        <f>HYPERLINK("https://epingalert.org/en/Search?viewData= G/TBT/N/BDI/488/Add.2, G/TBT/N/KEN/1636/Add.2, G/TBT/N/RWA/1037/Add.2, G/TBT/N/TZA/1145/Add.2, G/TBT/N/UGA/1955/Add.2"," G/TBT/N/BDI/488/Add.2, G/TBT/N/KEN/1636/Add.2, G/TBT/N/RWA/1037/Add.2, G/TBT/N/TZA/1145/Add.2, G/TBT/N/UGA/1955/Add.2")</f>
        <v xml:space="preserve"> G/TBT/N/BDI/488/Add.2, G/TBT/N/KEN/1636/Add.2, G/TBT/N/RWA/1037/Add.2, G/TBT/N/TZA/1145/Add.2, G/TBT/N/UGA/1955/Add.2</v>
      </c>
      <c r="D670" s="10" t="s">
        <v>950</v>
      </c>
      <c r="E670" s="10" t="s">
        <v>951</v>
      </c>
      <c r="F670" s="10" t="s">
        <v>952</v>
      </c>
      <c r="G670" s="10" t="s">
        <v>953</v>
      </c>
      <c r="H670" s="10" t="s">
        <v>949</v>
      </c>
      <c r="I670" s="10" t="s">
        <v>363</v>
      </c>
      <c r="J670" s="10" t="s">
        <v>41</v>
      </c>
      <c r="K670" s="10" t="s">
        <v>270</v>
      </c>
      <c r="L670" s="7"/>
      <c r="M670" s="8" t="s">
        <v>41</v>
      </c>
      <c r="N670" s="11"/>
      <c r="O670" s="11"/>
      <c r="P670" s="7" t="s">
        <v>43</v>
      </c>
      <c r="Q670" s="7"/>
      <c r="R670" s="12" t="str">
        <f>HYPERLINK("https://docs.wto.org/imrd/directdoc.asp?DDFDocuments/t/G/TBTN24/BDI488A2.docx", "https://docs.wto.org/imrd/directdoc.asp?DDFDocuments/t/G/TBTN24/BDI488A2.docx")</f>
        <v>https://docs.wto.org/imrd/directdoc.asp?DDFDocuments/t/G/TBTN24/BDI488A2.docx</v>
      </c>
      <c r="S670" s="12" t="str">
        <f>HYPERLINK("https://docs.wto.org/imrd/directdoc.asp?DDFDocuments/u/G/TBTN24/BDI488A2.docx", "https://docs.wto.org/imrd/directdoc.asp?DDFDocuments/u/G/TBTN24/BDI488A2.docx")</f>
        <v>https://docs.wto.org/imrd/directdoc.asp?DDFDocuments/u/G/TBTN24/BDI488A2.docx</v>
      </c>
      <c r="T670" s="12" t="str">
        <f>HYPERLINK("https://docs.wto.org/imrd/directdoc.asp?DDFDocuments/v/G/TBTN24/BDI488A2.docx", "https://docs.wto.org/imrd/directdoc.asp?DDFDocuments/v/G/TBTN24/BDI488A2.docx")</f>
        <v>https://docs.wto.org/imrd/directdoc.asp?DDFDocuments/v/G/TBTN24/BDI488A2.docx</v>
      </c>
      <c r="U670" s="12" t="s">
        <v>98</v>
      </c>
      <c r="V670" s="12" t="s">
        <v>97</v>
      </c>
      <c r="W670" s="12" t="s">
        <v>97</v>
      </c>
      <c r="X670" s="12" t="s">
        <v>97</v>
      </c>
      <c r="Y670" s="12" t="s">
        <v>97</v>
      </c>
      <c r="Z670" s="12" t="s">
        <v>97</v>
      </c>
      <c r="AA670" s="12" t="s">
        <v>97</v>
      </c>
      <c r="AB670" s="13" t="s">
        <v>41</v>
      </c>
      <c r="AC670" s="12" t="s">
        <v>41</v>
      </c>
      <c r="AD670" s="12" t="s">
        <v>41</v>
      </c>
      <c r="AE670" s="12" t="s">
        <v>41</v>
      </c>
      <c r="AF670" s="12" t="s">
        <v>41</v>
      </c>
      <c r="AG670" s="12" t="s">
        <v>41</v>
      </c>
      <c r="AH670" s="13" t="s">
        <v>41</v>
      </c>
    </row>
    <row r="671" spans="1:34" ht="40.049999999999997" customHeight="1" x14ac:dyDescent="0.3">
      <c r="A671" s="7" t="s">
        <v>34</v>
      </c>
      <c r="B671" s="8">
        <v>46283</v>
      </c>
      <c r="C671" s="9" t="str">
        <f>HYPERLINK("https://epingalert.org/en/Search?viewData= G/TBT/N/BDI/489/Add.2, G/TBT/N/KEN/1637/Add.2, G/TBT/N/RWA/1038/Add.2, G/TBT/N/TZA/1146/Add.2, G/TBT/N/UGA/1956/Add.2"," G/TBT/N/BDI/489/Add.2, G/TBT/N/KEN/1637/Add.2, G/TBT/N/RWA/1038/Add.2, G/TBT/N/TZA/1146/Add.2, G/TBT/N/UGA/1956/Add.2")</f>
        <v xml:space="preserve"> G/TBT/N/BDI/489/Add.2, G/TBT/N/KEN/1637/Add.2, G/TBT/N/RWA/1038/Add.2, G/TBT/N/TZA/1146/Add.2, G/TBT/N/UGA/1956/Add.2</v>
      </c>
      <c r="D671" s="10" t="s">
        <v>954</v>
      </c>
      <c r="E671" s="10" t="s">
        <v>955</v>
      </c>
      <c r="F671" s="10" t="s">
        <v>956</v>
      </c>
      <c r="G671" s="10" t="s">
        <v>957</v>
      </c>
      <c r="H671" s="10" t="s">
        <v>949</v>
      </c>
      <c r="I671" s="10" t="s">
        <v>924</v>
      </c>
      <c r="J671" s="10" t="s">
        <v>41</v>
      </c>
      <c r="K671" s="10" t="s">
        <v>270</v>
      </c>
      <c r="L671" s="7"/>
      <c r="M671" s="8" t="s">
        <v>41</v>
      </c>
      <c r="N671" s="11"/>
      <c r="O671" s="11"/>
      <c r="P671" s="7" t="s">
        <v>43</v>
      </c>
      <c r="Q671" s="7"/>
      <c r="R671" s="12" t="str">
        <f>HYPERLINK("https://docs.wto.org/imrd/directdoc.asp?DDFDocuments/t/G/TBTN24/BDI489A2.docx", "https://docs.wto.org/imrd/directdoc.asp?DDFDocuments/t/G/TBTN24/BDI489A2.docx")</f>
        <v>https://docs.wto.org/imrd/directdoc.asp?DDFDocuments/t/G/TBTN24/BDI489A2.docx</v>
      </c>
      <c r="S671" s="12" t="str">
        <f>HYPERLINK("https://docs.wto.org/imrd/directdoc.asp?DDFDocuments/u/G/TBTN24/BDI489A2.docx", "https://docs.wto.org/imrd/directdoc.asp?DDFDocuments/u/G/TBTN24/BDI489A2.docx")</f>
        <v>https://docs.wto.org/imrd/directdoc.asp?DDFDocuments/u/G/TBTN24/BDI489A2.docx</v>
      </c>
      <c r="T671" s="12" t="str">
        <f>HYPERLINK("https://docs.wto.org/imrd/directdoc.asp?DDFDocuments/v/G/TBTN24/BDI489A2.docx", "https://docs.wto.org/imrd/directdoc.asp?DDFDocuments/v/G/TBTN24/BDI489A2.docx")</f>
        <v>https://docs.wto.org/imrd/directdoc.asp?DDFDocuments/v/G/TBTN24/BDI489A2.docx</v>
      </c>
      <c r="U671" s="12" t="s">
        <v>98</v>
      </c>
      <c r="V671" s="12" t="s">
        <v>97</v>
      </c>
      <c r="W671" s="12" t="s">
        <v>97</v>
      </c>
      <c r="X671" s="12" t="s">
        <v>97</v>
      </c>
      <c r="Y671" s="12" t="s">
        <v>97</v>
      </c>
      <c r="Z671" s="12" t="s">
        <v>97</v>
      </c>
      <c r="AA671" s="12" t="s">
        <v>97</v>
      </c>
      <c r="AB671" s="13" t="s">
        <v>41</v>
      </c>
      <c r="AC671" s="12" t="s">
        <v>41</v>
      </c>
      <c r="AD671" s="12" t="s">
        <v>41</v>
      </c>
      <c r="AE671" s="12" t="s">
        <v>41</v>
      </c>
      <c r="AF671" s="12" t="s">
        <v>41</v>
      </c>
      <c r="AG671" s="12" t="s">
        <v>41</v>
      </c>
      <c r="AH671" s="13" t="s">
        <v>41</v>
      </c>
    </row>
    <row r="672" spans="1:34" ht="40.049999999999997" customHeight="1" x14ac:dyDescent="0.3">
      <c r="A672" s="7" t="s">
        <v>45</v>
      </c>
      <c r="B672" s="8">
        <v>46283</v>
      </c>
      <c r="C672" s="9" t="str">
        <f>HYPERLINK("https://epingalert.org/en/Search?viewData= G/TBT/N/BDI/489/Add.2, G/TBT/N/KEN/1637/Add.2, G/TBT/N/RWA/1038/Add.2, G/TBT/N/TZA/1146/Add.2, G/TBT/N/UGA/1956/Add.2"," G/TBT/N/BDI/489/Add.2, G/TBT/N/KEN/1637/Add.2, G/TBT/N/RWA/1038/Add.2, G/TBT/N/TZA/1146/Add.2, G/TBT/N/UGA/1956/Add.2")</f>
        <v xml:space="preserve"> G/TBT/N/BDI/489/Add.2, G/TBT/N/KEN/1637/Add.2, G/TBT/N/RWA/1038/Add.2, G/TBT/N/TZA/1146/Add.2, G/TBT/N/UGA/1956/Add.2</v>
      </c>
      <c r="D672" s="10" t="s">
        <v>954</v>
      </c>
      <c r="E672" s="10" t="s">
        <v>955</v>
      </c>
      <c r="F672" s="10" t="s">
        <v>956</v>
      </c>
      <c r="G672" s="10" t="s">
        <v>957</v>
      </c>
      <c r="H672" s="10" t="s">
        <v>949</v>
      </c>
      <c r="I672" s="10" t="s">
        <v>924</v>
      </c>
      <c r="J672" s="10" t="s">
        <v>41</v>
      </c>
      <c r="K672" s="10" t="s">
        <v>270</v>
      </c>
      <c r="L672" s="7"/>
      <c r="M672" s="8" t="s">
        <v>41</v>
      </c>
      <c r="N672" s="11"/>
      <c r="O672" s="11"/>
      <c r="P672" s="7" t="s">
        <v>43</v>
      </c>
      <c r="Q672" s="7"/>
      <c r="R672" s="12" t="str">
        <f>HYPERLINK("https://docs.wto.org/imrd/directdoc.asp?DDFDocuments/t/G/TBTN24/BDI489A2.docx", "https://docs.wto.org/imrd/directdoc.asp?DDFDocuments/t/G/TBTN24/BDI489A2.docx")</f>
        <v>https://docs.wto.org/imrd/directdoc.asp?DDFDocuments/t/G/TBTN24/BDI489A2.docx</v>
      </c>
      <c r="S672" s="12" t="str">
        <f>HYPERLINK("https://docs.wto.org/imrd/directdoc.asp?DDFDocuments/u/G/TBTN24/BDI489A2.docx", "https://docs.wto.org/imrd/directdoc.asp?DDFDocuments/u/G/TBTN24/BDI489A2.docx")</f>
        <v>https://docs.wto.org/imrd/directdoc.asp?DDFDocuments/u/G/TBTN24/BDI489A2.docx</v>
      </c>
      <c r="T672" s="12" t="str">
        <f>HYPERLINK("https://docs.wto.org/imrd/directdoc.asp?DDFDocuments/v/G/TBTN24/BDI489A2.docx", "https://docs.wto.org/imrd/directdoc.asp?DDFDocuments/v/G/TBTN24/BDI489A2.docx")</f>
        <v>https://docs.wto.org/imrd/directdoc.asp?DDFDocuments/v/G/TBTN24/BDI489A2.docx</v>
      </c>
      <c r="U672" s="12" t="s">
        <v>98</v>
      </c>
      <c r="V672" s="12" t="s">
        <v>97</v>
      </c>
      <c r="W672" s="12" t="s">
        <v>97</v>
      </c>
      <c r="X672" s="12" t="s">
        <v>97</v>
      </c>
      <c r="Y672" s="12" t="s">
        <v>97</v>
      </c>
      <c r="Z672" s="12" t="s">
        <v>97</v>
      </c>
      <c r="AA672" s="12" t="s">
        <v>97</v>
      </c>
      <c r="AB672" s="13" t="s">
        <v>41</v>
      </c>
      <c r="AC672" s="12" t="s">
        <v>41</v>
      </c>
      <c r="AD672" s="12" t="s">
        <v>41</v>
      </c>
      <c r="AE672" s="12" t="s">
        <v>41</v>
      </c>
      <c r="AF672" s="12" t="s">
        <v>41</v>
      </c>
      <c r="AG672" s="12" t="s">
        <v>41</v>
      </c>
      <c r="AH672" s="13" t="s">
        <v>41</v>
      </c>
    </row>
    <row r="673" spans="1:34" ht="40.049999999999997" customHeight="1" x14ac:dyDescent="0.3">
      <c r="A673" s="7" t="s">
        <v>46</v>
      </c>
      <c r="B673" s="8">
        <v>46283</v>
      </c>
      <c r="C673" s="9" t="str">
        <f>HYPERLINK("https://epingalert.org/en/Search?viewData= G/TBT/N/BDI/489/Add.2, G/TBT/N/KEN/1637/Add.2, G/TBT/N/RWA/1038/Add.2, G/TBT/N/TZA/1146/Add.2, G/TBT/N/UGA/1956/Add.2"," G/TBT/N/BDI/489/Add.2, G/TBT/N/KEN/1637/Add.2, G/TBT/N/RWA/1038/Add.2, G/TBT/N/TZA/1146/Add.2, G/TBT/N/UGA/1956/Add.2")</f>
        <v xml:space="preserve"> G/TBT/N/BDI/489/Add.2, G/TBT/N/KEN/1637/Add.2, G/TBT/N/RWA/1038/Add.2, G/TBT/N/TZA/1146/Add.2, G/TBT/N/UGA/1956/Add.2</v>
      </c>
      <c r="D673" s="10" t="s">
        <v>954</v>
      </c>
      <c r="E673" s="10" t="s">
        <v>955</v>
      </c>
      <c r="F673" s="10" t="s">
        <v>956</v>
      </c>
      <c r="G673" s="10" t="s">
        <v>957</v>
      </c>
      <c r="H673" s="10" t="s">
        <v>949</v>
      </c>
      <c r="I673" s="10" t="s">
        <v>924</v>
      </c>
      <c r="J673" s="10" t="s">
        <v>41</v>
      </c>
      <c r="K673" s="10" t="s">
        <v>270</v>
      </c>
      <c r="L673" s="7"/>
      <c r="M673" s="8" t="s">
        <v>41</v>
      </c>
      <c r="N673" s="11"/>
      <c r="O673" s="11"/>
      <c r="P673" s="7" t="s">
        <v>43</v>
      </c>
      <c r="Q673" s="7"/>
      <c r="R673" s="12" t="str">
        <f>HYPERLINK("https://docs.wto.org/imrd/directdoc.asp?DDFDocuments/t/G/TBTN24/BDI489A2.docx", "https://docs.wto.org/imrd/directdoc.asp?DDFDocuments/t/G/TBTN24/BDI489A2.docx")</f>
        <v>https://docs.wto.org/imrd/directdoc.asp?DDFDocuments/t/G/TBTN24/BDI489A2.docx</v>
      </c>
      <c r="S673" s="12" t="str">
        <f>HYPERLINK("https://docs.wto.org/imrd/directdoc.asp?DDFDocuments/u/G/TBTN24/BDI489A2.docx", "https://docs.wto.org/imrd/directdoc.asp?DDFDocuments/u/G/TBTN24/BDI489A2.docx")</f>
        <v>https://docs.wto.org/imrd/directdoc.asp?DDFDocuments/u/G/TBTN24/BDI489A2.docx</v>
      </c>
      <c r="T673" s="12" t="str">
        <f>HYPERLINK("https://docs.wto.org/imrd/directdoc.asp?DDFDocuments/v/G/TBTN24/BDI489A2.docx", "https://docs.wto.org/imrd/directdoc.asp?DDFDocuments/v/G/TBTN24/BDI489A2.docx")</f>
        <v>https://docs.wto.org/imrd/directdoc.asp?DDFDocuments/v/G/TBTN24/BDI489A2.docx</v>
      </c>
      <c r="U673" s="12" t="s">
        <v>98</v>
      </c>
      <c r="V673" s="12" t="s">
        <v>97</v>
      </c>
      <c r="W673" s="12" t="s">
        <v>97</v>
      </c>
      <c r="X673" s="12" t="s">
        <v>97</v>
      </c>
      <c r="Y673" s="12" t="s">
        <v>97</v>
      </c>
      <c r="Z673" s="12" t="s">
        <v>97</v>
      </c>
      <c r="AA673" s="12" t="s">
        <v>97</v>
      </c>
      <c r="AB673" s="13" t="s">
        <v>41</v>
      </c>
      <c r="AC673" s="12" t="s">
        <v>41</v>
      </c>
      <c r="AD673" s="12" t="s">
        <v>41</v>
      </c>
      <c r="AE673" s="12" t="s">
        <v>41</v>
      </c>
      <c r="AF673" s="12" t="s">
        <v>41</v>
      </c>
      <c r="AG673" s="12" t="s">
        <v>41</v>
      </c>
      <c r="AH673" s="13" t="s">
        <v>41</v>
      </c>
    </row>
    <row r="674" spans="1:34" ht="40.049999999999997" customHeight="1" x14ac:dyDescent="0.3">
      <c r="A674" s="7" t="s">
        <v>47</v>
      </c>
      <c r="B674" s="8">
        <v>46283</v>
      </c>
      <c r="C674" s="9" t="str">
        <f>HYPERLINK("https://epingalert.org/en/Search?viewData= G/TBT/N/BDI/489/Add.2, G/TBT/N/KEN/1637/Add.2, G/TBT/N/RWA/1038/Add.2, G/TBT/N/TZA/1146/Add.2, G/TBT/N/UGA/1956/Add.2"," G/TBT/N/BDI/489/Add.2, G/TBT/N/KEN/1637/Add.2, G/TBT/N/RWA/1038/Add.2, G/TBT/N/TZA/1146/Add.2, G/TBT/N/UGA/1956/Add.2")</f>
        <v xml:space="preserve"> G/TBT/N/BDI/489/Add.2, G/TBT/N/KEN/1637/Add.2, G/TBT/N/RWA/1038/Add.2, G/TBT/N/TZA/1146/Add.2, G/TBT/N/UGA/1956/Add.2</v>
      </c>
      <c r="D674" s="10" t="s">
        <v>954</v>
      </c>
      <c r="E674" s="10" t="s">
        <v>955</v>
      </c>
      <c r="F674" s="10" t="s">
        <v>956</v>
      </c>
      <c r="G674" s="10" t="s">
        <v>957</v>
      </c>
      <c r="H674" s="10" t="s">
        <v>949</v>
      </c>
      <c r="I674" s="10" t="s">
        <v>924</v>
      </c>
      <c r="J674" s="10" t="s">
        <v>41</v>
      </c>
      <c r="K674" s="10" t="s">
        <v>270</v>
      </c>
      <c r="L674" s="7"/>
      <c r="M674" s="8" t="s">
        <v>41</v>
      </c>
      <c r="N674" s="11"/>
      <c r="O674" s="11"/>
      <c r="P674" s="7" t="s">
        <v>43</v>
      </c>
      <c r="Q674" s="7"/>
      <c r="R674" s="12" t="str">
        <f>HYPERLINK("https://docs.wto.org/imrd/directdoc.asp?DDFDocuments/t/G/TBTN24/BDI489A2.docx", "https://docs.wto.org/imrd/directdoc.asp?DDFDocuments/t/G/TBTN24/BDI489A2.docx")</f>
        <v>https://docs.wto.org/imrd/directdoc.asp?DDFDocuments/t/G/TBTN24/BDI489A2.docx</v>
      </c>
      <c r="S674" s="12" t="str">
        <f>HYPERLINK("https://docs.wto.org/imrd/directdoc.asp?DDFDocuments/u/G/TBTN24/BDI489A2.docx", "https://docs.wto.org/imrd/directdoc.asp?DDFDocuments/u/G/TBTN24/BDI489A2.docx")</f>
        <v>https://docs.wto.org/imrd/directdoc.asp?DDFDocuments/u/G/TBTN24/BDI489A2.docx</v>
      </c>
      <c r="T674" s="12" t="str">
        <f>HYPERLINK("https://docs.wto.org/imrd/directdoc.asp?DDFDocuments/v/G/TBTN24/BDI489A2.docx", "https://docs.wto.org/imrd/directdoc.asp?DDFDocuments/v/G/TBTN24/BDI489A2.docx")</f>
        <v>https://docs.wto.org/imrd/directdoc.asp?DDFDocuments/v/G/TBTN24/BDI489A2.docx</v>
      </c>
      <c r="U674" s="12" t="s">
        <v>98</v>
      </c>
      <c r="V674" s="12" t="s">
        <v>97</v>
      </c>
      <c r="W674" s="12" t="s">
        <v>97</v>
      </c>
      <c r="X674" s="12" t="s">
        <v>97</v>
      </c>
      <c r="Y674" s="12" t="s">
        <v>97</v>
      </c>
      <c r="Z674" s="12" t="s">
        <v>97</v>
      </c>
      <c r="AA674" s="12" t="s">
        <v>97</v>
      </c>
      <c r="AB674" s="13" t="s">
        <v>41</v>
      </c>
      <c r="AC674" s="12" t="s">
        <v>41</v>
      </c>
      <c r="AD674" s="12" t="s">
        <v>41</v>
      </c>
      <c r="AE674" s="12" t="s">
        <v>41</v>
      </c>
      <c r="AF674" s="12" t="s">
        <v>41</v>
      </c>
      <c r="AG674" s="12" t="s">
        <v>41</v>
      </c>
      <c r="AH674" s="13" t="s">
        <v>41</v>
      </c>
    </row>
    <row r="675" spans="1:34" ht="40.049999999999997" customHeight="1" x14ac:dyDescent="0.3">
      <c r="A675" s="7" t="s">
        <v>48</v>
      </c>
      <c r="B675" s="8">
        <v>46283</v>
      </c>
      <c r="C675" s="9" t="str">
        <f>HYPERLINK("https://epingalert.org/en/Search?viewData= G/TBT/N/BDI/489/Add.2, G/TBT/N/KEN/1637/Add.2, G/TBT/N/RWA/1038/Add.2, G/TBT/N/TZA/1146/Add.2, G/TBT/N/UGA/1956/Add.2"," G/TBT/N/BDI/489/Add.2, G/TBT/N/KEN/1637/Add.2, G/TBT/N/RWA/1038/Add.2, G/TBT/N/TZA/1146/Add.2, G/TBT/N/UGA/1956/Add.2")</f>
        <v xml:space="preserve"> G/TBT/N/BDI/489/Add.2, G/TBT/N/KEN/1637/Add.2, G/TBT/N/RWA/1038/Add.2, G/TBT/N/TZA/1146/Add.2, G/TBT/N/UGA/1956/Add.2</v>
      </c>
      <c r="D675" s="10" t="s">
        <v>954</v>
      </c>
      <c r="E675" s="10" t="s">
        <v>955</v>
      </c>
      <c r="F675" s="10" t="s">
        <v>956</v>
      </c>
      <c r="G675" s="10" t="s">
        <v>957</v>
      </c>
      <c r="H675" s="10" t="s">
        <v>949</v>
      </c>
      <c r="I675" s="10" t="s">
        <v>363</v>
      </c>
      <c r="J675" s="10" t="s">
        <v>41</v>
      </c>
      <c r="K675" s="10" t="s">
        <v>270</v>
      </c>
      <c r="L675" s="7"/>
      <c r="M675" s="8" t="s">
        <v>41</v>
      </c>
      <c r="N675" s="11"/>
      <c r="O675" s="11"/>
      <c r="P675" s="7" t="s">
        <v>43</v>
      </c>
      <c r="Q675" s="7"/>
      <c r="R675" s="12" t="str">
        <f>HYPERLINK("https://docs.wto.org/imrd/directdoc.asp?DDFDocuments/t/G/TBTN24/BDI489A2.docx", "https://docs.wto.org/imrd/directdoc.asp?DDFDocuments/t/G/TBTN24/BDI489A2.docx")</f>
        <v>https://docs.wto.org/imrd/directdoc.asp?DDFDocuments/t/G/TBTN24/BDI489A2.docx</v>
      </c>
      <c r="S675" s="12" t="str">
        <f>HYPERLINK("https://docs.wto.org/imrd/directdoc.asp?DDFDocuments/u/G/TBTN24/BDI489A2.docx", "https://docs.wto.org/imrd/directdoc.asp?DDFDocuments/u/G/TBTN24/BDI489A2.docx")</f>
        <v>https://docs.wto.org/imrd/directdoc.asp?DDFDocuments/u/G/TBTN24/BDI489A2.docx</v>
      </c>
      <c r="T675" s="12" t="str">
        <f>HYPERLINK("https://docs.wto.org/imrd/directdoc.asp?DDFDocuments/v/G/TBTN24/BDI489A2.docx", "https://docs.wto.org/imrd/directdoc.asp?DDFDocuments/v/G/TBTN24/BDI489A2.docx")</f>
        <v>https://docs.wto.org/imrd/directdoc.asp?DDFDocuments/v/G/TBTN24/BDI489A2.docx</v>
      </c>
      <c r="U675" s="12" t="s">
        <v>98</v>
      </c>
      <c r="V675" s="12" t="s">
        <v>97</v>
      </c>
      <c r="W675" s="12" t="s">
        <v>97</v>
      </c>
      <c r="X675" s="12" t="s">
        <v>97</v>
      </c>
      <c r="Y675" s="12" t="s">
        <v>97</v>
      </c>
      <c r="Z675" s="12" t="s">
        <v>97</v>
      </c>
      <c r="AA675" s="12" t="s">
        <v>97</v>
      </c>
      <c r="AB675" s="13" t="s">
        <v>41</v>
      </c>
      <c r="AC675" s="12" t="s">
        <v>41</v>
      </c>
      <c r="AD675" s="12" t="s">
        <v>41</v>
      </c>
      <c r="AE675" s="12" t="s">
        <v>41</v>
      </c>
      <c r="AF675" s="12" t="s">
        <v>41</v>
      </c>
      <c r="AG675" s="12" t="s">
        <v>41</v>
      </c>
      <c r="AH675" s="13" t="s">
        <v>41</v>
      </c>
    </row>
    <row r="676" spans="1:34" ht="40.049999999999997" customHeight="1" x14ac:dyDescent="0.3">
      <c r="A676" s="7" t="s">
        <v>34</v>
      </c>
      <c r="B676" s="8">
        <v>46283</v>
      </c>
      <c r="C676" s="9" t="str">
        <f>HYPERLINK("https://epingalert.org/en/Search?viewData= G/TBT/N/BDI/490/Add.2, G/TBT/N/KEN/1638/Add.2, G/TBT/N/RWA/1039/Add.2, G/TBT/N/TZA/1147/Add.2, G/TBT/N/UGA/1957/Add.2"," G/TBT/N/BDI/490/Add.2, G/TBT/N/KEN/1638/Add.2, G/TBT/N/RWA/1039/Add.2, G/TBT/N/TZA/1147/Add.2, G/TBT/N/UGA/1957/Add.2")</f>
        <v xml:space="preserve"> G/TBT/N/BDI/490/Add.2, G/TBT/N/KEN/1638/Add.2, G/TBT/N/RWA/1039/Add.2, G/TBT/N/TZA/1147/Add.2, G/TBT/N/UGA/1957/Add.2</v>
      </c>
      <c r="D676" s="10" t="s">
        <v>958</v>
      </c>
      <c r="E676" s="10" t="s">
        <v>959</v>
      </c>
      <c r="F676" s="10" t="s">
        <v>960</v>
      </c>
      <c r="G676" s="10" t="s">
        <v>961</v>
      </c>
      <c r="H676" s="10" t="s">
        <v>949</v>
      </c>
      <c r="I676" s="10" t="s">
        <v>924</v>
      </c>
      <c r="J676" s="10" t="s">
        <v>41</v>
      </c>
      <c r="K676" s="10" t="s">
        <v>270</v>
      </c>
      <c r="L676" s="7"/>
      <c r="M676" s="8" t="s">
        <v>41</v>
      </c>
      <c r="N676" s="11"/>
      <c r="O676" s="11"/>
      <c r="P676" s="7" t="s">
        <v>43</v>
      </c>
      <c r="Q676" s="7"/>
      <c r="R676" s="12" t="str">
        <f>HYPERLINK("https://docs.wto.org/imrd/directdoc.asp?DDFDocuments/t/G/TBTN24/BDI490A2.docx", "https://docs.wto.org/imrd/directdoc.asp?DDFDocuments/t/G/TBTN24/BDI490A2.docx")</f>
        <v>https://docs.wto.org/imrd/directdoc.asp?DDFDocuments/t/G/TBTN24/BDI490A2.docx</v>
      </c>
      <c r="S676" s="12" t="str">
        <f>HYPERLINK("https://docs.wto.org/imrd/directdoc.asp?DDFDocuments/u/G/TBTN24/BDI490A2.docx", "https://docs.wto.org/imrd/directdoc.asp?DDFDocuments/u/G/TBTN24/BDI490A2.docx")</f>
        <v>https://docs.wto.org/imrd/directdoc.asp?DDFDocuments/u/G/TBTN24/BDI490A2.docx</v>
      </c>
      <c r="T676" s="12" t="str">
        <f>HYPERLINK("https://docs.wto.org/imrd/directdoc.asp?DDFDocuments/v/G/TBTN24/BDI490A2.docx", "https://docs.wto.org/imrd/directdoc.asp?DDFDocuments/v/G/TBTN24/BDI490A2.docx")</f>
        <v>https://docs.wto.org/imrd/directdoc.asp?DDFDocuments/v/G/TBTN24/BDI490A2.docx</v>
      </c>
      <c r="U676" s="12" t="s">
        <v>98</v>
      </c>
      <c r="V676" s="12" t="s">
        <v>97</v>
      </c>
      <c r="W676" s="12" t="s">
        <v>97</v>
      </c>
      <c r="X676" s="12" t="s">
        <v>97</v>
      </c>
      <c r="Y676" s="12" t="s">
        <v>97</v>
      </c>
      <c r="Z676" s="12" t="s">
        <v>97</v>
      </c>
      <c r="AA676" s="12" t="s">
        <v>97</v>
      </c>
      <c r="AB676" s="13" t="s">
        <v>41</v>
      </c>
      <c r="AC676" s="12" t="s">
        <v>41</v>
      </c>
      <c r="AD676" s="12" t="s">
        <v>41</v>
      </c>
      <c r="AE676" s="12" t="s">
        <v>41</v>
      </c>
      <c r="AF676" s="12" t="s">
        <v>41</v>
      </c>
      <c r="AG676" s="12" t="s">
        <v>41</v>
      </c>
      <c r="AH676" s="13" t="s">
        <v>41</v>
      </c>
    </row>
    <row r="677" spans="1:34" ht="40.049999999999997" customHeight="1" x14ac:dyDescent="0.3">
      <c r="A677" s="7" t="s">
        <v>45</v>
      </c>
      <c r="B677" s="8">
        <v>46283</v>
      </c>
      <c r="C677" s="9" t="str">
        <f>HYPERLINK("https://epingalert.org/en/Search?viewData= G/TBT/N/BDI/490/Add.2, G/TBT/N/KEN/1638/Add.2, G/TBT/N/RWA/1039/Add.2, G/TBT/N/TZA/1147/Add.2, G/TBT/N/UGA/1957/Add.2"," G/TBT/N/BDI/490/Add.2, G/TBT/N/KEN/1638/Add.2, G/TBT/N/RWA/1039/Add.2, G/TBT/N/TZA/1147/Add.2, G/TBT/N/UGA/1957/Add.2")</f>
        <v xml:space="preserve"> G/TBT/N/BDI/490/Add.2, G/TBT/N/KEN/1638/Add.2, G/TBT/N/RWA/1039/Add.2, G/TBT/N/TZA/1147/Add.2, G/TBT/N/UGA/1957/Add.2</v>
      </c>
      <c r="D677" s="10" t="s">
        <v>958</v>
      </c>
      <c r="E677" s="10" t="s">
        <v>959</v>
      </c>
      <c r="F677" s="10" t="s">
        <v>960</v>
      </c>
      <c r="G677" s="10" t="s">
        <v>961</v>
      </c>
      <c r="H677" s="10" t="s">
        <v>949</v>
      </c>
      <c r="I677" s="10" t="s">
        <v>924</v>
      </c>
      <c r="J677" s="10" t="s">
        <v>41</v>
      </c>
      <c r="K677" s="10" t="s">
        <v>270</v>
      </c>
      <c r="L677" s="7"/>
      <c r="M677" s="8" t="s">
        <v>41</v>
      </c>
      <c r="N677" s="11"/>
      <c r="O677" s="11"/>
      <c r="P677" s="7" t="s">
        <v>43</v>
      </c>
      <c r="Q677" s="7"/>
      <c r="R677" s="12" t="str">
        <f>HYPERLINK("https://docs.wto.org/imrd/directdoc.asp?DDFDocuments/t/G/TBTN24/BDI490A2.docx", "https://docs.wto.org/imrd/directdoc.asp?DDFDocuments/t/G/TBTN24/BDI490A2.docx")</f>
        <v>https://docs.wto.org/imrd/directdoc.asp?DDFDocuments/t/G/TBTN24/BDI490A2.docx</v>
      </c>
      <c r="S677" s="12" t="str">
        <f>HYPERLINK("https://docs.wto.org/imrd/directdoc.asp?DDFDocuments/u/G/TBTN24/BDI490A2.docx", "https://docs.wto.org/imrd/directdoc.asp?DDFDocuments/u/G/TBTN24/BDI490A2.docx")</f>
        <v>https://docs.wto.org/imrd/directdoc.asp?DDFDocuments/u/G/TBTN24/BDI490A2.docx</v>
      </c>
      <c r="T677" s="12" t="str">
        <f>HYPERLINK("https://docs.wto.org/imrd/directdoc.asp?DDFDocuments/v/G/TBTN24/BDI490A2.docx", "https://docs.wto.org/imrd/directdoc.asp?DDFDocuments/v/G/TBTN24/BDI490A2.docx")</f>
        <v>https://docs.wto.org/imrd/directdoc.asp?DDFDocuments/v/G/TBTN24/BDI490A2.docx</v>
      </c>
      <c r="U677" s="12" t="s">
        <v>98</v>
      </c>
      <c r="V677" s="12" t="s">
        <v>97</v>
      </c>
      <c r="W677" s="12" t="s">
        <v>97</v>
      </c>
      <c r="X677" s="12" t="s">
        <v>97</v>
      </c>
      <c r="Y677" s="12" t="s">
        <v>97</v>
      </c>
      <c r="Z677" s="12" t="s">
        <v>97</v>
      </c>
      <c r="AA677" s="12" t="s">
        <v>97</v>
      </c>
      <c r="AB677" s="13" t="s">
        <v>41</v>
      </c>
      <c r="AC677" s="12" t="s">
        <v>41</v>
      </c>
      <c r="AD677" s="12" t="s">
        <v>41</v>
      </c>
      <c r="AE677" s="12" t="s">
        <v>41</v>
      </c>
      <c r="AF677" s="12" t="s">
        <v>41</v>
      </c>
      <c r="AG677" s="12" t="s">
        <v>41</v>
      </c>
      <c r="AH677" s="13" t="s">
        <v>41</v>
      </c>
    </row>
    <row r="678" spans="1:34" ht="40.049999999999997" customHeight="1" x14ac:dyDescent="0.3">
      <c r="A678" s="7" t="s">
        <v>46</v>
      </c>
      <c r="B678" s="8">
        <v>46283</v>
      </c>
      <c r="C678" s="9" t="str">
        <f>HYPERLINK("https://epingalert.org/en/Search?viewData= G/TBT/N/BDI/490/Add.2, G/TBT/N/KEN/1638/Add.2, G/TBT/N/RWA/1039/Add.2, G/TBT/N/TZA/1147/Add.2, G/TBT/N/UGA/1957/Add.2"," G/TBT/N/BDI/490/Add.2, G/TBT/N/KEN/1638/Add.2, G/TBT/N/RWA/1039/Add.2, G/TBT/N/TZA/1147/Add.2, G/TBT/N/UGA/1957/Add.2")</f>
        <v xml:space="preserve"> G/TBT/N/BDI/490/Add.2, G/TBT/N/KEN/1638/Add.2, G/TBT/N/RWA/1039/Add.2, G/TBT/N/TZA/1147/Add.2, G/TBT/N/UGA/1957/Add.2</v>
      </c>
      <c r="D678" s="10" t="s">
        <v>958</v>
      </c>
      <c r="E678" s="10" t="s">
        <v>959</v>
      </c>
      <c r="F678" s="10" t="s">
        <v>960</v>
      </c>
      <c r="G678" s="10" t="s">
        <v>961</v>
      </c>
      <c r="H678" s="10" t="s">
        <v>949</v>
      </c>
      <c r="I678" s="10" t="s">
        <v>924</v>
      </c>
      <c r="J678" s="10" t="s">
        <v>41</v>
      </c>
      <c r="K678" s="10" t="s">
        <v>270</v>
      </c>
      <c r="L678" s="7"/>
      <c r="M678" s="8" t="s">
        <v>41</v>
      </c>
      <c r="N678" s="11"/>
      <c r="O678" s="11"/>
      <c r="P678" s="7" t="s">
        <v>43</v>
      </c>
      <c r="Q678" s="7"/>
      <c r="R678" s="12" t="str">
        <f>HYPERLINK("https://docs.wto.org/imrd/directdoc.asp?DDFDocuments/t/G/TBTN24/BDI490A2.docx", "https://docs.wto.org/imrd/directdoc.asp?DDFDocuments/t/G/TBTN24/BDI490A2.docx")</f>
        <v>https://docs.wto.org/imrd/directdoc.asp?DDFDocuments/t/G/TBTN24/BDI490A2.docx</v>
      </c>
      <c r="S678" s="12" t="str">
        <f>HYPERLINK("https://docs.wto.org/imrd/directdoc.asp?DDFDocuments/u/G/TBTN24/BDI490A2.docx", "https://docs.wto.org/imrd/directdoc.asp?DDFDocuments/u/G/TBTN24/BDI490A2.docx")</f>
        <v>https://docs.wto.org/imrd/directdoc.asp?DDFDocuments/u/G/TBTN24/BDI490A2.docx</v>
      </c>
      <c r="T678" s="12" t="str">
        <f>HYPERLINK("https://docs.wto.org/imrd/directdoc.asp?DDFDocuments/v/G/TBTN24/BDI490A2.docx", "https://docs.wto.org/imrd/directdoc.asp?DDFDocuments/v/G/TBTN24/BDI490A2.docx")</f>
        <v>https://docs.wto.org/imrd/directdoc.asp?DDFDocuments/v/G/TBTN24/BDI490A2.docx</v>
      </c>
      <c r="U678" s="12" t="s">
        <v>98</v>
      </c>
      <c r="V678" s="12" t="s">
        <v>97</v>
      </c>
      <c r="W678" s="12" t="s">
        <v>97</v>
      </c>
      <c r="X678" s="12" t="s">
        <v>97</v>
      </c>
      <c r="Y678" s="12" t="s">
        <v>97</v>
      </c>
      <c r="Z678" s="12" t="s">
        <v>97</v>
      </c>
      <c r="AA678" s="12" t="s">
        <v>97</v>
      </c>
      <c r="AB678" s="13" t="s">
        <v>41</v>
      </c>
      <c r="AC678" s="12" t="s">
        <v>41</v>
      </c>
      <c r="AD678" s="12" t="s">
        <v>41</v>
      </c>
      <c r="AE678" s="12" t="s">
        <v>41</v>
      </c>
      <c r="AF678" s="12" t="s">
        <v>41</v>
      </c>
      <c r="AG678" s="12" t="s">
        <v>41</v>
      </c>
      <c r="AH678" s="13" t="s">
        <v>41</v>
      </c>
    </row>
    <row r="679" spans="1:34" ht="40.049999999999997" customHeight="1" x14ac:dyDescent="0.3">
      <c r="A679" s="7" t="s">
        <v>47</v>
      </c>
      <c r="B679" s="8">
        <v>46283</v>
      </c>
      <c r="C679" s="9" t="str">
        <f>HYPERLINK("https://epingalert.org/en/Search?viewData= G/TBT/N/BDI/490/Add.2, G/TBT/N/KEN/1638/Add.2, G/TBT/N/RWA/1039/Add.2, G/TBT/N/TZA/1147/Add.2, G/TBT/N/UGA/1957/Add.2"," G/TBT/N/BDI/490/Add.2, G/TBT/N/KEN/1638/Add.2, G/TBT/N/RWA/1039/Add.2, G/TBT/N/TZA/1147/Add.2, G/TBT/N/UGA/1957/Add.2")</f>
        <v xml:space="preserve"> G/TBT/N/BDI/490/Add.2, G/TBT/N/KEN/1638/Add.2, G/TBT/N/RWA/1039/Add.2, G/TBT/N/TZA/1147/Add.2, G/TBT/N/UGA/1957/Add.2</v>
      </c>
      <c r="D679" s="10" t="s">
        <v>958</v>
      </c>
      <c r="E679" s="10" t="s">
        <v>959</v>
      </c>
      <c r="F679" s="10" t="s">
        <v>960</v>
      </c>
      <c r="G679" s="10" t="s">
        <v>961</v>
      </c>
      <c r="H679" s="10" t="s">
        <v>949</v>
      </c>
      <c r="I679" s="10" t="s">
        <v>924</v>
      </c>
      <c r="J679" s="10" t="s">
        <v>41</v>
      </c>
      <c r="K679" s="10" t="s">
        <v>270</v>
      </c>
      <c r="L679" s="7"/>
      <c r="M679" s="8" t="s">
        <v>41</v>
      </c>
      <c r="N679" s="11"/>
      <c r="O679" s="11"/>
      <c r="P679" s="7" t="s">
        <v>43</v>
      </c>
      <c r="Q679" s="7"/>
      <c r="R679" s="12" t="str">
        <f>HYPERLINK("https://docs.wto.org/imrd/directdoc.asp?DDFDocuments/t/G/TBTN24/BDI490A2.docx", "https://docs.wto.org/imrd/directdoc.asp?DDFDocuments/t/G/TBTN24/BDI490A2.docx")</f>
        <v>https://docs.wto.org/imrd/directdoc.asp?DDFDocuments/t/G/TBTN24/BDI490A2.docx</v>
      </c>
      <c r="S679" s="12" t="str">
        <f>HYPERLINK("https://docs.wto.org/imrd/directdoc.asp?DDFDocuments/u/G/TBTN24/BDI490A2.docx", "https://docs.wto.org/imrd/directdoc.asp?DDFDocuments/u/G/TBTN24/BDI490A2.docx")</f>
        <v>https://docs.wto.org/imrd/directdoc.asp?DDFDocuments/u/G/TBTN24/BDI490A2.docx</v>
      </c>
      <c r="T679" s="12" t="str">
        <f>HYPERLINK("https://docs.wto.org/imrd/directdoc.asp?DDFDocuments/v/G/TBTN24/BDI490A2.docx", "https://docs.wto.org/imrd/directdoc.asp?DDFDocuments/v/G/TBTN24/BDI490A2.docx")</f>
        <v>https://docs.wto.org/imrd/directdoc.asp?DDFDocuments/v/G/TBTN24/BDI490A2.docx</v>
      </c>
      <c r="U679" s="12" t="s">
        <v>98</v>
      </c>
      <c r="V679" s="12" t="s">
        <v>97</v>
      </c>
      <c r="W679" s="12" t="s">
        <v>97</v>
      </c>
      <c r="X679" s="12" t="s">
        <v>97</v>
      </c>
      <c r="Y679" s="12" t="s">
        <v>97</v>
      </c>
      <c r="Z679" s="12" t="s">
        <v>97</v>
      </c>
      <c r="AA679" s="12" t="s">
        <v>97</v>
      </c>
      <c r="AB679" s="13" t="s">
        <v>41</v>
      </c>
      <c r="AC679" s="12" t="s">
        <v>41</v>
      </c>
      <c r="AD679" s="12" t="s">
        <v>41</v>
      </c>
      <c r="AE679" s="12" t="s">
        <v>41</v>
      </c>
      <c r="AF679" s="12" t="s">
        <v>41</v>
      </c>
      <c r="AG679" s="12" t="s">
        <v>41</v>
      </c>
      <c r="AH679" s="13" t="s">
        <v>41</v>
      </c>
    </row>
    <row r="680" spans="1:34" ht="40.049999999999997" customHeight="1" x14ac:dyDescent="0.3">
      <c r="A680" s="7" t="s">
        <v>48</v>
      </c>
      <c r="B680" s="8">
        <v>46283</v>
      </c>
      <c r="C680" s="9" t="str">
        <f>HYPERLINK("https://epingalert.org/en/Search?viewData= G/TBT/N/BDI/490/Add.2, G/TBT/N/KEN/1638/Add.2, G/TBT/N/RWA/1039/Add.2, G/TBT/N/TZA/1147/Add.2, G/TBT/N/UGA/1957/Add.2"," G/TBT/N/BDI/490/Add.2, G/TBT/N/KEN/1638/Add.2, G/TBT/N/RWA/1039/Add.2, G/TBT/N/TZA/1147/Add.2, G/TBT/N/UGA/1957/Add.2")</f>
        <v xml:space="preserve"> G/TBT/N/BDI/490/Add.2, G/TBT/N/KEN/1638/Add.2, G/TBT/N/RWA/1039/Add.2, G/TBT/N/TZA/1147/Add.2, G/TBT/N/UGA/1957/Add.2</v>
      </c>
      <c r="D680" s="10" t="s">
        <v>958</v>
      </c>
      <c r="E680" s="10" t="s">
        <v>959</v>
      </c>
      <c r="F680" s="10" t="s">
        <v>960</v>
      </c>
      <c r="G680" s="10" t="s">
        <v>961</v>
      </c>
      <c r="H680" s="10" t="s">
        <v>949</v>
      </c>
      <c r="I680" s="10" t="s">
        <v>363</v>
      </c>
      <c r="J680" s="10" t="s">
        <v>41</v>
      </c>
      <c r="K680" s="10" t="s">
        <v>270</v>
      </c>
      <c r="L680" s="7"/>
      <c r="M680" s="8" t="s">
        <v>41</v>
      </c>
      <c r="N680" s="11"/>
      <c r="O680" s="11"/>
      <c r="P680" s="7" t="s">
        <v>43</v>
      </c>
      <c r="Q680" s="7"/>
      <c r="R680" s="12" t="str">
        <f>HYPERLINK("https://docs.wto.org/imrd/directdoc.asp?DDFDocuments/t/G/TBTN24/BDI490A2.docx", "https://docs.wto.org/imrd/directdoc.asp?DDFDocuments/t/G/TBTN24/BDI490A2.docx")</f>
        <v>https://docs.wto.org/imrd/directdoc.asp?DDFDocuments/t/G/TBTN24/BDI490A2.docx</v>
      </c>
      <c r="S680" s="12" t="str">
        <f>HYPERLINK("https://docs.wto.org/imrd/directdoc.asp?DDFDocuments/u/G/TBTN24/BDI490A2.docx", "https://docs.wto.org/imrd/directdoc.asp?DDFDocuments/u/G/TBTN24/BDI490A2.docx")</f>
        <v>https://docs.wto.org/imrd/directdoc.asp?DDFDocuments/u/G/TBTN24/BDI490A2.docx</v>
      </c>
      <c r="T680" s="12" t="str">
        <f>HYPERLINK("https://docs.wto.org/imrd/directdoc.asp?DDFDocuments/v/G/TBTN24/BDI490A2.docx", "https://docs.wto.org/imrd/directdoc.asp?DDFDocuments/v/G/TBTN24/BDI490A2.docx")</f>
        <v>https://docs.wto.org/imrd/directdoc.asp?DDFDocuments/v/G/TBTN24/BDI490A2.docx</v>
      </c>
      <c r="U680" s="12" t="s">
        <v>98</v>
      </c>
      <c r="V680" s="12" t="s">
        <v>97</v>
      </c>
      <c r="W680" s="12" t="s">
        <v>97</v>
      </c>
      <c r="X680" s="12" t="s">
        <v>97</v>
      </c>
      <c r="Y680" s="12" t="s">
        <v>97</v>
      </c>
      <c r="Z680" s="12" t="s">
        <v>97</v>
      </c>
      <c r="AA680" s="12" t="s">
        <v>97</v>
      </c>
      <c r="AB680" s="13" t="s">
        <v>41</v>
      </c>
      <c r="AC680" s="12" t="s">
        <v>41</v>
      </c>
      <c r="AD680" s="12" t="s">
        <v>41</v>
      </c>
      <c r="AE680" s="12" t="s">
        <v>41</v>
      </c>
      <c r="AF680" s="12" t="s">
        <v>41</v>
      </c>
      <c r="AG680" s="12" t="s">
        <v>41</v>
      </c>
      <c r="AH680" s="13" t="s">
        <v>41</v>
      </c>
    </row>
    <row r="681" spans="1:34" ht="40.049999999999997" customHeight="1" x14ac:dyDescent="0.3">
      <c r="A681" s="7" t="s">
        <v>34</v>
      </c>
      <c r="B681" s="8">
        <v>46283</v>
      </c>
      <c r="C681" s="9" t="str">
        <f>HYPERLINK("https://epingalert.org/en/Search?viewData= G/TBT/N/BDI/505/Add.1, G/TBT/N/KEN/1672/Add.1, G/TBT/N/RWA/1054/Add.1, G/TBT/N/TZA/1171/Add.1, G/TBT/N/UGA/2008/Add.1"," G/TBT/N/BDI/505/Add.1, G/TBT/N/KEN/1672/Add.1, G/TBT/N/RWA/1054/Add.1, G/TBT/N/TZA/1171/Add.1, G/TBT/N/UGA/2008/Add.1")</f>
        <v xml:space="preserve"> G/TBT/N/BDI/505/Add.1, G/TBT/N/KEN/1672/Add.1, G/TBT/N/RWA/1054/Add.1, G/TBT/N/TZA/1171/Add.1, G/TBT/N/UGA/2008/Add.1</v>
      </c>
      <c r="D681" s="10" t="s">
        <v>962</v>
      </c>
      <c r="E681" s="10" t="s">
        <v>963</v>
      </c>
      <c r="F681" s="10" t="s">
        <v>964</v>
      </c>
      <c r="G681" s="10" t="s">
        <v>965</v>
      </c>
      <c r="H681" s="10" t="s">
        <v>949</v>
      </c>
      <c r="I681" s="10" t="s">
        <v>924</v>
      </c>
      <c r="J681" s="10" t="s">
        <v>41</v>
      </c>
      <c r="K681" s="10" t="s">
        <v>270</v>
      </c>
      <c r="L681" s="7"/>
      <c r="M681" s="8" t="s">
        <v>41</v>
      </c>
      <c r="N681" s="11"/>
      <c r="O681" s="11"/>
      <c r="P681" s="7" t="s">
        <v>43</v>
      </c>
      <c r="Q681" s="7"/>
      <c r="R681" s="12" t="str">
        <f>HYPERLINK("https://docs.wto.org/imrd/directdoc.asp?DDFDocuments/t/G/TBTN24/BDI505A1.docx", "https://docs.wto.org/imrd/directdoc.asp?DDFDocuments/t/G/TBTN24/BDI505A1.docx")</f>
        <v>https://docs.wto.org/imrd/directdoc.asp?DDFDocuments/t/G/TBTN24/BDI505A1.docx</v>
      </c>
      <c r="S681" s="12" t="str">
        <f>HYPERLINK("https://docs.wto.org/imrd/directdoc.asp?DDFDocuments/u/G/TBTN24/BDI505A1.docx", "https://docs.wto.org/imrd/directdoc.asp?DDFDocuments/u/G/TBTN24/BDI505A1.docx")</f>
        <v>https://docs.wto.org/imrd/directdoc.asp?DDFDocuments/u/G/TBTN24/BDI505A1.docx</v>
      </c>
      <c r="T681" s="12" t="str">
        <f>HYPERLINK("https://docs.wto.org/imrd/directdoc.asp?DDFDocuments/v/G/TBTN24/BDI505A1.docx", "https://docs.wto.org/imrd/directdoc.asp?DDFDocuments/v/G/TBTN24/BDI505A1.docx")</f>
        <v>https://docs.wto.org/imrd/directdoc.asp?DDFDocuments/v/G/TBTN24/BDI505A1.docx</v>
      </c>
      <c r="U681" s="12" t="s">
        <v>98</v>
      </c>
      <c r="V681" s="12" t="s">
        <v>97</v>
      </c>
      <c r="W681" s="12" t="s">
        <v>98</v>
      </c>
      <c r="X681" s="12" t="s">
        <v>97</v>
      </c>
      <c r="Y681" s="12" t="s">
        <v>97</v>
      </c>
      <c r="Z681" s="12" t="s">
        <v>97</v>
      </c>
      <c r="AA681" s="12" t="s">
        <v>97</v>
      </c>
      <c r="AB681" s="13" t="s">
        <v>41</v>
      </c>
      <c r="AC681" s="12" t="s">
        <v>41</v>
      </c>
      <c r="AD681" s="12" t="s">
        <v>41</v>
      </c>
      <c r="AE681" s="12" t="s">
        <v>41</v>
      </c>
      <c r="AF681" s="12" t="s">
        <v>41</v>
      </c>
      <c r="AG681" s="12" t="s">
        <v>41</v>
      </c>
      <c r="AH681" s="13" t="s">
        <v>41</v>
      </c>
    </row>
    <row r="682" spans="1:34" ht="40.049999999999997" customHeight="1" x14ac:dyDescent="0.3">
      <c r="A682" s="7" t="s">
        <v>45</v>
      </c>
      <c r="B682" s="8">
        <v>46283</v>
      </c>
      <c r="C682" s="9" t="str">
        <f>HYPERLINK("https://epingalert.org/en/Search?viewData= G/TBT/N/BDI/505/Add.1, G/TBT/N/KEN/1672/Add.1, G/TBT/N/RWA/1054/Add.1, G/TBT/N/TZA/1171/Add.1, G/TBT/N/UGA/2008/Add.1"," G/TBT/N/BDI/505/Add.1, G/TBT/N/KEN/1672/Add.1, G/TBT/N/RWA/1054/Add.1, G/TBT/N/TZA/1171/Add.1, G/TBT/N/UGA/2008/Add.1")</f>
        <v xml:space="preserve"> G/TBT/N/BDI/505/Add.1, G/TBT/N/KEN/1672/Add.1, G/TBT/N/RWA/1054/Add.1, G/TBT/N/TZA/1171/Add.1, G/TBT/N/UGA/2008/Add.1</v>
      </c>
      <c r="D682" s="10" t="s">
        <v>962</v>
      </c>
      <c r="E682" s="10" t="s">
        <v>963</v>
      </c>
      <c r="F682" s="10" t="s">
        <v>964</v>
      </c>
      <c r="G682" s="10" t="s">
        <v>965</v>
      </c>
      <c r="H682" s="10" t="s">
        <v>949</v>
      </c>
      <c r="I682" s="10" t="s">
        <v>924</v>
      </c>
      <c r="J682" s="10" t="s">
        <v>41</v>
      </c>
      <c r="K682" s="10" t="s">
        <v>270</v>
      </c>
      <c r="L682" s="7"/>
      <c r="M682" s="8" t="s">
        <v>41</v>
      </c>
      <c r="N682" s="11"/>
      <c r="O682" s="11"/>
      <c r="P682" s="7" t="s">
        <v>43</v>
      </c>
      <c r="Q682" s="7"/>
      <c r="R682" s="12" t="str">
        <f>HYPERLINK("https://docs.wto.org/imrd/directdoc.asp?DDFDocuments/t/G/TBTN24/BDI505A1.docx", "https://docs.wto.org/imrd/directdoc.asp?DDFDocuments/t/G/TBTN24/BDI505A1.docx")</f>
        <v>https://docs.wto.org/imrd/directdoc.asp?DDFDocuments/t/G/TBTN24/BDI505A1.docx</v>
      </c>
      <c r="S682" s="12" t="str">
        <f>HYPERLINK("https://docs.wto.org/imrd/directdoc.asp?DDFDocuments/u/G/TBTN24/BDI505A1.docx", "https://docs.wto.org/imrd/directdoc.asp?DDFDocuments/u/G/TBTN24/BDI505A1.docx")</f>
        <v>https://docs.wto.org/imrd/directdoc.asp?DDFDocuments/u/G/TBTN24/BDI505A1.docx</v>
      </c>
      <c r="T682" s="12" t="str">
        <f>HYPERLINK("https://docs.wto.org/imrd/directdoc.asp?DDFDocuments/v/G/TBTN24/BDI505A1.docx", "https://docs.wto.org/imrd/directdoc.asp?DDFDocuments/v/G/TBTN24/BDI505A1.docx")</f>
        <v>https://docs.wto.org/imrd/directdoc.asp?DDFDocuments/v/G/TBTN24/BDI505A1.docx</v>
      </c>
      <c r="U682" s="12" t="s">
        <v>98</v>
      </c>
      <c r="V682" s="12" t="s">
        <v>97</v>
      </c>
      <c r="W682" s="12" t="s">
        <v>98</v>
      </c>
      <c r="X682" s="12" t="s">
        <v>97</v>
      </c>
      <c r="Y682" s="12" t="s">
        <v>97</v>
      </c>
      <c r="Z682" s="12" t="s">
        <v>97</v>
      </c>
      <c r="AA682" s="12" t="s">
        <v>97</v>
      </c>
      <c r="AB682" s="13" t="s">
        <v>41</v>
      </c>
      <c r="AC682" s="12" t="s">
        <v>41</v>
      </c>
      <c r="AD682" s="12" t="s">
        <v>41</v>
      </c>
      <c r="AE682" s="12" t="s">
        <v>41</v>
      </c>
      <c r="AF682" s="12" t="s">
        <v>41</v>
      </c>
      <c r="AG682" s="12" t="s">
        <v>41</v>
      </c>
      <c r="AH682" s="13" t="s">
        <v>41</v>
      </c>
    </row>
    <row r="683" spans="1:34" ht="40.049999999999997" customHeight="1" x14ac:dyDescent="0.3">
      <c r="A683" s="7" t="s">
        <v>46</v>
      </c>
      <c r="B683" s="8">
        <v>46283</v>
      </c>
      <c r="C683" s="9" t="str">
        <f>HYPERLINK("https://epingalert.org/en/Search?viewData= G/TBT/N/BDI/505/Add.1, G/TBT/N/KEN/1672/Add.1, G/TBT/N/RWA/1054/Add.1, G/TBT/N/TZA/1171/Add.1, G/TBT/N/UGA/2008/Add.1"," G/TBT/N/BDI/505/Add.1, G/TBT/N/KEN/1672/Add.1, G/TBT/N/RWA/1054/Add.1, G/TBT/N/TZA/1171/Add.1, G/TBT/N/UGA/2008/Add.1")</f>
        <v xml:space="preserve"> G/TBT/N/BDI/505/Add.1, G/TBT/N/KEN/1672/Add.1, G/TBT/N/RWA/1054/Add.1, G/TBT/N/TZA/1171/Add.1, G/TBT/N/UGA/2008/Add.1</v>
      </c>
      <c r="D683" s="10" t="s">
        <v>962</v>
      </c>
      <c r="E683" s="10" t="s">
        <v>963</v>
      </c>
      <c r="F683" s="10" t="s">
        <v>964</v>
      </c>
      <c r="G683" s="10" t="s">
        <v>965</v>
      </c>
      <c r="H683" s="10" t="s">
        <v>949</v>
      </c>
      <c r="I683" s="10" t="s">
        <v>924</v>
      </c>
      <c r="J683" s="10" t="s">
        <v>41</v>
      </c>
      <c r="K683" s="10" t="s">
        <v>270</v>
      </c>
      <c r="L683" s="7"/>
      <c r="M683" s="8" t="s">
        <v>41</v>
      </c>
      <c r="N683" s="11"/>
      <c r="O683" s="11"/>
      <c r="P683" s="7" t="s">
        <v>43</v>
      </c>
      <c r="Q683" s="7"/>
      <c r="R683" s="12" t="str">
        <f>HYPERLINK("https://docs.wto.org/imrd/directdoc.asp?DDFDocuments/t/G/TBTN24/BDI505A1.docx", "https://docs.wto.org/imrd/directdoc.asp?DDFDocuments/t/G/TBTN24/BDI505A1.docx")</f>
        <v>https://docs.wto.org/imrd/directdoc.asp?DDFDocuments/t/G/TBTN24/BDI505A1.docx</v>
      </c>
      <c r="S683" s="12" t="str">
        <f>HYPERLINK("https://docs.wto.org/imrd/directdoc.asp?DDFDocuments/u/G/TBTN24/BDI505A1.docx", "https://docs.wto.org/imrd/directdoc.asp?DDFDocuments/u/G/TBTN24/BDI505A1.docx")</f>
        <v>https://docs.wto.org/imrd/directdoc.asp?DDFDocuments/u/G/TBTN24/BDI505A1.docx</v>
      </c>
      <c r="T683" s="12" t="str">
        <f>HYPERLINK("https://docs.wto.org/imrd/directdoc.asp?DDFDocuments/v/G/TBTN24/BDI505A1.docx", "https://docs.wto.org/imrd/directdoc.asp?DDFDocuments/v/G/TBTN24/BDI505A1.docx")</f>
        <v>https://docs.wto.org/imrd/directdoc.asp?DDFDocuments/v/G/TBTN24/BDI505A1.docx</v>
      </c>
      <c r="U683" s="12" t="s">
        <v>98</v>
      </c>
      <c r="V683" s="12" t="s">
        <v>97</v>
      </c>
      <c r="W683" s="12" t="s">
        <v>98</v>
      </c>
      <c r="X683" s="12" t="s">
        <v>97</v>
      </c>
      <c r="Y683" s="12" t="s">
        <v>97</v>
      </c>
      <c r="Z683" s="12" t="s">
        <v>97</v>
      </c>
      <c r="AA683" s="12" t="s">
        <v>97</v>
      </c>
      <c r="AB683" s="13" t="s">
        <v>41</v>
      </c>
      <c r="AC683" s="12" t="s">
        <v>41</v>
      </c>
      <c r="AD683" s="12" t="s">
        <v>41</v>
      </c>
      <c r="AE683" s="12" t="s">
        <v>41</v>
      </c>
      <c r="AF683" s="12" t="s">
        <v>41</v>
      </c>
      <c r="AG683" s="12" t="s">
        <v>41</v>
      </c>
      <c r="AH683" s="13" t="s">
        <v>41</v>
      </c>
    </row>
    <row r="684" spans="1:34" ht="40.049999999999997" customHeight="1" x14ac:dyDescent="0.3">
      <c r="A684" s="7" t="s">
        <v>47</v>
      </c>
      <c r="B684" s="8">
        <v>46283</v>
      </c>
      <c r="C684" s="9" t="str">
        <f>HYPERLINK("https://epingalert.org/en/Search?viewData= G/TBT/N/BDI/505/Add.1, G/TBT/N/KEN/1672/Add.1, G/TBT/N/RWA/1054/Add.1, G/TBT/N/TZA/1171/Add.1, G/TBT/N/UGA/2008/Add.1"," G/TBT/N/BDI/505/Add.1, G/TBT/N/KEN/1672/Add.1, G/TBT/N/RWA/1054/Add.1, G/TBT/N/TZA/1171/Add.1, G/TBT/N/UGA/2008/Add.1")</f>
        <v xml:space="preserve"> G/TBT/N/BDI/505/Add.1, G/TBT/N/KEN/1672/Add.1, G/TBT/N/RWA/1054/Add.1, G/TBT/N/TZA/1171/Add.1, G/TBT/N/UGA/2008/Add.1</v>
      </c>
      <c r="D684" s="10" t="s">
        <v>962</v>
      </c>
      <c r="E684" s="10" t="s">
        <v>963</v>
      </c>
      <c r="F684" s="10" t="s">
        <v>964</v>
      </c>
      <c r="G684" s="10" t="s">
        <v>965</v>
      </c>
      <c r="H684" s="10" t="s">
        <v>949</v>
      </c>
      <c r="I684" s="10" t="s">
        <v>924</v>
      </c>
      <c r="J684" s="10" t="s">
        <v>41</v>
      </c>
      <c r="K684" s="10" t="s">
        <v>270</v>
      </c>
      <c r="L684" s="7"/>
      <c r="M684" s="8" t="s">
        <v>41</v>
      </c>
      <c r="N684" s="11"/>
      <c r="O684" s="11"/>
      <c r="P684" s="7" t="s">
        <v>43</v>
      </c>
      <c r="Q684" s="7"/>
      <c r="R684" s="12" t="str">
        <f>HYPERLINK("https://docs.wto.org/imrd/directdoc.asp?DDFDocuments/t/G/TBTN24/BDI505A1.docx", "https://docs.wto.org/imrd/directdoc.asp?DDFDocuments/t/G/TBTN24/BDI505A1.docx")</f>
        <v>https://docs.wto.org/imrd/directdoc.asp?DDFDocuments/t/G/TBTN24/BDI505A1.docx</v>
      </c>
      <c r="S684" s="12" t="str">
        <f>HYPERLINK("https://docs.wto.org/imrd/directdoc.asp?DDFDocuments/u/G/TBTN24/BDI505A1.docx", "https://docs.wto.org/imrd/directdoc.asp?DDFDocuments/u/G/TBTN24/BDI505A1.docx")</f>
        <v>https://docs.wto.org/imrd/directdoc.asp?DDFDocuments/u/G/TBTN24/BDI505A1.docx</v>
      </c>
      <c r="T684" s="12" t="str">
        <f>HYPERLINK("https://docs.wto.org/imrd/directdoc.asp?DDFDocuments/v/G/TBTN24/BDI505A1.docx", "https://docs.wto.org/imrd/directdoc.asp?DDFDocuments/v/G/TBTN24/BDI505A1.docx")</f>
        <v>https://docs.wto.org/imrd/directdoc.asp?DDFDocuments/v/G/TBTN24/BDI505A1.docx</v>
      </c>
      <c r="U684" s="12" t="s">
        <v>98</v>
      </c>
      <c r="V684" s="12" t="s">
        <v>97</v>
      </c>
      <c r="W684" s="12" t="s">
        <v>98</v>
      </c>
      <c r="X684" s="12" t="s">
        <v>97</v>
      </c>
      <c r="Y684" s="12" t="s">
        <v>97</v>
      </c>
      <c r="Z684" s="12" t="s">
        <v>97</v>
      </c>
      <c r="AA684" s="12" t="s">
        <v>97</v>
      </c>
      <c r="AB684" s="13" t="s">
        <v>41</v>
      </c>
      <c r="AC684" s="12" t="s">
        <v>41</v>
      </c>
      <c r="AD684" s="12" t="s">
        <v>41</v>
      </c>
      <c r="AE684" s="12" t="s">
        <v>41</v>
      </c>
      <c r="AF684" s="12" t="s">
        <v>41</v>
      </c>
      <c r="AG684" s="12" t="s">
        <v>41</v>
      </c>
      <c r="AH684" s="13" t="s">
        <v>41</v>
      </c>
    </row>
    <row r="685" spans="1:34" ht="40.049999999999997" customHeight="1" x14ac:dyDescent="0.3">
      <c r="A685" s="7" t="s">
        <v>48</v>
      </c>
      <c r="B685" s="8">
        <v>46283</v>
      </c>
      <c r="C685" s="9" t="str">
        <f>HYPERLINK("https://epingalert.org/en/Search?viewData= G/TBT/N/BDI/505/Add.1, G/TBT/N/KEN/1672/Add.1, G/TBT/N/RWA/1054/Add.1, G/TBT/N/TZA/1171/Add.1, G/TBT/N/UGA/2008/Add.1"," G/TBT/N/BDI/505/Add.1, G/TBT/N/KEN/1672/Add.1, G/TBT/N/RWA/1054/Add.1, G/TBT/N/TZA/1171/Add.1, G/TBT/N/UGA/2008/Add.1")</f>
        <v xml:space="preserve"> G/TBT/N/BDI/505/Add.1, G/TBT/N/KEN/1672/Add.1, G/TBT/N/RWA/1054/Add.1, G/TBT/N/TZA/1171/Add.1, G/TBT/N/UGA/2008/Add.1</v>
      </c>
      <c r="D685" s="10" t="s">
        <v>962</v>
      </c>
      <c r="E685" s="10" t="s">
        <v>963</v>
      </c>
      <c r="F685" s="10" t="s">
        <v>964</v>
      </c>
      <c r="G685" s="10" t="s">
        <v>965</v>
      </c>
      <c r="H685" s="10" t="s">
        <v>949</v>
      </c>
      <c r="I685" s="10" t="s">
        <v>363</v>
      </c>
      <c r="J685" s="10" t="s">
        <v>41</v>
      </c>
      <c r="K685" s="10" t="s">
        <v>270</v>
      </c>
      <c r="L685" s="7"/>
      <c r="M685" s="8" t="s">
        <v>41</v>
      </c>
      <c r="N685" s="11"/>
      <c r="O685" s="11"/>
      <c r="P685" s="7" t="s">
        <v>43</v>
      </c>
      <c r="Q685" s="7"/>
      <c r="R685" s="12" t="str">
        <f>HYPERLINK("https://docs.wto.org/imrd/directdoc.asp?DDFDocuments/t/G/TBTN24/BDI505A1.docx", "https://docs.wto.org/imrd/directdoc.asp?DDFDocuments/t/G/TBTN24/BDI505A1.docx")</f>
        <v>https://docs.wto.org/imrd/directdoc.asp?DDFDocuments/t/G/TBTN24/BDI505A1.docx</v>
      </c>
      <c r="S685" s="12" t="str">
        <f>HYPERLINK("https://docs.wto.org/imrd/directdoc.asp?DDFDocuments/u/G/TBTN24/BDI505A1.docx", "https://docs.wto.org/imrd/directdoc.asp?DDFDocuments/u/G/TBTN24/BDI505A1.docx")</f>
        <v>https://docs.wto.org/imrd/directdoc.asp?DDFDocuments/u/G/TBTN24/BDI505A1.docx</v>
      </c>
      <c r="T685" s="12" t="str">
        <f>HYPERLINK("https://docs.wto.org/imrd/directdoc.asp?DDFDocuments/v/G/TBTN24/BDI505A1.docx", "https://docs.wto.org/imrd/directdoc.asp?DDFDocuments/v/G/TBTN24/BDI505A1.docx")</f>
        <v>https://docs.wto.org/imrd/directdoc.asp?DDFDocuments/v/G/TBTN24/BDI505A1.docx</v>
      </c>
      <c r="U685" s="12" t="s">
        <v>98</v>
      </c>
      <c r="V685" s="12" t="s">
        <v>97</v>
      </c>
      <c r="W685" s="12" t="s">
        <v>98</v>
      </c>
      <c r="X685" s="12" t="s">
        <v>97</v>
      </c>
      <c r="Y685" s="12" t="s">
        <v>97</v>
      </c>
      <c r="Z685" s="12" t="s">
        <v>97</v>
      </c>
      <c r="AA685" s="12" t="s">
        <v>97</v>
      </c>
      <c r="AB685" s="13" t="s">
        <v>41</v>
      </c>
      <c r="AC685" s="12" t="s">
        <v>41</v>
      </c>
      <c r="AD685" s="12" t="s">
        <v>41</v>
      </c>
      <c r="AE685" s="12" t="s">
        <v>41</v>
      </c>
      <c r="AF685" s="12" t="s">
        <v>41</v>
      </c>
      <c r="AG685" s="12" t="s">
        <v>41</v>
      </c>
      <c r="AH685" s="13" t="s">
        <v>41</v>
      </c>
    </row>
    <row r="686" spans="1:34" ht="40.049999999999997" customHeight="1" x14ac:dyDescent="0.3">
      <c r="A686" s="7" t="s">
        <v>34</v>
      </c>
      <c r="B686" s="8">
        <v>46283</v>
      </c>
      <c r="C686" s="9" t="str">
        <f>HYPERLINK("https://epingalert.org/en/Search?viewData= G/TBT/N/BDI/506/Add.2, G/TBT/N/KEN/1673/Add.2, G/TBT/N/RWA/1055/Add.2, G/TBT/N/TZA/1172/Add.2, G/TBT/N/UGA/2009/Add.2"," G/TBT/N/BDI/506/Add.2, G/TBT/N/KEN/1673/Add.2, G/TBT/N/RWA/1055/Add.2, G/TBT/N/TZA/1172/Add.2, G/TBT/N/UGA/2009/Add.2")</f>
        <v xml:space="preserve"> G/TBT/N/BDI/506/Add.2, G/TBT/N/KEN/1673/Add.2, G/TBT/N/RWA/1055/Add.2, G/TBT/N/TZA/1172/Add.2, G/TBT/N/UGA/2009/Add.2</v>
      </c>
      <c r="D686" s="10" t="s">
        <v>966</v>
      </c>
      <c r="E686" s="10" t="s">
        <v>967</v>
      </c>
      <c r="F686" s="10" t="s">
        <v>968</v>
      </c>
      <c r="G686" s="10" t="s">
        <v>969</v>
      </c>
      <c r="H686" s="10" t="s">
        <v>949</v>
      </c>
      <c r="I686" s="10" t="s">
        <v>924</v>
      </c>
      <c r="J686" s="10" t="s">
        <v>41</v>
      </c>
      <c r="K686" s="10" t="s">
        <v>270</v>
      </c>
      <c r="L686" s="7"/>
      <c r="M686" s="8" t="s">
        <v>41</v>
      </c>
      <c r="N686" s="11"/>
      <c r="O686" s="11"/>
      <c r="P686" s="7" t="s">
        <v>43</v>
      </c>
      <c r="Q686" s="7"/>
      <c r="R686" s="12" t="str">
        <f>HYPERLINK("https://docs.wto.org/imrd/directdoc.asp?DDFDocuments/t/G/TBTN24/BDI506A2.docx", "https://docs.wto.org/imrd/directdoc.asp?DDFDocuments/t/G/TBTN24/BDI506A2.docx")</f>
        <v>https://docs.wto.org/imrd/directdoc.asp?DDFDocuments/t/G/TBTN24/BDI506A2.docx</v>
      </c>
      <c r="S686" s="12" t="str">
        <f>HYPERLINK("https://docs.wto.org/imrd/directdoc.asp?DDFDocuments/u/G/TBTN24/BDI506A2.docx", "https://docs.wto.org/imrd/directdoc.asp?DDFDocuments/u/G/TBTN24/BDI506A2.docx")</f>
        <v>https://docs.wto.org/imrd/directdoc.asp?DDFDocuments/u/G/TBTN24/BDI506A2.docx</v>
      </c>
      <c r="T686" s="12" t="str">
        <f>HYPERLINK("https://docs.wto.org/imrd/directdoc.asp?DDFDocuments/v/G/TBTN24/BDI506A2.docx", "https://docs.wto.org/imrd/directdoc.asp?DDFDocuments/v/G/TBTN24/BDI506A2.docx")</f>
        <v>https://docs.wto.org/imrd/directdoc.asp?DDFDocuments/v/G/TBTN24/BDI506A2.docx</v>
      </c>
      <c r="U686" s="12" t="s">
        <v>98</v>
      </c>
      <c r="V686" s="12" t="s">
        <v>97</v>
      </c>
      <c r="W686" s="12" t="s">
        <v>98</v>
      </c>
      <c r="X686" s="12" t="s">
        <v>97</v>
      </c>
      <c r="Y686" s="12" t="s">
        <v>97</v>
      </c>
      <c r="Z686" s="12" t="s">
        <v>97</v>
      </c>
      <c r="AA686" s="12" t="s">
        <v>97</v>
      </c>
      <c r="AB686" s="13" t="s">
        <v>41</v>
      </c>
      <c r="AC686" s="12" t="s">
        <v>41</v>
      </c>
      <c r="AD686" s="12" t="s">
        <v>41</v>
      </c>
      <c r="AE686" s="12" t="s">
        <v>41</v>
      </c>
      <c r="AF686" s="12" t="s">
        <v>41</v>
      </c>
      <c r="AG686" s="12" t="s">
        <v>41</v>
      </c>
      <c r="AH686" s="13" t="s">
        <v>41</v>
      </c>
    </row>
    <row r="687" spans="1:34" ht="40.049999999999997" customHeight="1" x14ac:dyDescent="0.3">
      <c r="A687" s="7" t="s">
        <v>45</v>
      </c>
      <c r="B687" s="8">
        <v>46283</v>
      </c>
      <c r="C687" s="9" t="str">
        <f>HYPERLINK("https://epingalert.org/en/Search?viewData= G/TBT/N/BDI/506/Add.2, G/TBT/N/KEN/1673/Add.2, G/TBT/N/RWA/1055/Add.2, G/TBT/N/TZA/1172/Add.2, G/TBT/N/UGA/2009/Add.2"," G/TBT/N/BDI/506/Add.2, G/TBT/N/KEN/1673/Add.2, G/TBT/N/RWA/1055/Add.2, G/TBT/N/TZA/1172/Add.2, G/TBT/N/UGA/2009/Add.2")</f>
        <v xml:space="preserve"> G/TBT/N/BDI/506/Add.2, G/TBT/N/KEN/1673/Add.2, G/TBT/N/RWA/1055/Add.2, G/TBT/N/TZA/1172/Add.2, G/TBT/N/UGA/2009/Add.2</v>
      </c>
      <c r="D687" s="10" t="s">
        <v>966</v>
      </c>
      <c r="E687" s="10" t="s">
        <v>967</v>
      </c>
      <c r="F687" s="10" t="s">
        <v>968</v>
      </c>
      <c r="G687" s="10" t="s">
        <v>969</v>
      </c>
      <c r="H687" s="10" t="s">
        <v>949</v>
      </c>
      <c r="I687" s="10" t="s">
        <v>924</v>
      </c>
      <c r="J687" s="10" t="s">
        <v>41</v>
      </c>
      <c r="K687" s="10" t="s">
        <v>270</v>
      </c>
      <c r="L687" s="7"/>
      <c r="M687" s="8" t="s">
        <v>41</v>
      </c>
      <c r="N687" s="11"/>
      <c r="O687" s="11"/>
      <c r="P687" s="7" t="s">
        <v>43</v>
      </c>
      <c r="Q687" s="7"/>
      <c r="R687" s="12" t="str">
        <f>HYPERLINK("https://docs.wto.org/imrd/directdoc.asp?DDFDocuments/t/G/TBTN24/BDI506A2.docx", "https://docs.wto.org/imrd/directdoc.asp?DDFDocuments/t/G/TBTN24/BDI506A2.docx")</f>
        <v>https://docs.wto.org/imrd/directdoc.asp?DDFDocuments/t/G/TBTN24/BDI506A2.docx</v>
      </c>
      <c r="S687" s="12" t="str">
        <f>HYPERLINK("https://docs.wto.org/imrd/directdoc.asp?DDFDocuments/u/G/TBTN24/BDI506A2.docx", "https://docs.wto.org/imrd/directdoc.asp?DDFDocuments/u/G/TBTN24/BDI506A2.docx")</f>
        <v>https://docs.wto.org/imrd/directdoc.asp?DDFDocuments/u/G/TBTN24/BDI506A2.docx</v>
      </c>
      <c r="T687" s="12" t="str">
        <f>HYPERLINK("https://docs.wto.org/imrd/directdoc.asp?DDFDocuments/v/G/TBTN24/BDI506A2.docx", "https://docs.wto.org/imrd/directdoc.asp?DDFDocuments/v/G/TBTN24/BDI506A2.docx")</f>
        <v>https://docs.wto.org/imrd/directdoc.asp?DDFDocuments/v/G/TBTN24/BDI506A2.docx</v>
      </c>
      <c r="U687" s="12" t="s">
        <v>98</v>
      </c>
      <c r="V687" s="12" t="s">
        <v>97</v>
      </c>
      <c r="W687" s="12" t="s">
        <v>98</v>
      </c>
      <c r="X687" s="12" t="s">
        <v>97</v>
      </c>
      <c r="Y687" s="12" t="s">
        <v>97</v>
      </c>
      <c r="Z687" s="12" t="s">
        <v>97</v>
      </c>
      <c r="AA687" s="12" t="s">
        <v>97</v>
      </c>
      <c r="AB687" s="13" t="s">
        <v>41</v>
      </c>
      <c r="AC687" s="12" t="s">
        <v>41</v>
      </c>
      <c r="AD687" s="12" t="s">
        <v>41</v>
      </c>
      <c r="AE687" s="12" t="s">
        <v>41</v>
      </c>
      <c r="AF687" s="12" t="s">
        <v>41</v>
      </c>
      <c r="AG687" s="12" t="s">
        <v>41</v>
      </c>
      <c r="AH687" s="13" t="s">
        <v>41</v>
      </c>
    </row>
    <row r="688" spans="1:34" ht="40.049999999999997" customHeight="1" x14ac:dyDescent="0.3">
      <c r="A688" s="7" t="s">
        <v>46</v>
      </c>
      <c r="B688" s="8">
        <v>46283</v>
      </c>
      <c r="C688" s="9" t="str">
        <f>HYPERLINK("https://epingalert.org/en/Search?viewData= G/TBT/N/BDI/506/Add.2, G/TBT/N/KEN/1673/Add.2, G/TBT/N/RWA/1055/Add.2, G/TBT/N/TZA/1172/Add.2, G/TBT/N/UGA/2009/Add.2"," G/TBT/N/BDI/506/Add.2, G/TBT/N/KEN/1673/Add.2, G/TBT/N/RWA/1055/Add.2, G/TBT/N/TZA/1172/Add.2, G/TBT/N/UGA/2009/Add.2")</f>
        <v xml:space="preserve"> G/TBT/N/BDI/506/Add.2, G/TBT/N/KEN/1673/Add.2, G/TBT/N/RWA/1055/Add.2, G/TBT/N/TZA/1172/Add.2, G/TBT/N/UGA/2009/Add.2</v>
      </c>
      <c r="D688" s="10" t="s">
        <v>966</v>
      </c>
      <c r="E688" s="10" t="s">
        <v>967</v>
      </c>
      <c r="F688" s="10" t="s">
        <v>968</v>
      </c>
      <c r="G688" s="10" t="s">
        <v>969</v>
      </c>
      <c r="H688" s="10" t="s">
        <v>949</v>
      </c>
      <c r="I688" s="10" t="s">
        <v>924</v>
      </c>
      <c r="J688" s="10" t="s">
        <v>41</v>
      </c>
      <c r="K688" s="10" t="s">
        <v>270</v>
      </c>
      <c r="L688" s="7"/>
      <c r="M688" s="8" t="s">
        <v>41</v>
      </c>
      <c r="N688" s="11"/>
      <c r="O688" s="11"/>
      <c r="P688" s="7" t="s">
        <v>43</v>
      </c>
      <c r="Q688" s="7"/>
      <c r="R688" s="12" t="str">
        <f>HYPERLINK("https://docs.wto.org/imrd/directdoc.asp?DDFDocuments/t/G/TBTN24/BDI506A2.docx", "https://docs.wto.org/imrd/directdoc.asp?DDFDocuments/t/G/TBTN24/BDI506A2.docx")</f>
        <v>https://docs.wto.org/imrd/directdoc.asp?DDFDocuments/t/G/TBTN24/BDI506A2.docx</v>
      </c>
      <c r="S688" s="12" t="str">
        <f>HYPERLINK("https://docs.wto.org/imrd/directdoc.asp?DDFDocuments/u/G/TBTN24/BDI506A2.docx", "https://docs.wto.org/imrd/directdoc.asp?DDFDocuments/u/G/TBTN24/BDI506A2.docx")</f>
        <v>https://docs.wto.org/imrd/directdoc.asp?DDFDocuments/u/G/TBTN24/BDI506A2.docx</v>
      </c>
      <c r="T688" s="12" t="str">
        <f>HYPERLINK("https://docs.wto.org/imrd/directdoc.asp?DDFDocuments/v/G/TBTN24/BDI506A2.docx", "https://docs.wto.org/imrd/directdoc.asp?DDFDocuments/v/G/TBTN24/BDI506A2.docx")</f>
        <v>https://docs.wto.org/imrd/directdoc.asp?DDFDocuments/v/G/TBTN24/BDI506A2.docx</v>
      </c>
      <c r="U688" s="12" t="s">
        <v>98</v>
      </c>
      <c r="V688" s="12" t="s">
        <v>97</v>
      </c>
      <c r="W688" s="12" t="s">
        <v>98</v>
      </c>
      <c r="X688" s="12" t="s">
        <v>97</v>
      </c>
      <c r="Y688" s="12" t="s">
        <v>97</v>
      </c>
      <c r="Z688" s="12" t="s">
        <v>97</v>
      </c>
      <c r="AA688" s="12" t="s">
        <v>97</v>
      </c>
      <c r="AB688" s="13" t="s">
        <v>41</v>
      </c>
      <c r="AC688" s="12" t="s">
        <v>41</v>
      </c>
      <c r="AD688" s="12" t="s">
        <v>41</v>
      </c>
      <c r="AE688" s="12" t="s">
        <v>41</v>
      </c>
      <c r="AF688" s="12" t="s">
        <v>41</v>
      </c>
      <c r="AG688" s="12" t="s">
        <v>41</v>
      </c>
      <c r="AH688" s="13" t="s">
        <v>41</v>
      </c>
    </row>
    <row r="689" spans="1:34" ht="40.049999999999997" customHeight="1" x14ac:dyDescent="0.3">
      <c r="A689" s="7" t="s">
        <v>47</v>
      </c>
      <c r="B689" s="8">
        <v>46283</v>
      </c>
      <c r="C689" s="9" t="str">
        <f>HYPERLINK("https://epingalert.org/en/Search?viewData= G/TBT/N/BDI/506/Add.2, G/TBT/N/KEN/1673/Add.2, G/TBT/N/RWA/1055/Add.2, G/TBT/N/TZA/1172/Add.2, G/TBT/N/UGA/2009/Add.2"," G/TBT/N/BDI/506/Add.2, G/TBT/N/KEN/1673/Add.2, G/TBT/N/RWA/1055/Add.2, G/TBT/N/TZA/1172/Add.2, G/TBT/N/UGA/2009/Add.2")</f>
        <v xml:space="preserve"> G/TBT/N/BDI/506/Add.2, G/TBT/N/KEN/1673/Add.2, G/TBT/N/RWA/1055/Add.2, G/TBT/N/TZA/1172/Add.2, G/TBT/N/UGA/2009/Add.2</v>
      </c>
      <c r="D689" s="10" t="s">
        <v>966</v>
      </c>
      <c r="E689" s="10" t="s">
        <v>967</v>
      </c>
      <c r="F689" s="10" t="s">
        <v>968</v>
      </c>
      <c r="G689" s="10" t="s">
        <v>969</v>
      </c>
      <c r="H689" s="10" t="s">
        <v>949</v>
      </c>
      <c r="I689" s="10" t="s">
        <v>924</v>
      </c>
      <c r="J689" s="10" t="s">
        <v>41</v>
      </c>
      <c r="K689" s="10" t="s">
        <v>270</v>
      </c>
      <c r="L689" s="7"/>
      <c r="M689" s="8" t="s">
        <v>41</v>
      </c>
      <c r="N689" s="11"/>
      <c r="O689" s="11"/>
      <c r="P689" s="7" t="s">
        <v>43</v>
      </c>
      <c r="Q689" s="7"/>
      <c r="R689" s="12" t="str">
        <f>HYPERLINK("https://docs.wto.org/imrd/directdoc.asp?DDFDocuments/t/G/TBTN24/BDI506A2.docx", "https://docs.wto.org/imrd/directdoc.asp?DDFDocuments/t/G/TBTN24/BDI506A2.docx")</f>
        <v>https://docs.wto.org/imrd/directdoc.asp?DDFDocuments/t/G/TBTN24/BDI506A2.docx</v>
      </c>
      <c r="S689" s="12" t="str">
        <f>HYPERLINK("https://docs.wto.org/imrd/directdoc.asp?DDFDocuments/u/G/TBTN24/BDI506A2.docx", "https://docs.wto.org/imrd/directdoc.asp?DDFDocuments/u/G/TBTN24/BDI506A2.docx")</f>
        <v>https://docs.wto.org/imrd/directdoc.asp?DDFDocuments/u/G/TBTN24/BDI506A2.docx</v>
      </c>
      <c r="T689" s="12" t="str">
        <f>HYPERLINK("https://docs.wto.org/imrd/directdoc.asp?DDFDocuments/v/G/TBTN24/BDI506A2.docx", "https://docs.wto.org/imrd/directdoc.asp?DDFDocuments/v/G/TBTN24/BDI506A2.docx")</f>
        <v>https://docs.wto.org/imrd/directdoc.asp?DDFDocuments/v/G/TBTN24/BDI506A2.docx</v>
      </c>
      <c r="U689" s="12" t="s">
        <v>98</v>
      </c>
      <c r="V689" s="12" t="s">
        <v>97</v>
      </c>
      <c r="W689" s="12" t="s">
        <v>98</v>
      </c>
      <c r="X689" s="12" t="s">
        <v>97</v>
      </c>
      <c r="Y689" s="12" t="s">
        <v>97</v>
      </c>
      <c r="Z689" s="12" t="s">
        <v>97</v>
      </c>
      <c r="AA689" s="12" t="s">
        <v>97</v>
      </c>
      <c r="AB689" s="13" t="s">
        <v>41</v>
      </c>
      <c r="AC689" s="12" t="s">
        <v>41</v>
      </c>
      <c r="AD689" s="12" t="s">
        <v>41</v>
      </c>
      <c r="AE689" s="12" t="s">
        <v>41</v>
      </c>
      <c r="AF689" s="12" t="s">
        <v>41</v>
      </c>
      <c r="AG689" s="12" t="s">
        <v>41</v>
      </c>
      <c r="AH689" s="13" t="s">
        <v>41</v>
      </c>
    </row>
    <row r="690" spans="1:34" ht="40.049999999999997" customHeight="1" x14ac:dyDescent="0.3">
      <c r="A690" s="7" t="s">
        <v>48</v>
      </c>
      <c r="B690" s="8">
        <v>46283</v>
      </c>
      <c r="C690" s="9" t="str">
        <f>HYPERLINK("https://epingalert.org/en/Search?viewData= G/TBT/N/BDI/506/Add.2, G/TBT/N/KEN/1673/Add.2, G/TBT/N/RWA/1055/Add.2, G/TBT/N/TZA/1172/Add.2, G/TBT/N/UGA/2009/Add.2"," G/TBT/N/BDI/506/Add.2, G/TBT/N/KEN/1673/Add.2, G/TBT/N/RWA/1055/Add.2, G/TBT/N/TZA/1172/Add.2, G/TBT/N/UGA/2009/Add.2")</f>
        <v xml:space="preserve"> G/TBT/N/BDI/506/Add.2, G/TBT/N/KEN/1673/Add.2, G/TBT/N/RWA/1055/Add.2, G/TBT/N/TZA/1172/Add.2, G/TBT/N/UGA/2009/Add.2</v>
      </c>
      <c r="D690" s="10" t="s">
        <v>966</v>
      </c>
      <c r="E690" s="10" t="s">
        <v>967</v>
      </c>
      <c r="F690" s="10" t="s">
        <v>968</v>
      </c>
      <c r="G690" s="10" t="s">
        <v>969</v>
      </c>
      <c r="H690" s="10" t="s">
        <v>949</v>
      </c>
      <c r="I690" s="10" t="s">
        <v>363</v>
      </c>
      <c r="J690" s="10" t="s">
        <v>41</v>
      </c>
      <c r="K690" s="10" t="s">
        <v>270</v>
      </c>
      <c r="L690" s="7"/>
      <c r="M690" s="8" t="s">
        <v>41</v>
      </c>
      <c r="N690" s="11"/>
      <c r="O690" s="11"/>
      <c r="P690" s="7" t="s">
        <v>43</v>
      </c>
      <c r="Q690" s="7"/>
      <c r="R690" s="12" t="str">
        <f>HYPERLINK("https://docs.wto.org/imrd/directdoc.asp?DDFDocuments/t/G/TBTN24/BDI506A2.docx", "https://docs.wto.org/imrd/directdoc.asp?DDFDocuments/t/G/TBTN24/BDI506A2.docx")</f>
        <v>https://docs.wto.org/imrd/directdoc.asp?DDFDocuments/t/G/TBTN24/BDI506A2.docx</v>
      </c>
      <c r="S690" s="12" t="str">
        <f>HYPERLINK("https://docs.wto.org/imrd/directdoc.asp?DDFDocuments/u/G/TBTN24/BDI506A2.docx", "https://docs.wto.org/imrd/directdoc.asp?DDFDocuments/u/G/TBTN24/BDI506A2.docx")</f>
        <v>https://docs.wto.org/imrd/directdoc.asp?DDFDocuments/u/G/TBTN24/BDI506A2.docx</v>
      </c>
      <c r="T690" s="12" t="str">
        <f>HYPERLINK("https://docs.wto.org/imrd/directdoc.asp?DDFDocuments/v/G/TBTN24/BDI506A2.docx", "https://docs.wto.org/imrd/directdoc.asp?DDFDocuments/v/G/TBTN24/BDI506A2.docx")</f>
        <v>https://docs.wto.org/imrd/directdoc.asp?DDFDocuments/v/G/TBTN24/BDI506A2.docx</v>
      </c>
      <c r="U690" s="12" t="s">
        <v>98</v>
      </c>
      <c r="V690" s="12" t="s">
        <v>97</v>
      </c>
      <c r="W690" s="12" t="s">
        <v>98</v>
      </c>
      <c r="X690" s="12" t="s">
        <v>97</v>
      </c>
      <c r="Y690" s="12" t="s">
        <v>97</v>
      </c>
      <c r="Z690" s="12" t="s">
        <v>97</v>
      </c>
      <c r="AA690" s="12" t="s">
        <v>97</v>
      </c>
      <c r="AB690" s="13" t="s">
        <v>41</v>
      </c>
      <c r="AC690" s="12" t="s">
        <v>41</v>
      </c>
      <c r="AD690" s="12" t="s">
        <v>41</v>
      </c>
      <c r="AE690" s="12" t="s">
        <v>41</v>
      </c>
      <c r="AF690" s="12" t="s">
        <v>41</v>
      </c>
      <c r="AG690" s="12" t="s">
        <v>41</v>
      </c>
      <c r="AH690" s="13" t="s">
        <v>41</v>
      </c>
    </row>
    <row r="691" spans="1:34" ht="40.049999999999997" customHeight="1" x14ac:dyDescent="0.3">
      <c r="A691" s="7" t="s">
        <v>34</v>
      </c>
      <c r="B691" s="8">
        <v>46283</v>
      </c>
      <c r="C691" s="9" t="str">
        <f>HYPERLINK("https://epingalert.org/en/Search?viewData= G/TBT/N/BDI/508/Add.2, G/TBT/N/KEN/1675/Add.2, G/TBT/N/RWA/1057/Add.2, G/TBT/N/TZA/1174/Add.2, G/TBT/N/UGA/2011/Add.2"," G/TBT/N/BDI/508/Add.2, G/TBT/N/KEN/1675/Add.2, G/TBT/N/RWA/1057/Add.2, G/TBT/N/TZA/1174/Add.2, G/TBT/N/UGA/2011/Add.2")</f>
        <v xml:space="preserve"> G/TBT/N/BDI/508/Add.2, G/TBT/N/KEN/1675/Add.2, G/TBT/N/RWA/1057/Add.2, G/TBT/N/TZA/1174/Add.2, G/TBT/N/UGA/2011/Add.2</v>
      </c>
      <c r="D691" s="10" t="s">
        <v>970</v>
      </c>
      <c r="E691" s="10" t="s">
        <v>971</v>
      </c>
      <c r="F691" s="10" t="s">
        <v>972</v>
      </c>
      <c r="G691" s="10" t="s">
        <v>973</v>
      </c>
      <c r="H691" s="10" t="s">
        <v>949</v>
      </c>
      <c r="I691" s="10" t="s">
        <v>974</v>
      </c>
      <c r="J691" s="10" t="s">
        <v>41</v>
      </c>
      <c r="K691" s="10" t="s">
        <v>270</v>
      </c>
      <c r="L691" s="7"/>
      <c r="M691" s="8" t="s">
        <v>41</v>
      </c>
      <c r="N691" s="11"/>
      <c r="O691" s="11"/>
      <c r="P691" s="7" t="s">
        <v>43</v>
      </c>
      <c r="Q691" s="7"/>
      <c r="R691" s="12" t="str">
        <f>HYPERLINK("https://docs.wto.org/imrd/directdoc.asp?DDFDocuments/t/G/TBTN24/BDI508A2.docx", "https://docs.wto.org/imrd/directdoc.asp?DDFDocuments/t/G/TBTN24/BDI508A2.docx")</f>
        <v>https://docs.wto.org/imrd/directdoc.asp?DDFDocuments/t/G/TBTN24/BDI508A2.docx</v>
      </c>
      <c r="S691" s="12" t="str">
        <f>HYPERLINK("https://docs.wto.org/imrd/directdoc.asp?DDFDocuments/u/G/TBTN24/BDI508A2.docx", "https://docs.wto.org/imrd/directdoc.asp?DDFDocuments/u/G/TBTN24/BDI508A2.docx")</f>
        <v>https://docs.wto.org/imrd/directdoc.asp?DDFDocuments/u/G/TBTN24/BDI508A2.docx</v>
      </c>
      <c r="T691" s="12" t="str">
        <f>HYPERLINK("https://docs.wto.org/imrd/directdoc.asp?DDFDocuments/v/G/TBTN24/BDI508A2.docx", "https://docs.wto.org/imrd/directdoc.asp?DDFDocuments/v/G/TBTN24/BDI508A2.docx")</f>
        <v>https://docs.wto.org/imrd/directdoc.asp?DDFDocuments/v/G/TBTN24/BDI508A2.docx</v>
      </c>
      <c r="U691" s="12" t="s">
        <v>97</v>
      </c>
      <c r="V691" s="12" t="s">
        <v>97</v>
      </c>
      <c r="W691" s="12" t="s">
        <v>98</v>
      </c>
      <c r="X691" s="12" t="s">
        <v>97</v>
      </c>
      <c r="Y691" s="12" t="s">
        <v>97</v>
      </c>
      <c r="Z691" s="12" t="s">
        <v>97</v>
      </c>
      <c r="AA691" s="12" t="s">
        <v>97</v>
      </c>
      <c r="AB691" s="13" t="s">
        <v>41</v>
      </c>
      <c r="AC691" s="12" t="s">
        <v>41</v>
      </c>
      <c r="AD691" s="12" t="s">
        <v>41</v>
      </c>
      <c r="AE691" s="12" t="s">
        <v>41</v>
      </c>
      <c r="AF691" s="12" t="s">
        <v>41</v>
      </c>
      <c r="AG691" s="12" t="s">
        <v>41</v>
      </c>
      <c r="AH691" s="13" t="s">
        <v>41</v>
      </c>
    </row>
    <row r="692" spans="1:34" ht="40.049999999999997" customHeight="1" x14ac:dyDescent="0.3">
      <c r="A692" s="7" t="s">
        <v>45</v>
      </c>
      <c r="B692" s="8">
        <v>46283</v>
      </c>
      <c r="C692" s="9" t="str">
        <f>HYPERLINK("https://epingalert.org/en/Search?viewData= G/TBT/N/BDI/508/Add.2, G/TBT/N/KEN/1675/Add.2, G/TBT/N/RWA/1057/Add.2, G/TBT/N/TZA/1174/Add.2, G/TBT/N/UGA/2011/Add.2"," G/TBT/N/BDI/508/Add.2, G/TBT/N/KEN/1675/Add.2, G/TBT/N/RWA/1057/Add.2, G/TBT/N/TZA/1174/Add.2, G/TBT/N/UGA/2011/Add.2")</f>
        <v xml:space="preserve"> G/TBT/N/BDI/508/Add.2, G/TBT/N/KEN/1675/Add.2, G/TBT/N/RWA/1057/Add.2, G/TBT/N/TZA/1174/Add.2, G/TBT/N/UGA/2011/Add.2</v>
      </c>
      <c r="D692" s="10" t="s">
        <v>970</v>
      </c>
      <c r="E692" s="10" t="s">
        <v>971</v>
      </c>
      <c r="F692" s="10" t="s">
        <v>972</v>
      </c>
      <c r="G692" s="10" t="s">
        <v>973</v>
      </c>
      <c r="H692" s="10" t="s">
        <v>949</v>
      </c>
      <c r="I692" s="10" t="s">
        <v>974</v>
      </c>
      <c r="J692" s="10" t="s">
        <v>41</v>
      </c>
      <c r="K692" s="10" t="s">
        <v>270</v>
      </c>
      <c r="L692" s="7"/>
      <c r="M692" s="8" t="s">
        <v>41</v>
      </c>
      <c r="N692" s="11"/>
      <c r="O692" s="11"/>
      <c r="P692" s="7" t="s">
        <v>43</v>
      </c>
      <c r="Q692" s="7"/>
      <c r="R692" s="12" t="str">
        <f>HYPERLINK("https://docs.wto.org/imrd/directdoc.asp?DDFDocuments/t/G/TBTN24/BDI508A2.docx", "https://docs.wto.org/imrd/directdoc.asp?DDFDocuments/t/G/TBTN24/BDI508A2.docx")</f>
        <v>https://docs.wto.org/imrd/directdoc.asp?DDFDocuments/t/G/TBTN24/BDI508A2.docx</v>
      </c>
      <c r="S692" s="12" t="str">
        <f>HYPERLINK("https://docs.wto.org/imrd/directdoc.asp?DDFDocuments/u/G/TBTN24/BDI508A2.docx", "https://docs.wto.org/imrd/directdoc.asp?DDFDocuments/u/G/TBTN24/BDI508A2.docx")</f>
        <v>https://docs.wto.org/imrd/directdoc.asp?DDFDocuments/u/G/TBTN24/BDI508A2.docx</v>
      </c>
      <c r="T692" s="12" t="str">
        <f>HYPERLINK("https://docs.wto.org/imrd/directdoc.asp?DDFDocuments/v/G/TBTN24/BDI508A2.docx", "https://docs.wto.org/imrd/directdoc.asp?DDFDocuments/v/G/TBTN24/BDI508A2.docx")</f>
        <v>https://docs.wto.org/imrd/directdoc.asp?DDFDocuments/v/G/TBTN24/BDI508A2.docx</v>
      </c>
      <c r="U692" s="12" t="s">
        <v>97</v>
      </c>
      <c r="V692" s="12" t="s">
        <v>97</v>
      </c>
      <c r="W692" s="12" t="s">
        <v>98</v>
      </c>
      <c r="X692" s="12" t="s">
        <v>97</v>
      </c>
      <c r="Y692" s="12" t="s">
        <v>97</v>
      </c>
      <c r="Z692" s="12" t="s">
        <v>97</v>
      </c>
      <c r="AA692" s="12" t="s">
        <v>97</v>
      </c>
      <c r="AB692" s="13" t="s">
        <v>41</v>
      </c>
      <c r="AC692" s="12" t="s">
        <v>41</v>
      </c>
      <c r="AD692" s="12" t="s">
        <v>41</v>
      </c>
      <c r="AE692" s="12" t="s">
        <v>41</v>
      </c>
      <c r="AF692" s="12" t="s">
        <v>41</v>
      </c>
      <c r="AG692" s="12" t="s">
        <v>41</v>
      </c>
      <c r="AH692" s="13" t="s">
        <v>41</v>
      </c>
    </row>
    <row r="693" spans="1:34" ht="40.049999999999997" customHeight="1" x14ac:dyDescent="0.3">
      <c r="A693" s="7" t="s">
        <v>46</v>
      </c>
      <c r="B693" s="8">
        <v>46283</v>
      </c>
      <c r="C693" s="9" t="str">
        <f>HYPERLINK("https://epingalert.org/en/Search?viewData= G/TBT/N/BDI/508/Add.2, G/TBT/N/KEN/1675/Add.2, G/TBT/N/RWA/1057/Add.2, G/TBT/N/TZA/1174/Add.2, G/TBT/N/UGA/2011/Add.2"," G/TBT/N/BDI/508/Add.2, G/TBT/N/KEN/1675/Add.2, G/TBT/N/RWA/1057/Add.2, G/TBT/N/TZA/1174/Add.2, G/TBT/N/UGA/2011/Add.2")</f>
        <v xml:space="preserve"> G/TBT/N/BDI/508/Add.2, G/TBT/N/KEN/1675/Add.2, G/TBT/N/RWA/1057/Add.2, G/TBT/N/TZA/1174/Add.2, G/TBT/N/UGA/2011/Add.2</v>
      </c>
      <c r="D693" s="10" t="s">
        <v>970</v>
      </c>
      <c r="E693" s="10" t="s">
        <v>971</v>
      </c>
      <c r="F693" s="10" t="s">
        <v>972</v>
      </c>
      <c r="G693" s="10" t="s">
        <v>973</v>
      </c>
      <c r="H693" s="10" t="s">
        <v>949</v>
      </c>
      <c r="I693" s="10" t="s">
        <v>974</v>
      </c>
      <c r="J693" s="10" t="s">
        <v>41</v>
      </c>
      <c r="K693" s="10" t="s">
        <v>270</v>
      </c>
      <c r="L693" s="7"/>
      <c r="M693" s="8" t="s">
        <v>41</v>
      </c>
      <c r="N693" s="11"/>
      <c r="O693" s="11"/>
      <c r="P693" s="7" t="s">
        <v>43</v>
      </c>
      <c r="Q693" s="7"/>
      <c r="R693" s="12" t="str">
        <f>HYPERLINK("https://docs.wto.org/imrd/directdoc.asp?DDFDocuments/t/G/TBTN24/BDI508A2.docx", "https://docs.wto.org/imrd/directdoc.asp?DDFDocuments/t/G/TBTN24/BDI508A2.docx")</f>
        <v>https://docs.wto.org/imrd/directdoc.asp?DDFDocuments/t/G/TBTN24/BDI508A2.docx</v>
      </c>
      <c r="S693" s="12" t="str">
        <f>HYPERLINK("https://docs.wto.org/imrd/directdoc.asp?DDFDocuments/u/G/TBTN24/BDI508A2.docx", "https://docs.wto.org/imrd/directdoc.asp?DDFDocuments/u/G/TBTN24/BDI508A2.docx")</f>
        <v>https://docs.wto.org/imrd/directdoc.asp?DDFDocuments/u/G/TBTN24/BDI508A2.docx</v>
      </c>
      <c r="T693" s="12" t="str">
        <f>HYPERLINK("https://docs.wto.org/imrd/directdoc.asp?DDFDocuments/v/G/TBTN24/BDI508A2.docx", "https://docs.wto.org/imrd/directdoc.asp?DDFDocuments/v/G/TBTN24/BDI508A2.docx")</f>
        <v>https://docs.wto.org/imrd/directdoc.asp?DDFDocuments/v/G/TBTN24/BDI508A2.docx</v>
      </c>
      <c r="U693" s="12" t="s">
        <v>97</v>
      </c>
      <c r="V693" s="12" t="s">
        <v>97</v>
      </c>
      <c r="W693" s="12" t="s">
        <v>98</v>
      </c>
      <c r="X693" s="12" t="s">
        <v>97</v>
      </c>
      <c r="Y693" s="12" t="s">
        <v>97</v>
      </c>
      <c r="Z693" s="12" t="s">
        <v>97</v>
      </c>
      <c r="AA693" s="12" t="s">
        <v>97</v>
      </c>
      <c r="AB693" s="13" t="s">
        <v>41</v>
      </c>
      <c r="AC693" s="12" t="s">
        <v>41</v>
      </c>
      <c r="AD693" s="12" t="s">
        <v>41</v>
      </c>
      <c r="AE693" s="12" t="s">
        <v>41</v>
      </c>
      <c r="AF693" s="12" t="s">
        <v>41</v>
      </c>
      <c r="AG693" s="12" t="s">
        <v>41</v>
      </c>
      <c r="AH693" s="13" t="s">
        <v>41</v>
      </c>
    </row>
    <row r="694" spans="1:34" ht="40.049999999999997" customHeight="1" x14ac:dyDescent="0.3">
      <c r="A694" s="7" t="s">
        <v>47</v>
      </c>
      <c r="B694" s="8">
        <v>46283</v>
      </c>
      <c r="C694" s="9" t="str">
        <f>HYPERLINK("https://epingalert.org/en/Search?viewData= G/TBT/N/BDI/508/Add.2, G/TBT/N/KEN/1675/Add.2, G/TBT/N/RWA/1057/Add.2, G/TBT/N/TZA/1174/Add.2, G/TBT/N/UGA/2011/Add.2"," G/TBT/N/BDI/508/Add.2, G/TBT/N/KEN/1675/Add.2, G/TBT/N/RWA/1057/Add.2, G/TBT/N/TZA/1174/Add.2, G/TBT/N/UGA/2011/Add.2")</f>
        <v xml:space="preserve"> G/TBT/N/BDI/508/Add.2, G/TBT/N/KEN/1675/Add.2, G/TBT/N/RWA/1057/Add.2, G/TBT/N/TZA/1174/Add.2, G/TBT/N/UGA/2011/Add.2</v>
      </c>
      <c r="D694" s="10" t="s">
        <v>970</v>
      </c>
      <c r="E694" s="10" t="s">
        <v>971</v>
      </c>
      <c r="F694" s="10" t="s">
        <v>972</v>
      </c>
      <c r="G694" s="10" t="s">
        <v>973</v>
      </c>
      <c r="H694" s="10" t="s">
        <v>949</v>
      </c>
      <c r="I694" s="10" t="s">
        <v>974</v>
      </c>
      <c r="J694" s="10" t="s">
        <v>41</v>
      </c>
      <c r="K694" s="10" t="s">
        <v>270</v>
      </c>
      <c r="L694" s="7"/>
      <c r="M694" s="8" t="s">
        <v>41</v>
      </c>
      <c r="N694" s="11"/>
      <c r="O694" s="11"/>
      <c r="P694" s="7" t="s">
        <v>43</v>
      </c>
      <c r="Q694" s="7"/>
      <c r="R694" s="12" t="str">
        <f>HYPERLINK("https://docs.wto.org/imrd/directdoc.asp?DDFDocuments/t/G/TBTN24/BDI508A2.docx", "https://docs.wto.org/imrd/directdoc.asp?DDFDocuments/t/G/TBTN24/BDI508A2.docx")</f>
        <v>https://docs.wto.org/imrd/directdoc.asp?DDFDocuments/t/G/TBTN24/BDI508A2.docx</v>
      </c>
      <c r="S694" s="12" t="str">
        <f>HYPERLINK("https://docs.wto.org/imrd/directdoc.asp?DDFDocuments/u/G/TBTN24/BDI508A2.docx", "https://docs.wto.org/imrd/directdoc.asp?DDFDocuments/u/G/TBTN24/BDI508A2.docx")</f>
        <v>https://docs.wto.org/imrd/directdoc.asp?DDFDocuments/u/G/TBTN24/BDI508A2.docx</v>
      </c>
      <c r="T694" s="12" t="str">
        <f>HYPERLINK("https://docs.wto.org/imrd/directdoc.asp?DDFDocuments/v/G/TBTN24/BDI508A2.docx", "https://docs.wto.org/imrd/directdoc.asp?DDFDocuments/v/G/TBTN24/BDI508A2.docx")</f>
        <v>https://docs.wto.org/imrd/directdoc.asp?DDFDocuments/v/G/TBTN24/BDI508A2.docx</v>
      </c>
      <c r="U694" s="12" t="s">
        <v>97</v>
      </c>
      <c r="V694" s="12" t="s">
        <v>97</v>
      </c>
      <c r="W694" s="12" t="s">
        <v>98</v>
      </c>
      <c r="X694" s="12" t="s">
        <v>97</v>
      </c>
      <c r="Y694" s="12" t="s">
        <v>97</v>
      </c>
      <c r="Z694" s="12" t="s">
        <v>97</v>
      </c>
      <c r="AA694" s="12" t="s">
        <v>97</v>
      </c>
      <c r="AB694" s="13" t="s">
        <v>41</v>
      </c>
      <c r="AC694" s="12" t="s">
        <v>41</v>
      </c>
      <c r="AD694" s="12" t="s">
        <v>41</v>
      </c>
      <c r="AE694" s="12" t="s">
        <v>41</v>
      </c>
      <c r="AF694" s="12" t="s">
        <v>41</v>
      </c>
      <c r="AG694" s="12" t="s">
        <v>41</v>
      </c>
      <c r="AH694" s="13" t="s">
        <v>41</v>
      </c>
    </row>
    <row r="695" spans="1:34" ht="40.049999999999997" customHeight="1" x14ac:dyDescent="0.3">
      <c r="A695" s="7" t="s">
        <v>48</v>
      </c>
      <c r="B695" s="8">
        <v>46283</v>
      </c>
      <c r="C695" s="9" t="str">
        <f>HYPERLINK("https://epingalert.org/en/Search?viewData= G/TBT/N/BDI/508/Add.2, G/TBT/N/KEN/1675/Add.2, G/TBT/N/RWA/1057/Add.2, G/TBT/N/TZA/1174/Add.2, G/TBT/N/UGA/2011/Add.2"," G/TBT/N/BDI/508/Add.2, G/TBT/N/KEN/1675/Add.2, G/TBT/N/RWA/1057/Add.2, G/TBT/N/TZA/1174/Add.2, G/TBT/N/UGA/2011/Add.2")</f>
        <v xml:space="preserve"> G/TBT/N/BDI/508/Add.2, G/TBT/N/KEN/1675/Add.2, G/TBT/N/RWA/1057/Add.2, G/TBT/N/TZA/1174/Add.2, G/TBT/N/UGA/2011/Add.2</v>
      </c>
      <c r="D695" s="10" t="s">
        <v>970</v>
      </c>
      <c r="E695" s="10" t="s">
        <v>971</v>
      </c>
      <c r="F695" s="10" t="s">
        <v>972</v>
      </c>
      <c r="G695" s="10" t="s">
        <v>973</v>
      </c>
      <c r="H695" s="10" t="s">
        <v>949</v>
      </c>
      <c r="I695" s="10" t="s">
        <v>975</v>
      </c>
      <c r="J695" s="10" t="s">
        <v>41</v>
      </c>
      <c r="K695" s="10" t="s">
        <v>270</v>
      </c>
      <c r="L695" s="7"/>
      <c r="M695" s="8" t="s">
        <v>41</v>
      </c>
      <c r="N695" s="11"/>
      <c r="O695" s="11"/>
      <c r="P695" s="7" t="s">
        <v>43</v>
      </c>
      <c r="Q695" s="7"/>
      <c r="R695" s="12" t="str">
        <f>HYPERLINK("https://docs.wto.org/imrd/directdoc.asp?DDFDocuments/t/G/TBTN24/BDI508A2.docx", "https://docs.wto.org/imrd/directdoc.asp?DDFDocuments/t/G/TBTN24/BDI508A2.docx")</f>
        <v>https://docs.wto.org/imrd/directdoc.asp?DDFDocuments/t/G/TBTN24/BDI508A2.docx</v>
      </c>
      <c r="S695" s="12" t="str">
        <f>HYPERLINK("https://docs.wto.org/imrd/directdoc.asp?DDFDocuments/u/G/TBTN24/BDI508A2.docx", "https://docs.wto.org/imrd/directdoc.asp?DDFDocuments/u/G/TBTN24/BDI508A2.docx")</f>
        <v>https://docs.wto.org/imrd/directdoc.asp?DDFDocuments/u/G/TBTN24/BDI508A2.docx</v>
      </c>
      <c r="T695" s="12" t="str">
        <f>HYPERLINK("https://docs.wto.org/imrd/directdoc.asp?DDFDocuments/v/G/TBTN24/BDI508A2.docx", "https://docs.wto.org/imrd/directdoc.asp?DDFDocuments/v/G/TBTN24/BDI508A2.docx")</f>
        <v>https://docs.wto.org/imrd/directdoc.asp?DDFDocuments/v/G/TBTN24/BDI508A2.docx</v>
      </c>
      <c r="U695" s="12" t="s">
        <v>97</v>
      </c>
      <c r="V695" s="12" t="s">
        <v>97</v>
      </c>
      <c r="W695" s="12" t="s">
        <v>98</v>
      </c>
      <c r="X695" s="12" t="s">
        <v>97</v>
      </c>
      <c r="Y695" s="12" t="s">
        <v>97</v>
      </c>
      <c r="Z695" s="12" t="s">
        <v>97</v>
      </c>
      <c r="AA695" s="12" t="s">
        <v>97</v>
      </c>
      <c r="AB695" s="13" t="s">
        <v>41</v>
      </c>
      <c r="AC695" s="12" t="s">
        <v>41</v>
      </c>
      <c r="AD695" s="12" t="s">
        <v>41</v>
      </c>
      <c r="AE695" s="12" t="s">
        <v>41</v>
      </c>
      <c r="AF695" s="12" t="s">
        <v>41</v>
      </c>
      <c r="AG695" s="12" t="s">
        <v>41</v>
      </c>
      <c r="AH695" s="13" t="s">
        <v>41</v>
      </c>
    </row>
    <row r="696" spans="1:34" ht="40.049999999999997" customHeight="1" x14ac:dyDescent="0.3">
      <c r="A696" s="7" t="s">
        <v>34</v>
      </c>
      <c r="B696" s="8">
        <v>46283</v>
      </c>
      <c r="C696" s="9" t="str">
        <f>HYPERLINK("https://epingalert.org/en/Search?viewData= G/TBT/N/BDI/541/Add.2, G/TBT/N/KEN/1733/Add.2, G/TBT/N/RWA/1108/Add.2, G/TBT/N/TZA/1244/Add.2, G/TBT/N/UGA/2081/Add.2"," G/TBT/N/BDI/541/Add.2, G/TBT/N/KEN/1733/Add.2, G/TBT/N/RWA/1108/Add.2, G/TBT/N/TZA/1244/Add.2, G/TBT/N/UGA/2081/Add.2")</f>
        <v xml:space="preserve"> G/TBT/N/BDI/541/Add.2, G/TBT/N/KEN/1733/Add.2, G/TBT/N/RWA/1108/Add.2, G/TBT/N/TZA/1244/Add.2, G/TBT/N/UGA/2081/Add.2</v>
      </c>
      <c r="D696" s="10" t="s">
        <v>976</v>
      </c>
      <c r="E696" s="10" t="s">
        <v>977</v>
      </c>
      <c r="F696" s="10" t="s">
        <v>806</v>
      </c>
      <c r="G696" s="10" t="s">
        <v>41</v>
      </c>
      <c r="H696" s="10" t="s">
        <v>917</v>
      </c>
      <c r="I696" s="10" t="s">
        <v>978</v>
      </c>
      <c r="J696" s="10" t="s">
        <v>41</v>
      </c>
      <c r="K696" s="10" t="s">
        <v>270</v>
      </c>
      <c r="L696" s="7"/>
      <c r="M696" s="8" t="s">
        <v>41</v>
      </c>
      <c r="N696" s="11"/>
      <c r="O696" s="11"/>
      <c r="P696" s="7" t="s">
        <v>43</v>
      </c>
      <c r="Q696" s="7"/>
      <c r="R696" s="12" t="str">
        <f>HYPERLINK("https://docs.wto.org/imrd/directdoc.asp?DDFDocuments/t/G/TBTN25/BDI541A2.docx", "https://docs.wto.org/imrd/directdoc.asp?DDFDocuments/t/G/TBTN25/BDI541A2.docx")</f>
        <v>https://docs.wto.org/imrd/directdoc.asp?DDFDocuments/t/G/TBTN25/BDI541A2.docx</v>
      </c>
      <c r="S696" s="12" t="str">
        <f>HYPERLINK("https://docs.wto.org/imrd/directdoc.asp?DDFDocuments/u/G/TBTN25/BDI541A2.docx", "https://docs.wto.org/imrd/directdoc.asp?DDFDocuments/u/G/TBTN25/BDI541A2.docx")</f>
        <v>https://docs.wto.org/imrd/directdoc.asp?DDFDocuments/u/G/TBTN25/BDI541A2.docx</v>
      </c>
      <c r="T696" s="12" t="str">
        <f>HYPERLINK("https://docs.wto.org/imrd/directdoc.asp?DDFDocuments/v/G/TBTN25/BDI541A2.docx", "https://docs.wto.org/imrd/directdoc.asp?DDFDocuments/v/G/TBTN25/BDI541A2.docx")</f>
        <v>https://docs.wto.org/imrd/directdoc.asp?DDFDocuments/v/G/TBTN25/BDI541A2.docx</v>
      </c>
      <c r="U696" s="12" t="s">
        <v>98</v>
      </c>
      <c r="V696" s="12" t="s">
        <v>97</v>
      </c>
      <c r="W696" s="12" t="s">
        <v>97</v>
      </c>
      <c r="X696" s="12" t="s">
        <v>97</v>
      </c>
      <c r="Y696" s="12" t="s">
        <v>97</v>
      </c>
      <c r="Z696" s="12" t="s">
        <v>97</v>
      </c>
      <c r="AA696" s="12" t="s">
        <v>97</v>
      </c>
      <c r="AB696" s="13" t="s">
        <v>41</v>
      </c>
      <c r="AC696" s="12" t="s">
        <v>41</v>
      </c>
      <c r="AD696" s="12" t="s">
        <v>41</v>
      </c>
      <c r="AE696" s="12" t="s">
        <v>41</v>
      </c>
      <c r="AF696" s="12" t="s">
        <v>41</v>
      </c>
      <c r="AG696" s="12" t="s">
        <v>41</v>
      </c>
      <c r="AH696" s="13" t="s">
        <v>41</v>
      </c>
    </row>
    <row r="697" spans="1:34" ht="40.049999999999997" customHeight="1" x14ac:dyDescent="0.3">
      <c r="A697" s="7" t="s">
        <v>45</v>
      </c>
      <c r="B697" s="8">
        <v>46283</v>
      </c>
      <c r="C697" s="9" t="str">
        <f>HYPERLINK("https://epingalert.org/en/Search?viewData= G/TBT/N/BDI/541/Add.2, G/TBT/N/KEN/1733/Add.2, G/TBT/N/RWA/1108/Add.2, G/TBT/N/TZA/1244/Add.2, G/TBT/N/UGA/2081/Add.2"," G/TBT/N/BDI/541/Add.2, G/TBT/N/KEN/1733/Add.2, G/TBT/N/RWA/1108/Add.2, G/TBT/N/TZA/1244/Add.2, G/TBT/N/UGA/2081/Add.2")</f>
        <v xml:space="preserve"> G/TBT/N/BDI/541/Add.2, G/TBT/N/KEN/1733/Add.2, G/TBT/N/RWA/1108/Add.2, G/TBT/N/TZA/1244/Add.2, G/TBT/N/UGA/2081/Add.2</v>
      </c>
      <c r="D697" s="10" t="s">
        <v>976</v>
      </c>
      <c r="E697" s="10" t="s">
        <v>977</v>
      </c>
      <c r="F697" s="10" t="s">
        <v>806</v>
      </c>
      <c r="G697" s="10" t="s">
        <v>41</v>
      </c>
      <c r="H697" s="10" t="s">
        <v>917</v>
      </c>
      <c r="I697" s="10" t="s">
        <v>978</v>
      </c>
      <c r="J697" s="10" t="s">
        <v>41</v>
      </c>
      <c r="K697" s="10" t="s">
        <v>270</v>
      </c>
      <c r="L697" s="7"/>
      <c r="M697" s="8" t="s">
        <v>41</v>
      </c>
      <c r="N697" s="11"/>
      <c r="O697" s="11"/>
      <c r="P697" s="7" t="s">
        <v>43</v>
      </c>
      <c r="Q697" s="7"/>
      <c r="R697" s="12" t="str">
        <f>HYPERLINK("https://docs.wto.org/imrd/directdoc.asp?DDFDocuments/t/G/TBTN25/BDI541A2.docx", "https://docs.wto.org/imrd/directdoc.asp?DDFDocuments/t/G/TBTN25/BDI541A2.docx")</f>
        <v>https://docs.wto.org/imrd/directdoc.asp?DDFDocuments/t/G/TBTN25/BDI541A2.docx</v>
      </c>
      <c r="S697" s="12" t="str">
        <f>HYPERLINK("https://docs.wto.org/imrd/directdoc.asp?DDFDocuments/u/G/TBTN25/BDI541A2.docx", "https://docs.wto.org/imrd/directdoc.asp?DDFDocuments/u/G/TBTN25/BDI541A2.docx")</f>
        <v>https://docs.wto.org/imrd/directdoc.asp?DDFDocuments/u/G/TBTN25/BDI541A2.docx</v>
      </c>
      <c r="T697" s="12" t="str">
        <f>HYPERLINK("https://docs.wto.org/imrd/directdoc.asp?DDFDocuments/v/G/TBTN25/BDI541A2.docx", "https://docs.wto.org/imrd/directdoc.asp?DDFDocuments/v/G/TBTN25/BDI541A2.docx")</f>
        <v>https://docs.wto.org/imrd/directdoc.asp?DDFDocuments/v/G/TBTN25/BDI541A2.docx</v>
      </c>
      <c r="U697" s="12" t="s">
        <v>98</v>
      </c>
      <c r="V697" s="12" t="s">
        <v>97</v>
      </c>
      <c r="W697" s="12" t="s">
        <v>97</v>
      </c>
      <c r="X697" s="12" t="s">
        <v>97</v>
      </c>
      <c r="Y697" s="12" t="s">
        <v>97</v>
      </c>
      <c r="Z697" s="12" t="s">
        <v>97</v>
      </c>
      <c r="AA697" s="12" t="s">
        <v>97</v>
      </c>
      <c r="AB697" s="13" t="s">
        <v>41</v>
      </c>
      <c r="AC697" s="12" t="s">
        <v>41</v>
      </c>
      <c r="AD697" s="12" t="s">
        <v>41</v>
      </c>
      <c r="AE697" s="12" t="s">
        <v>41</v>
      </c>
      <c r="AF697" s="12" t="s">
        <v>41</v>
      </c>
      <c r="AG697" s="12" t="s">
        <v>41</v>
      </c>
      <c r="AH697" s="13" t="s">
        <v>41</v>
      </c>
    </row>
    <row r="698" spans="1:34" ht="40.049999999999997" customHeight="1" x14ac:dyDescent="0.3">
      <c r="A698" s="7" t="s">
        <v>46</v>
      </c>
      <c r="B698" s="8">
        <v>46283</v>
      </c>
      <c r="C698" s="9" t="str">
        <f>HYPERLINK("https://epingalert.org/en/Search?viewData= G/TBT/N/BDI/541/Add.2, G/TBT/N/KEN/1733/Add.2, G/TBT/N/RWA/1108/Add.2, G/TBT/N/TZA/1244/Add.2, G/TBT/N/UGA/2081/Add.2"," G/TBT/N/BDI/541/Add.2, G/TBT/N/KEN/1733/Add.2, G/TBT/N/RWA/1108/Add.2, G/TBT/N/TZA/1244/Add.2, G/TBT/N/UGA/2081/Add.2")</f>
        <v xml:space="preserve"> G/TBT/N/BDI/541/Add.2, G/TBT/N/KEN/1733/Add.2, G/TBT/N/RWA/1108/Add.2, G/TBT/N/TZA/1244/Add.2, G/TBT/N/UGA/2081/Add.2</v>
      </c>
      <c r="D698" s="10" t="s">
        <v>976</v>
      </c>
      <c r="E698" s="10" t="s">
        <v>977</v>
      </c>
      <c r="F698" s="10" t="s">
        <v>806</v>
      </c>
      <c r="G698" s="10" t="s">
        <v>41</v>
      </c>
      <c r="H698" s="10" t="s">
        <v>917</v>
      </c>
      <c r="I698" s="10" t="s">
        <v>978</v>
      </c>
      <c r="J698" s="10" t="s">
        <v>41</v>
      </c>
      <c r="K698" s="10" t="s">
        <v>270</v>
      </c>
      <c r="L698" s="7"/>
      <c r="M698" s="8" t="s">
        <v>41</v>
      </c>
      <c r="N698" s="11"/>
      <c r="O698" s="11"/>
      <c r="P698" s="7" t="s">
        <v>43</v>
      </c>
      <c r="Q698" s="7"/>
      <c r="R698" s="12" t="str">
        <f>HYPERLINK("https://docs.wto.org/imrd/directdoc.asp?DDFDocuments/t/G/TBTN25/BDI541A2.docx", "https://docs.wto.org/imrd/directdoc.asp?DDFDocuments/t/G/TBTN25/BDI541A2.docx")</f>
        <v>https://docs.wto.org/imrd/directdoc.asp?DDFDocuments/t/G/TBTN25/BDI541A2.docx</v>
      </c>
      <c r="S698" s="12" t="str">
        <f>HYPERLINK("https://docs.wto.org/imrd/directdoc.asp?DDFDocuments/u/G/TBTN25/BDI541A2.docx", "https://docs.wto.org/imrd/directdoc.asp?DDFDocuments/u/G/TBTN25/BDI541A2.docx")</f>
        <v>https://docs.wto.org/imrd/directdoc.asp?DDFDocuments/u/G/TBTN25/BDI541A2.docx</v>
      </c>
      <c r="T698" s="12" t="str">
        <f>HYPERLINK("https://docs.wto.org/imrd/directdoc.asp?DDFDocuments/v/G/TBTN25/BDI541A2.docx", "https://docs.wto.org/imrd/directdoc.asp?DDFDocuments/v/G/TBTN25/BDI541A2.docx")</f>
        <v>https://docs.wto.org/imrd/directdoc.asp?DDFDocuments/v/G/TBTN25/BDI541A2.docx</v>
      </c>
      <c r="U698" s="12" t="s">
        <v>98</v>
      </c>
      <c r="V698" s="12" t="s">
        <v>97</v>
      </c>
      <c r="W698" s="12" t="s">
        <v>97</v>
      </c>
      <c r="X698" s="12" t="s">
        <v>97</v>
      </c>
      <c r="Y698" s="12" t="s">
        <v>97</v>
      </c>
      <c r="Z698" s="12" t="s">
        <v>97</v>
      </c>
      <c r="AA698" s="12" t="s">
        <v>97</v>
      </c>
      <c r="AB698" s="13" t="s">
        <v>41</v>
      </c>
      <c r="AC698" s="12" t="s">
        <v>41</v>
      </c>
      <c r="AD698" s="12" t="s">
        <v>41</v>
      </c>
      <c r="AE698" s="12" t="s">
        <v>41</v>
      </c>
      <c r="AF698" s="12" t="s">
        <v>41</v>
      </c>
      <c r="AG698" s="12" t="s">
        <v>41</v>
      </c>
      <c r="AH698" s="13" t="s">
        <v>41</v>
      </c>
    </row>
    <row r="699" spans="1:34" ht="40.049999999999997" customHeight="1" x14ac:dyDescent="0.3">
      <c r="A699" s="7" t="s">
        <v>47</v>
      </c>
      <c r="B699" s="8">
        <v>46283</v>
      </c>
      <c r="C699" s="9" t="str">
        <f>HYPERLINK("https://epingalert.org/en/Search?viewData= G/TBT/N/BDI/541/Add.2, G/TBT/N/KEN/1733/Add.2, G/TBT/N/RWA/1108/Add.2, G/TBT/N/TZA/1244/Add.2, G/TBT/N/UGA/2081/Add.2"," G/TBT/N/BDI/541/Add.2, G/TBT/N/KEN/1733/Add.2, G/TBT/N/RWA/1108/Add.2, G/TBT/N/TZA/1244/Add.2, G/TBT/N/UGA/2081/Add.2")</f>
        <v xml:space="preserve"> G/TBT/N/BDI/541/Add.2, G/TBT/N/KEN/1733/Add.2, G/TBT/N/RWA/1108/Add.2, G/TBT/N/TZA/1244/Add.2, G/TBT/N/UGA/2081/Add.2</v>
      </c>
      <c r="D699" s="10" t="s">
        <v>976</v>
      </c>
      <c r="E699" s="10" t="s">
        <v>977</v>
      </c>
      <c r="F699" s="10" t="s">
        <v>806</v>
      </c>
      <c r="G699" s="10" t="s">
        <v>41</v>
      </c>
      <c r="H699" s="10" t="s">
        <v>917</v>
      </c>
      <c r="I699" s="10" t="s">
        <v>978</v>
      </c>
      <c r="J699" s="10" t="s">
        <v>41</v>
      </c>
      <c r="K699" s="10" t="s">
        <v>270</v>
      </c>
      <c r="L699" s="7"/>
      <c r="M699" s="8" t="s">
        <v>41</v>
      </c>
      <c r="N699" s="11"/>
      <c r="O699" s="11"/>
      <c r="P699" s="7" t="s">
        <v>43</v>
      </c>
      <c r="Q699" s="7"/>
      <c r="R699" s="12" t="str">
        <f>HYPERLINK("https://docs.wto.org/imrd/directdoc.asp?DDFDocuments/t/G/TBTN25/BDI541A2.docx", "https://docs.wto.org/imrd/directdoc.asp?DDFDocuments/t/G/TBTN25/BDI541A2.docx")</f>
        <v>https://docs.wto.org/imrd/directdoc.asp?DDFDocuments/t/G/TBTN25/BDI541A2.docx</v>
      </c>
      <c r="S699" s="12" t="str">
        <f>HYPERLINK("https://docs.wto.org/imrd/directdoc.asp?DDFDocuments/u/G/TBTN25/BDI541A2.docx", "https://docs.wto.org/imrd/directdoc.asp?DDFDocuments/u/G/TBTN25/BDI541A2.docx")</f>
        <v>https://docs.wto.org/imrd/directdoc.asp?DDFDocuments/u/G/TBTN25/BDI541A2.docx</v>
      </c>
      <c r="T699" s="12" t="str">
        <f>HYPERLINK("https://docs.wto.org/imrd/directdoc.asp?DDFDocuments/v/G/TBTN25/BDI541A2.docx", "https://docs.wto.org/imrd/directdoc.asp?DDFDocuments/v/G/TBTN25/BDI541A2.docx")</f>
        <v>https://docs.wto.org/imrd/directdoc.asp?DDFDocuments/v/G/TBTN25/BDI541A2.docx</v>
      </c>
      <c r="U699" s="12" t="s">
        <v>98</v>
      </c>
      <c r="V699" s="12" t="s">
        <v>97</v>
      </c>
      <c r="W699" s="12" t="s">
        <v>97</v>
      </c>
      <c r="X699" s="12" t="s">
        <v>97</v>
      </c>
      <c r="Y699" s="12" t="s">
        <v>97</v>
      </c>
      <c r="Z699" s="12" t="s">
        <v>97</v>
      </c>
      <c r="AA699" s="12" t="s">
        <v>97</v>
      </c>
      <c r="AB699" s="13" t="s">
        <v>41</v>
      </c>
      <c r="AC699" s="12" t="s">
        <v>41</v>
      </c>
      <c r="AD699" s="12" t="s">
        <v>41</v>
      </c>
      <c r="AE699" s="12" t="s">
        <v>41</v>
      </c>
      <c r="AF699" s="12" t="s">
        <v>41</v>
      </c>
      <c r="AG699" s="12" t="s">
        <v>41</v>
      </c>
      <c r="AH699" s="13" t="s">
        <v>41</v>
      </c>
    </row>
    <row r="700" spans="1:34" ht="40.049999999999997" customHeight="1" x14ac:dyDescent="0.3">
      <c r="A700" s="7" t="s">
        <v>48</v>
      </c>
      <c r="B700" s="8">
        <v>46283</v>
      </c>
      <c r="C700" s="9" t="str">
        <f>HYPERLINK("https://epingalert.org/en/Search?viewData= G/TBT/N/BDI/541/Add.2, G/TBT/N/KEN/1733/Add.2, G/TBT/N/RWA/1108/Add.2, G/TBT/N/TZA/1244/Add.2, G/TBT/N/UGA/2081/Add.2"," G/TBT/N/BDI/541/Add.2, G/TBT/N/KEN/1733/Add.2, G/TBT/N/RWA/1108/Add.2, G/TBT/N/TZA/1244/Add.2, G/TBT/N/UGA/2081/Add.2")</f>
        <v xml:space="preserve"> G/TBT/N/BDI/541/Add.2, G/TBT/N/KEN/1733/Add.2, G/TBT/N/RWA/1108/Add.2, G/TBT/N/TZA/1244/Add.2, G/TBT/N/UGA/2081/Add.2</v>
      </c>
      <c r="D700" s="10" t="s">
        <v>976</v>
      </c>
      <c r="E700" s="10" t="s">
        <v>977</v>
      </c>
      <c r="F700" s="10" t="s">
        <v>806</v>
      </c>
      <c r="G700" s="10" t="s">
        <v>41</v>
      </c>
      <c r="H700" s="10" t="s">
        <v>917</v>
      </c>
      <c r="I700" s="10" t="s">
        <v>979</v>
      </c>
      <c r="J700" s="10" t="s">
        <v>41</v>
      </c>
      <c r="K700" s="10" t="s">
        <v>270</v>
      </c>
      <c r="L700" s="7"/>
      <c r="M700" s="8" t="s">
        <v>41</v>
      </c>
      <c r="N700" s="11"/>
      <c r="O700" s="11"/>
      <c r="P700" s="7" t="s">
        <v>43</v>
      </c>
      <c r="Q700" s="7"/>
      <c r="R700" s="12" t="str">
        <f>HYPERLINK("https://docs.wto.org/imrd/directdoc.asp?DDFDocuments/t/G/TBTN25/BDI541A2.docx", "https://docs.wto.org/imrd/directdoc.asp?DDFDocuments/t/G/TBTN25/BDI541A2.docx")</f>
        <v>https://docs.wto.org/imrd/directdoc.asp?DDFDocuments/t/G/TBTN25/BDI541A2.docx</v>
      </c>
      <c r="S700" s="12" t="str">
        <f>HYPERLINK("https://docs.wto.org/imrd/directdoc.asp?DDFDocuments/u/G/TBTN25/BDI541A2.docx", "https://docs.wto.org/imrd/directdoc.asp?DDFDocuments/u/G/TBTN25/BDI541A2.docx")</f>
        <v>https://docs.wto.org/imrd/directdoc.asp?DDFDocuments/u/G/TBTN25/BDI541A2.docx</v>
      </c>
      <c r="T700" s="12" t="str">
        <f>HYPERLINK("https://docs.wto.org/imrd/directdoc.asp?DDFDocuments/v/G/TBTN25/BDI541A2.docx", "https://docs.wto.org/imrd/directdoc.asp?DDFDocuments/v/G/TBTN25/BDI541A2.docx")</f>
        <v>https://docs.wto.org/imrd/directdoc.asp?DDFDocuments/v/G/TBTN25/BDI541A2.docx</v>
      </c>
      <c r="U700" s="12" t="s">
        <v>98</v>
      </c>
      <c r="V700" s="12" t="s">
        <v>97</v>
      </c>
      <c r="W700" s="12" t="s">
        <v>97</v>
      </c>
      <c r="X700" s="12" t="s">
        <v>97</v>
      </c>
      <c r="Y700" s="12" t="s">
        <v>97</v>
      </c>
      <c r="Z700" s="12" t="s">
        <v>97</v>
      </c>
      <c r="AA700" s="12" t="s">
        <v>97</v>
      </c>
      <c r="AB700" s="13" t="s">
        <v>41</v>
      </c>
      <c r="AC700" s="12" t="s">
        <v>41</v>
      </c>
      <c r="AD700" s="12" t="s">
        <v>41</v>
      </c>
      <c r="AE700" s="12" t="s">
        <v>41</v>
      </c>
      <c r="AF700" s="12" t="s">
        <v>41</v>
      </c>
      <c r="AG700" s="12" t="s">
        <v>41</v>
      </c>
      <c r="AH700" s="13" t="s">
        <v>41</v>
      </c>
    </row>
    <row r="701" spans="1:34" ht="40.049999999999997" customHeight="1" x14ac:dyDescent="0.3">
      <c r="A701" s="7" t="s">
        <v>34</v>
      </c>
      <c r="B701" s="8">
        <v>46283</v>
      </c>
      <c r="C701" s="9" t="str">
        <f>HYPERLINK("https://epingalert.org/en/Search?viewData= G/TBT/N/BDI/546/Add.2, G/TBT/N/KEN/1738/Add.2, G/TBT/N/RWA/1113/Add.2, G/TBT/N/TZA/1249/Add.2, G/TBT/N/UGA/2086/Add.2"," G/TBT/N/BDI/546/Add.2, G/TBT/N/KEN/1738/Add.2, G/TBT/N/RWA/1113/Add.2, G/TBT/N/TZA/1249/Add.2, G/TBT/N/UGA/2086/Add.2")</f>
        <v xml:space="preserve"> G/TBT/N/BDI/546/Add.2, G/TBT/N/KEN/1738/Add.2, G/TBT/N/RWA/1113/Add.2, G/TBT/N/TZA/1249/Add.2, G/TBT/N/UGA/2086/Add.2</v>
      </c>
      <c r="D701" s="10" t="s">
        <v>980</v>
      </c>
      <c r="E701" s="10" t="s">
        <v>981</v>
      </c>
      <c r="F701" s="10" t="s">
        <v>806</v>
      </c>
      <c r="G701" s="10" t="s">
        <v>41</v>
      </c>
      <c r="H701" s="10" t="s">
        <v>917</v>
      </c>
      <c r="I701" s="10" t="s">
        <v>978</v>
      </c>
      <c r="J701" s="10" t="s">
        <v>41</v>
      </c>
      <c r="K701" s="10" t="s">
        <v>270</v>
      </c>
      <c r="L701" s="7"/>
      <c r="M701" s="8" t="s">
        <v>41</v>
      </c>
      <c r="N701" s="11"/>
      <c r="O701" s="11"/>
      <c r="P701" s="7" t="s">
        <v>43</v>
      </c>
      <c r="Q701" s="7"/>
      <c r="R701" s="12" t="str">
        <f>HYPERLINK("https://docs.wto.org/imrd/directdoc.asp?DDFDocuments/t/G/TBTN25/BDI546A2.docx", "https://docs.wto.org/imrd/directdoc.asp?DDFDocuments/t/G/TBTN25/BDI546A2.docx")</f>
        <v>https://docs.wto.org/imrd/directdoc.asp?DDFDocuments/t/G/TBTN25/BDI546A2.docx</v>
      </c>
      <c r="S701" s="12" t="str">
        <f>HYPERLINK("https://docs.wto.org/imrd/directdoc.asp?DDFDocuments/u/G/TBTN25/BDI546A2.docx", "https://docs.wto.org/imrd/directdoc.asp?DDFDocuments/u/G/TBTN25/BDI546A2.docx")</f>
        <v>https://docs.wto.org/imrd/directdoc.asp?DDFDocuments/u/G/TBTN25/BDI546A2.docx</v>
      </c>
      <c r="T701" s="12" t="str">
        <f>HYPERLINK("https://docs.wto.org/imrd/directdoc.asp?DDFDocuments/v/G/TBTN25/BDI546A2.docx", "https://docs.wto.org/imrd/directdoc.asp?DDFDocuments/v/G/TBTN25/BDI546A2.docx")</f>
        <v>https://docs.wto.org/imrd/directdoc.asp?DDFDocuments/v/G/TBTN25/BDI546A2.docx</v>
      </c>
      <c r="U701" s="12" t="s">
        <v>98</v>
      </c>
      <c r="V701" s="12" t="s">
        <v>97</v>
      </c>
      <c r="W701" s="12" t="s">
        <v>97</v>
      </c>
      <c r="X701" s="12" t="s">
        <v>97</v>
      </c>
      <c r="Y701" s="12" t="s">
        <v>97</v>
      </c>
      <c r="Z701" s="12" t="s">
        <v>97</v>
      </c>
      <c r="AA701" s="12" t="s">
        <v>97</v>
      </c>
      <c r="AB701" s="13" t="s">
        <v>41</v>
      </c>
      <c r="AC701" s="12" t="s">
        <v>41</v>
      </c>
      <c r="AD701" s="12" t="s">
        <v>41</v>
      </c>
      <c r="AE701" s="12" t="s">
        <v>41</v>
      </c>
      <c r="AF701" s="12" t="s">
        <v>41</v>
      </c>
      <c r="AG701" s="12" t="s">
        <v>41</v>
      </c>
      <c r="AH701" s="13" t="s">
        <v>41</v>
      </c>
    </row>
    <row r="702" spans="1:34" ht="40.049999999999997" customHeight="1" x14ac:dyDescent="0.3">
      <c r="A702" s="7" t="s">
        <v>45</v>
      </c>
      <c r="B702" s="8">
        <v>46283</v>
      </c>
      <c r="C702" s="9" t="str">
        <f>HYPERLINK("https://epingalert.org/en/Search?viewData= G/TBT/N/BDI/546/Add.2, G/TBT/N/KEN/1738/Add.2, G/TBT/N/RWA/1113/Add.2, G/TBT/N/TZA/1249/Add.2, G/TBT/N/UGA/2086/Add.2"," G/TBT/N/BDI/546/Add.2, G/TBT/N/KEN/1738/Add.2, G/TBT/N/RWA/1113/Add.2, G/TBT/N/TZA/1249/Add.2, G/TBT/N/UGA/2086/Add.2")</f>
        <v xml:space="preserve"> G/TBT/N/BDI/546/Add.2, G/TBT/N/KEN/1738/Add.2, G/TBT/N/RWA/1113/Add.2, G/TBT/N/TZA/1249/Add.2, G/TBT/N/UGA/2086/Add.2</v>
      </c>
      <c r="D702" s="10" t="s">
        <v>980</v>
      </c>
      <c r="E702" s="10" t="s">
        <v>981</v>
      </c>
      <c r="F702" s="10" t="s">
        <v>806</v>
      </c>
      <c r="G702" s="10" t="s">
        <v>41</v>
      </c>
      <c r="H702" s="10" t="s">
        <v>917</v>
      </c>
      <c r="I702" s="10" t="s">
        <v>978</v>
      </c>
      <c r="J702" s="10" t="s">
        <v>41</v>
      </c>
      <c r="K702" s="10" t="s">
        <v>270</v>
      </c>
      <c r="L702" s="7"/>
      <c r="M702" s="8" t="s">
        <v>41</v>
      </c>
      <c r="N702" s="11"/>
      <c r="O702" s="11"/>
      <c r="P702" s="7" t="s">
        <v>43</v>
      </c>
      <c r="Q702" s="7"/>
      <c r="R702" s="12" t="str">
        <f>HYPERLINK("https://docs.wto.org/imrd/directdoc.asp?DDFDocuments/t/G/TBTN25/BDI546A2.docx", "https://docs.wto.org/imrd/directdoc.asp?DDFDocuments/t/G/TBTN25/BDI546A2.docx")</f>
        <v>https://docs.wto.org/imrd/directdoc.asp?DDFDocuments/t/G/TBTN25/BDI546A2.docx</v>
      </c>
      <c r="S702" s="12" t="str">
        <f>HYPERLINK("https://docs.wto.org/imrd/directdoc.asp?DDFDocuments/u/G/TBTN25/BDI546A2.docx", "https://docs.wto.org/imrd/directdoc.asp?DDFDocuments/u/G/TBTN25/BDI546A2.docx")</f>
        <v>https://docs.wto.org/imrd/directdoc.asp?DDFDocuments/u/G/TBTN25/BDI546A2.docx</v>
      </c>
      <c r="T702" s="12" t="str">
        <f>HYPERLINK("https://docs.wto.org/imrd/directdoc.asp?DDFDocuments/v/G/TBTN25/BDI546A2.docx", "https://docs.wto.org/imrd/directdoc.asp?DDFDocuments/v/G/TBTN25/BDI546A2.docx")</f>
        <v>https://docs.wto.org/imrd/directdoc.asp?DDFDocuments/v/G/TBTN25/BDI546A2.docx</v>
      </c>
      <c r="U702" s="12" t="s">
        <v>98</v>
      </c>
      <c r="V702" s="12" t="s">
        <v>97</v>
      </c>
      <c r="W702" s="12" t="s">
        <v>97</v>
      </c>
      <c r="X702" s="12" t="s">
        <v>97</v>
      </c>
      <c r="Y702" s="12" t="s">
        <v>97</v>
      </c>
      <c r="Z702" s="12" t="s">
        <v>97</v>
      </c>
      <c r="AA702" s="12" t="s">
        <v>97</v>
      </c>
      <c r="AB702" s="13" t="s">
        <v>41</v>
      </c>
      <c r="AC702" s="12" t="s">
        <v>41</v>
      </c>
      <c r="AD702" s="12" t="s">
        <v>41</v>
      </c>
      <c r="AE702" s="12" t="s">
        <v>41</v>
      </c>
      <c r="AF702" s="12" t="s">
        <v>41</v>
      </c>
      <c r="AG702" s="12" t="s">
        <v>41</v>
      </c>
      <c r="AH702" s="13" t="s">
        <v>41</v>
      </c>
    </row>
    <row r="703" spans="1:34" ht="40.049999999999997" customHeight="1" x14ac:dyDescent="0.3">
      <c r="A703" s="7" t="s">
        <v>46</v>
      </c>
      <c r="B703" s="8">
        <v>46283</v>
      </c>
      <c r="C703" s="9" t="str">
        <f>HYPERLINK("https://epingalert.org/en/Search?viewData= G/TBT/N/BDI/546/Add.2, G/TBT/N/KEN/1738/Add.2, G/TBT/N/RWA/1113/Add.2, G/TBT/N/TZA/1249/Add.2, G/TBT/N/UGA/2086/Add.2"," G/TBT/N/BDI/546/Add.2, G/TBT/N/KEN/1738/Add.2, G/TBT/N/RWA/1113/Add.2, G/TBT/N/TZA/1249/Add.2, G/TBT/N/UGA/2086/Add.2")</f>
        <v xml:space="preserve"> G/TBT/N/BDI/546/Add.2, G/TBT/N/KEN/1738/Add.2, G/TBT/N/RWA/1113/Add.2, G/TBT/N/TZA/1249/Add.2, G/TBT/N/UGA/2086/Add.2</v>
      </c>
      <c r="D703" s="10" t="s">
        <v>980</v>
      </c>
      <c r="E703" s="10" t="s">
        <v>981</v>
      </c>
      <c r="F703" s="10" t="s">
        <v>806</v>
      </c>
      <c r="G703" s="10" t="s">
        <v>41</v>
      </c>
      <c r="H703" s="10" t="s">
        <v>917</v>
      </c>
      <c r="I703" s="10" t="s">
        <v>978</v>
      </c>
      <c r="J703" s="10" t="s">
        <v>41</v>
      </c>
      <c r="K703" s="10" t="s">
        <v>270</v>
      </c>
      <c r="L703" s="7"/>
      <c r="M703" s="8" t="s">
        <v>41</v>
      </c>
      <c r="N703" s="11"/>
      <c r="O703" s="11"/>
      <c r="P703" s="7" t="s">
        <v>43</v>
      </c>
      <c r="Q703" s="7"/>
      <c r="R703" s="12" t="str">
        <f>HYPERLINK("https://docs.wto.org/imrd/directdoc.asp?DDFDocuments/t/G/TBTN25/BDI546A2.docx", "https://docs.wto.org/imrd/directdoc.asp?DDFDocuments/t/G/TBTN25/BDI546A2.docx")</f>
        <v>https://docs.wto.org/imrd/directdoc.asp?DDFDocuments/t/G/TBTN25/BDI546A2.docx</v>
      </c>
      <c r="S703" s="12" t="str">
        <f>HYPERLINK("https://docs.wto.org/imrd/directdoc.asp?DDFDocuments/u/G/TBTN25/BDI546A2.docx", "https://docs.wto.org/imrd/directdoc.asp?DDFDocuments/u/G/TBTN25/BDI546A2.docx")</f>
        <v>https://docs.wto.org/imrd/directdoc.asp?DDFDocuments/u/G/TBTN25/BDI546A2.docx</v>
      </c>
      <c r="T703" s="12" t="str">
        <f>HYPERLINK("https://docs.wto.org/imrd/directdoc.asp?DDFDocuments/v/G/TBTN25/BDI546A2.docx", "https://docs.wto.org/imrd/directdoc.asp?DDFDocuments/v/G/TBTN25/BDI546A2.docx")</f>
        <v>https://docs.wto.org/imrd/directdoc.asp?DDFDocuments/v/G/TBTN25/BDI546A2.docx</v>
      </c>
      <c r="U703" s="12" t="s">
        <v>98</v>
      </c>
      <c r="V703" s="12" t="s">
        <v>97</v>
      </c>
      <c r="W703" s="12" t="s">
        <v>97</v>
      </c>
      <c r="X703" s="12" t="s">
        <v>97</v>
      </c>
      <c r="Y703" s="12" t="s">
        <v>97</v>
      </c>
      <c r="Z703" s="12" t="s">
        <v>97</v>
      </c>
      <c r="AA703" s="12" t="s">
        <v>97</v>
      </c>
      <c r="AB703" s="13" t="s">
        <v>41</v>
      </c>
      <c r="AC703" s="12" t="s">
        <v>41</v>
      </c>
      <c r="AD703" s="12" t="s">
        <v>41</v>
      </c>
      <c r="AE703" s="12" t="s">
        <v>41</v>
      </c>
      <c r="AF703" s="12" t="s">
        <v>41</v>
      </c>
      <c r="AG703" s="12" t="s">
        <v>41</v>
      </c>
      <c r="AH703" s="13" t="s">
        <v>41</v>
      </c>
    </row>
    <row r="704" spans="1:34" ht="40.049999999999997" customHeight="1" x14ac:dyDescent="0.3">
      <c r="A704" s="7" t="s">
        <v>47</v>
      </c>
      <c r="B704" s="8">
        <v>46283</v>
      </c>
      <c r="C704" s="9" t="str">
        <f>HYPERLINK("https://epingalert.org/en/Search?viewData= G/TBT/N/BDI/546/Add.2, G/TBT/N/KEN/1738/Add.2, G/TBT/N/RWA/1113/Add.2, G/TBT/N/TZA/1249/Add.2, G/TBT/N/UGA/2086/Add.2"," G/TBT/N/BDI/546/Add.2, G/TBT/N/KEN/1738/Add.2, G/TBT/N/RWA/1113/Add.2, G/TBT/N/TZA/1249/Add.2, G/TBT/N/UGA/2086/Add.2")</f>
        <v xml:space="preserve"> G/TBT/N/BDI/546/Add.2, G/TBT/N/KEN/1738/Add.2, G/TBT/N/RWA/1113/Add.2, G/TBT/N/TZA/1249/Add.2, G/TBT/N/UGA/2086/Add.2</v>
      </c>
      <c r="D704" s="10" t="s">
        <v>980</v>
      </c>
      <c r="E704" s="10" t="s">
        <v>981</v>
      </c>
      <c r="F704" s="10" t="s">
        <v>806</v>
      </c>
      <c r="G704" s="10" t="s">
        <v>41</v>
      </c>
      <c r="H704" s="10" t="s">
        <v>917</v>
      </c>
      <c r="I704" s="10" t="s">
        <v>978</v>
      </c>
      <c r="J704" s="10" t="s">
        <v>41</v>
      </c>
      <c r="K704" s="10" t="s">
        <v>270</v>
      </c>
      <c r="L704" s="7"/>
      <c r="M704" s="8" t="s">
        <v>41</v>
      </c>
      <c r="N704" s="11"/>
      <c r="O704" s="11"/>
      <c r="P704" s="7" t="s">
        <v>43</v>
      </c>
      <c r="Q704" s="7"/>
      <c r="R704" s="12" t="str">
        <f>HYPERLINK("https://docs.wto.org/imrd/directdoc.asp?DDFDocuments/t/G/TBTN25/BDI546A2.docx", "https://docs.wto.org/imrd/directdoc.asp?DDFDocuments/t/G/TBTN25/BDI546A2.docx")</f>
        <v>https://docs.wto.org/imrd/directdoc.asp?DDFDocuments/t/G/TBTN25/BDI546A2.docx</v>
      </c>
      <c r="S704" s="12" t="str">
        <f>HYPERLINK("https://docs.wto.org/imrd/directdoc.asp?DDFDocuments/u/G/TBTN25/BDI546A2.docx", "https://docs.wto.org/imrd/directdoc.asp?DDFDocuments/u/G/TBTN25/BDI546A2.docx")</f>
        <v>https://docs.wto.org/imrd/directdoc.asp?DDFDocuments/u/G/TBTN25/BDI546A2.docx</v>
      </c>
      <c r="T704" s="12" t="str">
        <f>HYPERLINK("https://docs.wto.org/imrd/directdoc.asp?DDFDocuments/v/G/TBTN25/BDI546A2.docx", "https://docs.wto.org/imrd/directdoc.asp?DDFDocuments/v/G/TBTN25/BDI546A2.docx")</f>
        <v>https://docs.wto.org/imrd/directdoc.asp?DDFDocuments/v/G/TBTN25/BDI546A2.docx</v>
      </c>
      <c r="U704" s="12" t="s">
        <v>98</v>
      </c>
      <c r="V704" s="12" t="s">
        <v>97</v>
      </c>
      <c r="W704" s="12" t="s">
        <v>97</v>
      </c>
      <c r="X704" s="12" t="s">
        <v>97</v>
      </c>
      <c r="Y704" s="12" t="s">
        <v>97</v>
      </c>
      <c r="Z704" s="12" t="s">
        <v>97</v>
      </c>
      <c r="AA704" s="12" t="s">
        <v>97</v>
      </c>
      <c r="AB704" s="13" t="s">
        <v>41</v>
      </c>
      <c r="AC704" s="12" t="s">
        <v>41</v>
      </c>
      <c r="AD704" s="12" t="s">
        <v>41</v>
      </c>
      <c r="AE704" s="12" t="s">
        <v>41</v>
      </c>
      <c r="AF704" s="12" t="s">
        <v>41</v>
      </c>
      <c r="AG704" s="12" t="s">
        <v>41</v>
      </c>
      <c r="AH704" s="13" t="s">
        <v>41</v>
      </c>
    </row>
    <row r="705" spans="1:34" ht="40.049999999999997" customHeight="1" x14ac:dyDescent="0.3">
      <c r="A705" s="7" t="s">
        <v>48</v>
      </c>
      <c r="B705" s="8">
        <v>46283</v>
      </c>
      <c r="C705" s="9" t="str">
        <f>HYPERLINK("https://epingalert.org/en/Search?viewData= G/TBT/N/BDI/546/Add.2, G/TBT/N/KEN/1738/Add.2, G/TBT/N/RWA/1113/Add.2, G/TBT/N/TZA/1249/Add.2, G/TBT/N/UGA/2086/Add.2"," G/TBT/N/BDI/546/Add.2, G/TBT/N/KEN/1738/Add.2, G/TBT/N/RWA/1113/Add.2, G/TBT/N/TZA/1249/Add.2, G/TBT/N/UGA/2086/Add.2")</f>
        <v xml:space="preserve"> G/TBT/N/BDI/546/Add.2, G/TBT/N/KEN/1738/Add.2, G/TBT/N/RWA/1113/Add.2, G/TBT/N/TZA/1249/Add.2, G/TBT/N/UGA/2086/Add.2</v>
      </c>
      <c r="D705" s="10" t="s">
        <v>980</v>
      </c>
      <c r="E705" s="10" t="s">
        <v>981</v>
      </c>
      <c r="F705" s="10" t="s">
        <v>806</v>
      </c>
      <c r="G705" s="10" t="s">
        <v>41</v>
      </c>
      <c r="H705" s="10" t="s">
        <v>917</v>
      </c>
      <c r="I705" s="10" t="s">
        <v>979</v>
      </c>
      <c r="J705" s="10" t="s">
        <v>41</v>
      </c>
      <c r="K705" s="10" t="s">
        <v>270</v>
      </c>
      <c r="L705" s="7"/>
      <c r="M705" s="8" t="s">
        <v>41</v>
      </c>
      <c r="N705" s="11"/>
      <c r="O705" s="11"/>
      <c r="P705" s="7" t="s">
        <v>43</v>
      </c>
      <c r="Q705" s="7"/>
      <c r="R705" s="12" t="str">
        <f>HYPERLINK("https://docs.wto.org/imrd/directdoc.asp?DDFDocuments/t/G/TBTN25/BDI546A2.docx", "https://docs.wto.org/imrd/directdoc.asp?DDFDocuments/t/G/TBTN25/BDI546A2.docx")</f>
        <v>https://docs.wto.org/imrd/directdoc.asp?DDFDocuments/t/G/TBTN25/BDI546A2.docx</v>
      </c>
      <c r="S705" s="12" t="str">
        <f>HYPERLINK("https://docs.wto.org/imrd/directdoc.asp?DDFDocuments/u/G/TBTN25/BDI546A2.docx", "https://docs.wto.org/imrd/directdoc.asp?DDFDocuments/u/G/TBTN25/BDI546A2.docx")</f>
        <v>https://docs.wto.org/imrd/directdoc.asp?DDFDocuments/u/G/TBTN25/BDI546A2.docx</v>
      </c>
      <c r="T705" s="12" t="str">
        <f>HYPERLINK("https://docs.wto.org/imrd/directdoc.asp?DDFDocuments/v/G/TBTN25/BDI546A2.docx", "https://docs.wto.org/imrd/directdoc.asp?DDFDocuments/v/G/TBTN25/BDI546A2.docx")</f>
        <v>https://docs.wto.org/imrd/directdoc.asp?DDFDocuments/v/G/TBTN25/BDI546A2.docx</v>
      </c>
      <c r="U705" s="12" t="s">
        <v>98</v>
      </c>
      <c r="V705" s="12" t="s">
        <v>97</v>
      </c>
      <c r="W705" s="12" t="s">
        <v>97</v>
      </c>
      <c r="X705" s="12" t="s">
        <v>97</v>
      </c>
      <c r="Y705" s="12" t="s">
        <v>97</v>
      </c>
      <c r="Z705" s="12" t="s">
        <v>97</v>
      </c>
      <c r="AA705" s="12" t="s">
        <v>97</v>
      </c>
      <c r="AB705" s="13" t="s">
        <v>41</v>
      </c>
      <c r="AC705" s="12" t="s">
        <v>41</v>
      </c>
      <c r="AD705" s="12" t="s">
        <v>41</v>
      </c>
      <c r="AE705" s="12" t="s">
        <v>41</v>
      </c>
      <c r="AF705" s="12" t="s">
        <v>41</v>
      </c>
      <c r="AG705" s="12" t="s">
        <v>41</v>
      </c>
      <c r="AH705" s="13" t="s">
        <v>41</v>
      </c>
    </row>
    <row r="706" spans="1:34" ht="40.049999999999997" customHeight="1" x14ac:dyDescent="0.3">
      <c r="A706" s="7" t="s">
        <v>34</v>
      </c>
      <c r="B706" s="8">
        <v>46283</v>
      </c>
      <c r="C706" s="9" t="str">
        <f>HYPERLINK("https://epingalert.org/en/Search?viewData= G/TBT/N/BDI/547/Add.2, G/TBT/N/KEN/1739/Add.2, G/TBT/N/RWA/1114/Add.2, G/TBT/N/TZA/1250/Add.2, G/TBT/N/UGA/2087/Add.2"," G/TBT/N/BDI/547/Add.2, G/TBT/N/KEN/1739/Add.2, G/TBT/N/RWA/1114/Add.2, G/TBT/N/TZA/1250/Add.2, G/TBT/N/UGA/2087/Add.2")</f>
        <v xml:space="preserve"> G/TBT/N/BDI/547/Add.2, G/TBT/N/KEN/1739/Add.2, G/TBT/N/RWA/1114/Add.2, G/TBT/N/TZA/1250/Add.2, G/TBT/N/UGA/2087/Add.2</v>
      </c>
      <c r="D706" s="10" t="s">
        <v>982</v>
      </c>
      <c r="E706" s="10" t="s">
        <v>983</v>
      </c>
      <c r="F706" s="10" t="s">
        <v>984</v>
      </c>
      <c r="G706" s="10" t="s">
        <v>41</v>
      </c>
      <c r="H706" s="10" t="s">
        <v>985</v>
      </c>
      <c r="I706" s="10" t="s">
        <v>978</v>
      </c>
      <c r="J706" s="10" t="s">
        <v>41</v>
      </c>
      <c r="K706" s="10" t="s">
        <v>270</v>
      </c>
      <c r="L706" s="7"/>
      <c r="M706" s="8" t="s">
        <v>41</v>
      </c>
      <c r="N706" s="11"/>
      <c r="O706" s="11"/>
      <c r="P706" s="7" t="s">
        <v>43</v>
      </c>
      <c r="Q706" s="7"/>
      <c r="R706" s="12" t="str">
        <f>HYPERLINK("https://docs.wto.org/imrd/directdoc.asp?DDFDocuments/t/G/TBTN25/BDI547A2.docx", "https://docs.wto.org/imrd/directdoc.asp?DDFDocuments/t/G/TBTN25/BDI547A2.docx")</f>
        <v>https://docs.wto.org/imrd/directdoc.asp?DDFDocuments/t/G/TBTN25/BDI547A2.docx</v>
      </c>
      <c r="S706" s="12" t="str">
        <f>HYPERLINK("https://docs.wto.org/imrd/directdoc.asp?DDFDocuments/u/G/TBTN25/BDI547A2.docx", "https://docs.wto.org/imrd/directdoc.asp?DDFDocuments/u/G/TBTN25/BDI547A2.docx")</f>
        <v>https://docs.wto.org/imrd/directdoc.asp?DDFDocuments/u/G/TBTN25/BDI547A2.docx</v>
      </c>
      <c r="T706" s="12" t="str">
        <f>HYPERLINK("https://docs.wto.org/imrd/directdoc.asp?DDFDocuments/v/G/TBTN25/BDI547A2.docx", "https://docs.wto.org/imrd/directdoc.asp?DDFDocuments/v/G/TBTN25/BDI547A2.docx")</f>
        <v>https://docs.wto.org/imrd/directdoc.asp?DDFDocuments/v/G/TBTN25/BDI547A2.docx</v>
      </c>
      <c r="U706" s="12" t="s">
        <v>98</v>
      </c>
      <c r="V706" s="12" t="s">
        <v>97</v>
      </c>
      <c r="W706" s="12" t="s">
        <v>97</v>
      </c>
      <c r="X706" s="12" t="s">
        <v>97</v>
      </c>
      <c r="Y706" s="12" t="s">
        <v>97</v>
      </c>
      <c r="Z706" s="12" t="s">
        <v>97</v>
      </c>
      <c r="AA706" s="12" t="s">
        <v>97</v>
      </c>
      <c r="AB706" s="13" t="s">
        <v>41</v>
      </c>
      <c r="AC706" s="12" t="s">
        <v>41</v>
      </c>
      <c r="AD706" s="12" t="s">
        <v>41</v>
      </c>
      <c r="AE706" s="12" t="s">
        <v>41</v>
      </c>
      <c r="AF706" s="12" t="s">
        <v>41</v>
      </c>
      <c r="AG706" s="12" t="s">
        <v>41</v>
      </c>
      <c r="AH706" s="13" t="s">
        <v>41</v>
      </c>
    </row>
    <row r="707" spans="1:34" ht="40.049999999999997" customHeight="1" x14ac:dyDescent="0.3">
      <c r="A707" s="7" t="s">
        <v>45</v>
      </c>
      <c r="B707" s="8">
        <v>46283</v>
      </c>
      <c r="C707" s="9" t="str">
        <f>HYPERLINK("https://epingalert.org/en/Search?viewData= G/TBT/N/BDI/547/Add.2, G/TBT/N/KEN/1739/Add.2, G/TBT/N/RWA/1114/Add.2, G/TBT/N/TZA/1250/Add.2, G/TBT/N/UGA/2087/Add.2"," G/TBT/N/BDI/547/Add.2, G/TBT/N/KEN/1739/Add.2, G/TBT/N/RWA/1114/Add.2, G/TBT/N/TZA/1250/Add.2, G/TBT/N/UGA/2087/Add.2")</f>
        <v xml:space="preserve"> G/TBT/N/BDI/547/Add.2, G/TBT/N/KEN/1739/Add.2, G/TBT/N/RWA/1114/Add.2, G/TBT/N/TZA/1250/Add.2, G/TBT/N/UGA/2087/Add.2</v>
      </c>
      <c r="D707" s="10" t="s">
        <v>982</v>
      </c>
      <c r="E707" s="10" t="s">
        <v>983</v>
      </c>
      <c r="F707" s="10" t="s">
        <v>984</v>
      </c>
      <c r="G707" s="10" t="s">
        <v>41</v>
      </c>
      <c r="H707" s="10" t="s">
        <v>985</v>
      </c>
      <c r="I707" s="10" t="s">
        <v>978</v>
      </c>
      <c r="J707" s="10" t="s">
        <v>41</v>
      </c>
      <c r="K707" s="10" t="s">
        <v>270</v>
      </c>
      <c r="L707" s="7"/>
      <c r="M707" s="8" t="s">
        <v>41</v>
      </c>
      <c r="N707" s="11"/>
      <c r="O707" s="11"/>
      <c r="P707" s="7" t="s">
        <v>43</v>
      </c>
      <c r="Q707" s="7"/>
      <c r="R707" s="12" t="str">
        <f>HYPERLINK("https://docs.wto.org/imrd/directdoc.asp?DDFDocuments/t/G/TBTN25/BDI547A2.docx", "https://docs.wto.org/imrd/directdoc.asp?DDFDocuments/t/G/TBTN25/BDI547A2.docx")</f>
        <v>https://docs.wto.org/imrd/directdoc.asp?DDFDocuments/t/G/TBTN25/BDI547A2.docx</v>
      </c>
      <c r="S707" s="12" t="str">
        <f>HYPERLINK("https://docs.wto.org/imrd/directdoc.asp?DDFDocuments/u/G/TBTN25/BDI547A2.docx", "https://docs.wto.org/imrd/directdoc.asp?DDFDocuments/u/G/TBTN25/BDI547A2.docx")</f>
        <v>https://docs.wto.org/imrd/directdoc.asp?DDFDocuments/u/G/TBTN25/BDI547A2.docx</v>
      </c>
      <c r="T707" s="12" t="str">
        <f>HYPERLINK("https://docs.wto.org/imrd/directdoc.asp?DDFDocuments/v/G/TBTN25/BDI547A2.docx", "https://docs.wto.org/imrd/directdoc.asp?DDFDocuments/v/G/TBTN25/BDI547A2.docx")</f>
        <v>https://docs.wto.org/imrd/directdoc.asp?DDFDocuments/v/G/TBTN25/BDI547A2.docx</v>
      </c>
      <c r="U707" s="12" t="s">
        <v>98</v>
      </c>
      <c r="V707" s="12" t="s">
        <v>97</v>
      </c>
      <c r="W707" s="12" t="s">
        <v>97</v>
      </c>
      <c r="X707" s="12" t="s">
        <v>97</v>
      </c>
      <c r="Y707" s="12" t="s">
        <v>97</v>
      </c>
      <c r="Z707" s="12" t="s">
        <v>97</v>
      </c>
      <c r="AA707" s="12" t="s">
        <v>97</v>
      </c>
      <c r="AB707" s="13" t="s">
        <v>41</v>
      </c>
      <c r="AC707" s="12" t="s">
        <v>41</v>
      </c>
      <c r="AD707" s="12" t="s">
        <v>41</v>
      </c>
      <c r="AE707" s="12" t="s">
        <v>41</v>
      </c>
      <c r="AF707" s="12" t="s">
        <v>41</v>
      </c>
      <c r="AG707" s="12" t="s">
        <v>41</v>
      </c>
      <c r="AH707" s="13" t="s">
        <v>41</v>
      </c>
    </row>
    <row r="708" spans="1:34" ht="40.049999999999997" customHeight="1" x14ac:dyDescent="0.3">
      <c r="A708" s="7" t="s">
        <v>46</v>
      </c>
      <c r="B708" s="8">
        <v>46283</v>
      </c>
      <c r="C708" s="9" t="str">
        <f>HYPERLINK("https://epingalert.org/en/Search?viewData= G/TBT/N/BDI/547/Add.2, G/TBT/N/KEN/1739/Add.2, G/TBT/N/RWA/1114/Add.2, G/TBT/N/TZA/1250/Add.2, G/TBT/N/UGA/2087/Add.2"," G/TBT/N/BDI/547/Add.2, G/TBT/N/KEN/1739/Add.2, G/TBT/N/RWA/1114/Add.2, G/TBT/N/TZA/1250/Add.2, G/TBT/N/UGA/2087/Add.2")</f>
        <v xml:space="preserve"> G/TBT/N/BDI/547/Add.2, G/TBT/N/KEN/1739/Add.2, G/TBT/N/RWA/1114/Add.2, G/TBT/N/TZA/1250/Add.2, G/TBT/N/UGA/2087/Add.2</v>
      </c>
      <c r="D708" s="10" t="s">
        <v>982</v>
      </c>
      <c r="E708" s="10" t="s">
        <v>983</v>
      </c>
      <c r="F708" s="10" t="s">
        <v>984</v>
      </c>
      <c r="G708" s="10" t="s">
        <v>41</v>
      </c>
      <c r="H708" s="10" t="s">
        <v>985</v>
      </c>
      <c r="I708" s="10" t="s">
        <v>978</v>
      </c>
      <c r="J708" s="10" t="s">
        <v>41</v>
      </c>
      <c r="K708" s="10" t="s">
        <v>270</v>
      </c>
      <c r="L708" s="7"/>
      <c r="M708" s="8" t="s">
        <v>41</v>
      </c>
      <c r="N708" s="11"/>
      <c r="O708" s="11"/>
      <c r="P708" s="7" t="s">
        <v>43</v>
      </c>
      <c r="Q708" s="7"/>
      <c r="R708" s="12" t="str">
        <f>HYPERLINK("https://docs.wto.org/imrd/directdoc.asp?DDFDocuments/t/G/TBTN25/BDI547A2.docx", "https://docs.wto.org/imrd/directdoc.asp?DDFDocuments/t/G/TBTN25/BDI547A2.docx")</f>
        <v>https://docs.wto.org/imrd/directdoc.asp?DDFDocuments/t/G/TBTN25/BDI547A2.docx</v>
      </c>
      <c r="S708" s="12" t="str">
        <f>HYPERLINK("https://docs.wto.org/imrd/directdoc.asp?DDFDocuments/u/G/TBTN25/BDI547A2.docx", "https://docs.wto.org/imrd/directdoc.asp?DDFDocuments/u/G/TBTN25/BDI547A2.docx")</f>
        <v>https://docs.wto.org/imrd/directdoc.asp?DDFDocuments/u/G/TBTN25/BDI547A2.docx</v>
      </c>
      <c r="T708" s="12" t="str">
        <f>HYPERLINK("https://docs.wto.org/imrd/directdoc.asp?DDFDocuments/v/G/TBTN25/BDI547A2.docx", "https://docs.wto.org/imrd/directdoc.asp?DDFDocuments/v/G/TBTN25/BDI547A2.docx")</f>
        <v>https://docs.wto.org/imrd/directdoc.asp?DDFDocuments/v/G/TBTN25/BDI547A2.docx</v>
      </c>
      <c r="U708" s="12" t="s">
        <v>98</v>
      </c>
      <c r="V708" s="12" t="s">
        <v>97</v>
      </c>
      <c r="W708" s="12" t="s">
        <v>97</v>
      </c>
      <c r="X708" s="12" t="s">
        <v>97</v>
      </c>
      <c r="Y708" s="12" t="s">
        <v>97</v>
      </c>
      <c r="Z708" s="12" t="s">
        <v>97</v>
      </c>
      <c r="AA708" s="12" t="s">
        <v>97</v>
      </c>
      <c r="AB708" s="13" t="s">
        <v>41</v>
      </c>
      <c r="AC708" s="12" t="s">
        <v>41</v>
      </c>
      <c r="AD708" s="12" t="s">
        <v>41</v>
      </c>
      <c r="AE708" s="12" t="s">
        <v>41</v>
      </c>
      <c r="AF708" s="12" t="s">
        <v>41</v>
      </c>
      <c r="AG708" s="12" t="s">
        <v>41</v>
      </c>
      <c r="AH708" s="13" t="s">
        <v>41</v>
      </c>
    </row>
    <row r="709" spans="1:34" ht="40.049999999999997" customHeight="1" x14ac:dyDescent="0.3">
      <c r="A709" s="7" t="s">
        <v>47</v>
      </c>
      <c r="B709" s="8">
        <v>46283</v>
      </c>
      <c r="C709" s="9" t="str">
        <f>HYPERLINK("https://epingalert.org/en/Search?viewData= G/TBT/N/BDI/547/Add.2, G/TBT/N/KEN/1739/Add.2, G/TBT/N/RWA/1114/Add.2, G/TBT/N/TZA/1250/Add.2, G/TBT/N/UGA/2087/Add.2"," G/TBT/N/BDI/547/Add.2, G/TBT/N/KEN/1739/Add.2, G/TBT/N/RWA/1114/Add.2, G/TBT/N/TZA/1250/Add.2, G/TBT/N/UGA/2087/Add.2")</f>
        <v xml:space="preserve"> G/TBT/N/BDI/547/Add.2, G/TBT/N/KEN/1739/Add.2, G/TBT/N/RWA/1114/Add.2, G/TBT/N/TZA/1250/Add.2, G/TBT/N/UGA/2087/Add.2</v>
      </c>
      <c r="D709" s="10" t="s">
        <v>982</v>
      </c>
      <c r="E709" s="10" t="s">
        <v>983</v>
      </c>
      <c r="F709" s="10" t="s">
        <v>984</v>
      </c>
      <c r="G709" s="10" t="s">
        <v>41</v>
      </c>
      <c r="H709" s="10" t="s">
        <v>985</v>
      </c>
      <c r="I709" s="10" t="s">
        <v>978</v>
      </c>
      <c r="J709" s="10" t="s">
        <v>41</v>
      </c>
      <c r="K709" s="10" t="s">
        <v>270</v>
      </c>
      <c r="L709" s="7"/>
      <c r="M709" s="8" t="s">
        <v>41</v>
      </c>
      <c r="N709" s="11"/>
      <c r="O709" s="11"/>
      <c r="P709" s="7" t="s">
        <v>43</v>
      </c>
      <c r="Q709" s="7"/>
      <c r="R709" s="12" t="str">
        <f>HYPERLINK("https://docs.wto.org/imrd/directdoc.asp?DDFDocuments/t/G/TBTN25/BDI547A2.docx", "https://docs.wto.org/imrd/directdoc.asp?DDFDocuments/t/G/TBTN25/BDI547A2.docx")</f>
        <v>https://docs.wto.org/imrd/directdoc.asp?DDFDocuments/t/G/TBTN25/BDI547A2.docx</v>
      </c>
      <c r="S709" s="12" t="str">
        <f>HYPERLINK("https://docs.wto.org/imrd/directdoc.asp?DDFDocuments/u/G/TBTN25/BDI547A2.docx", "https://docs.wto.org/imrd/directdoc.asp?DDFDocuments/u/G/TBTN25/BDI547A2.docx")</f>
        <v>https://docs.wto.org/imrd/directdoc.asp?DDFDocuments/u/G/TBTN25/BDI547A2.docx</v>
      </c>
      <c r="T709" s="12" t="str">
        <f>HYPERLINK("https://docs.wto.org/imrd/directdoc.asp?DDFDocuments/v/G/TBTN25/BDI547A2.docx", "https://docs.wto.org/imrd/directdoc.asp?DDFDocuments/v/G/TBTN25/BDI547A2.docx")</f>
        <v>https://docs.wto.org/imrd/directdoc.asp?DDFDocuments/v/G/TBTN25/BDI547A2.docx</v>
      </c>
      <c r="U709" s="12" t="s">
        <v>98</v>
      </c>
      <c r="V709" s="12" t="s">
        <v>97</v>
      </c>
      <c r="W709" s="12" t="s">
        <v>97</v>
      </c>
      <c r="X709" s="12" t="s">
        <v>97</v>
      </c>
      <c r="Y709" s="12" t="s">
        <v>97</v>
      </c>
      <c r="Z709" s="12" t="s">
        <v>97</v>
      </c>
      <c r="AA709" s="12" t="s">
        <v>97</v>
      </c>
      <c r="AB709" s="13" t="s">
        <v>41</v>
      </c>
      <c r="AC709" s="12" t="s">
        <v>41</v>
      </c>
      <c r="AD709" s="12" t="s">
        <v>41</v>
      </c>
      <c r="AE709" s="12" t="s">
        <v>41</v>
      </c>
      <c r="AF709" s="12" t="s">
        <v>41</v>
      </c>
      <c r="AG709" s="12" t="s">
        <v>41</v>
      </c>
      <c r="AH709" s="13" t="s">
        <v>41</v>
      </c>
    </row>
    <row r="710" spans="1:34" ht="40.049999999999997" customHeight="1" x14ac:dyDescent="0.3">
      <c r="A710" s="7" t="s">
        <v>48</v>
      </c>
      <c r="B710" s="8">
        <v>46283</v>
      </c>
      <c r="C710" s="9" t="str">
        <f>HYPERLINK("https://epingalert.org/en/Search?viewData= G/TBT/N/BDI/547/Add.2, G/TBT/N/KEN/1739/Add.2, G/TBT/N/RWA/1114/Add.2, G/TBT/N/TZA/1250/Add.2, G/TBT/N/UGA/2087/Add.2"," G/TBT/N/BDI/547/Add.2, G/TBT/N/KEN/1739/Add.2, G/TBT/N/RWA/1114/Add.2, G/TBT/N/TZA/1250/Add.2, G/TBT/N/UGA/2087/Add.2")</f>
        <v xml:space="preserve"> G/TBT/N/BDI/547/Add.2, G/TBT/N/KEN/1739/Add.2, G/TBT/N/RWA/1114/Add.2, G/TBT/N/TZA/1250/Add.2, G/TBT/N/UGA/2087/Add.2</v>
      </c>
      <c r="D710" s="10" t="s">
        <v>982</v>
      </c>
      <c r="E710" s="10" t="s">
        <v>983</v>
      </c>
      <c r="F710" s="10" t="s">
        <v>984</v>
      </c>
      <c r="G710" s="10" t="s">
        <v>41</v>
      </c>
      <c r="H710" s="10" t="s">
        <v>985</v>
      </c>
      <c r="I710" s="10" t="s">
        <v>979</v>
      </c>
      <c r="J710" s="10" t="s">
        <v>41</v>
      </c>
      <c r="K710" s="10" t="s">
        <v>270</v>
      </c>
      <c r="L710" s="7"/>
      <c r="M710" s="8" t="s">
        <v>41</v>
      </c>
      <c r="N710" s="11"/>
      <c r="O710" s="11"/>
      <c r="P710" s="7" t="s">
        <v>43</v>
      </c>
      <c r="Q710" s="7"/>
      <c r="R710" s="12" t="str">
        <f>HYPERLINK("https://docs.wto.org/imrd/directdoc.asp?DDFDocuments/t/G/TBTN25/BDI547A2.docx", "https://docs.wto.org/imrd/directdoc.asp?DDFDocuments/t/G/TBTN25/BDI547A2.docx")</f>
        <v>https://docs.wto.org/imrd/directdoc.asp?DDFDocuments/t/G/TBTN25/BDI547A2.docx</v>
      </c>
      <c r="S710" s="12" t="str">
        <f>HYPERLINK("https://docs.wto.org/imrd/directdoc.asp?DDFDocuments/u/G/TBTN25/BDI547A2.docx", "https://docs.wto.org/imrd/directdoc.asp?DDFDocuments/u/G/TBTN25/BDI547A2.docx")</f>
        <v>https://docs.wto.org/imrd/directdoc.asp?DDFDocuments/u/G/TBTN25/BDI547A2.docx</v>
      </c>
      <c r="T710" s="12" t="str">
        <f>HYPERLINK("https://docs.wto.org/imrd/directdoc.asp?DDFDocuments/v/G/TBTN25/BDI547A2.docx", "https://docs.wto.org/imrd/directdoc.asp?DDFDocuments/v/G/TBTN25/BDI547A2.docx")</f>
        <v>https://docs.wto.org/imrd/directdoc.asp?DDFDocuments/v/G/TBTN25/BDI547A2.docx</v>
      </c>
      <c r="U710" s="12" t="s">
        <v>98</v>
      </c>
      <c r="V710" s="12" t="s">
        <v>97</v>
      </c>
      <c r="W710" s="12" t="s">
        <v>97</v>
      </c>
      <c r="X710" s="12" t="s">
        <v>97</v>
      </c>
      <c r="Y710" s="12" t="s">
        <v>97</v>
      </c>
      <c r="Z710" s="12" t="s">
        <v>97</v>
      </c>
      <c r="AA710" s="12" t="s">
        <v>97</v>
      </c>
      <c r="AB710" s="13" t="s">
        <v>41</v>
      </c>
      <c r="AC710" s="12" t="s">
        <v>41</v>
      </c>
      <c r="AD710" s="12" t="s">
        <v>41</v>
      </c>
      <c r="AE710" s="12" t="s">
        <v>41</v>
      </c>
      <c r="AF710" s="12" t="s">
        <v>41</v>
      </c>
      <c r="AG710" s="12" t="s">
        <v>41</v>
      </c>
      <c r="AH710" s="13" t="s">
        <v>41</v>
      </c>
    </row>
    <row r="711" spans="1:34" ht="40.049999999999997" customHeight="1" x14ac:dyDescent="0.3">
      <c r="A711" s="7" t="s">
        <v>88</v>
      </c>
      <c r="B711" s="8">
        <v>46283</v>
      </c>
      <c r="C711" s="9" t="str">
        <f>HYPERLINK("https://epingalert.org/en/Search?viewData= G/TBT/N/JPN/907/Add.1"," G/TBT/N/JPN/907/Add.1")</f>
        <v xml:space="preserve"> G/TBT/N/JPN/907/Add.1</v>
      </c>
      <c r="D711" s="10" t="s">
        <v>986</v>
      </c>
      <c r="E711" s="10" t="s">
        <v>987</v>
      </c>
      <c r="F711" s="10" t="s">
        <v>988</v>
      </c>
      <c r="G711" s="10" t="s">
        <v>41</v>
      </c>
      <c r="H711" s="10" t="s">
        <v>989</v>
      </c>
      <c r="I711" s="10" t="s">
        <v>242</v>
      </c>
      <c r="J711" s="10" t="s">
        <v>990</v>
      </c>
      <c r="K711" s="10" t="s">
        <v>41</v>
      </c>
      <c r="L711" s="7"/>
      <c r="M711" s="8" t="s">
        <v>41</v>
      </c>
      <c r="N711" s="11"/>
      <c r="O711" s="11"/>
      <c r="P711" s="7" t="s">
        <v>43</v>
      </c>
      <c r="Q711" s="10" t="s">
        <v>991</v>
      </c>
      <c r="R711" s="12" t="str">
        <f>HYPERLINK("https://docs.wto.org/imrd/directdoc.asp?DDFDocuments/t/G/TBTN26/JPN907A1.docx", "https://docs.wto.org/imrd/directdoc.asp?DDFDocuments/t/G/TBTN26/JPN907A1.docx")</f>
        <v>https://docs.wto.org/imrd/directdoc.asp?DDFDocuments/t/G/TBTN26/JPN907A1.docx</v>
      </c>
      <c r="S711" s="12" t="str">
        <f>HYPERLINK("https://docs.wto.org/imrd/directdoc.asp?DDFDocuments/u/G/TBTN26/JPN907A1.docx", "https://docs.wto.org/imrd/directdoc.asp?DDFDocuments/u/G/TBTN26/JPN907A1.docx")</f>
        <v>https://docs.wto.org/imrd/directdoc.asp?DDFDocuments/u/G/TBTN26/JPN907A1.docx</v>
      </c>
      <c r="T711" s="12" t="str">
        <f>HYPERLINK("https://docs.wto.org/imrd/directdoc.asp?DDFDocuments/v/G/TBTN26/JPN907A1.docx", "https://docs.wto.org/imrd/directdoc.asp?DDFDocuments/v/G/TBTN26/JPN907A1.docx")</f>
        <v>https://docs.wto.org/imrd/directdoc.asp?DDFDocuments/v/G/TBTN26/JPN907A1.docx</v>
      </c>
      <c r="U711" s="12" t="s">
        <v>97</v>
      </c>
      <c r="V711" s="12" t="s">
        <v>97</v>
      </c>
      <c r="W711" s="12" t="s">
        <v>97</v>
      </c>
      <c r="X711" s="12" t="s">
        <v>97</v>
      </c>
      <c r="Y711" s="12" t="s">
        <v>97</v>
      </c>
      <c r="Z711" s="12" t="s">
        <v>97</v>
      </c>
      <c r="AA711" s="12" t="s">
        <v>97</v>
      </c>
      <c r="AB711" s="13" t="s">
        <v>41</v>
      </c>
      <c r="AC711" s="12" t="s">
        <v>41</v>
      </c>
      <c r="AD711" s="12" t="s">
        <v>41</v>
      </c>
      <c r="AE711" s="12" t="s">
        <v>41</v>
      </c>
      <c r="AF711" s="12" t="s">
        <v>41</v>
      </c>
      <c r="AG711" s="12" t="s">
        <v>41</v>
      </c>
      <c r="AH711" s="13" t="s">
        <v>41</v>
      </c>
    </row>
    <row r="712" spans="1:34" ht="40.049999999999997" customHeight="1" x14ac:dyDescent="0.3">
      <c r="A712" s="7" t="s">
        <v>426</v>
      </c>
      <c r="B712" s="8">
        <v>46283</v>
      </c>
      <c r="C712" s="9" t="str">
        <f>HYPERLINK("https://epingalert.org/en/Search?viewData= G/TBT/N/MEX/581"," G/TBT/N/MEX/581")</f>
        <v xml:space="preserve"> G/TBT/N/MEX/581</v>
      </c>
      <c r="D712" s="10" t="s">
        <v>992</v>
      </c>
      <c r="E712" s="10" t="s">
        <v>993</v>
      </c>
      <c r="F712" s="10" t="s">
        <v>994</v>
      </c>
      <c r="G712" s="10" t="s">
        <v>41</v>
      </c>
      <c r="H712" s="10" t="s">
        <v>995</v>
      </c>
      <c r="I712" s="10" t="s">
        <v>242</v>
      </c>
      <c r="J712" s="10" t="s">
        <v>996</v>
      </c>
      <c r="K712" s="10" t="s">
        <v>41</v>
      </c>
      <c r="L712" s="7"/>
      <c r="M712" s="8">
        <v>46343</v>
      </c>
      <c r="N712" s="11" t="s">
        <v>997</v>
      </c>
      <c r="O712" s="11" t="s">
        <v>998</v>
      </c>
      <c r="P712" s="7" t="s">
        <v>95</v>
      </c>
      <c r="Q712" s="10" t="s">
        <v>999</v>
      </c>
      <c r="R712" s="12" t="str">
        <f>HYPERLINK("https://docs.wto.org/imrd/directdoc.asp?DDFDocuments/t/G/TBTN26/MEX581.docx", "https://docs.wto.org/imrd/directdoc.asp?DDFDocuments/t/G/TBTN26/MEX581.docx")</f>
        <v>https://docs.wto.org/imrd/directdoc.asp?DDFDocuments/t/G/TBTN26/MEX581.docx</v>
      </c>
      <c r="S712" s="12" t="str">
        <f>HYPERLINK("https://docs.wto.org/imrd/directdoc.asp?DDFDocuments/u/G/TBTN26/MEX581.docx", "https://docs.wto.org/imrd/directdoc.asp?DDFDocuments/u/G/TBTN26/MEX581.docx")</f>
        <v>https://docs.wto.org/imrd/directdoc.asp?DDFDocuments/u/G/TBTN26/MEX581.docx</v>
      </c>
      <c r="T712" s="12" t="str">
        <f>HYPERLINK("https://docs.wto.org/imrd/directdoc.asp?DDFDocuments/v/G/TBTN26/MEX581.docx", "https://docs.wto.org/imrd/directdoc.asp?DDFDocuments/v/G/TBTN26/MEX581.docx")</f>
        <v>https://docs.wto.org/imrd/directdoc.asp?DDFDocuments/v/G/TBTN26/MEX581.docx</v>
      </c>
      <c r="U712" s="12" t="s">
        <v>98</v>
      </c>
      <c r="V712" s="12" t="s">
        <v>97</v>
      </c>
      <c r="W712" s="12" t="s">
        <v>98</v>
      </c>
      <c r="X712" s="12" t="s">
        <v>97</v>
      </c>
      <c r="Y712" s="12" t="s">
        <v>97</v>
      </c>
      <c r="Z712" s="12" t="s">
        <v>97</v>
      </c>
      <c r="AA712" s="12" t="s">
        <v>97</v>
      </c>
      <c r="AB712" s="13" t="s">
        <v>1000</v>
      </c>
      <c r="AC712" s="12" t="s">
        <v>41</v>
      </c>
      <c r="AD712" s="12" t="s">
        <v>41</v>
      </c>
      <c r="AE712" s="12" t="s">
        <v>41</v>
      </c>
      <c r="AF712" s="12" t="s">
        <v>41</v>
      </c>
      <c r="AG712" s="12" t="s">
        <v>41</v>
      </c>
      <c r="AH712" s="13" t="s">
        <v>41</v>
      </c>
    </row>
    <row r="713" spans="1:34" ht="40.049999999999997" customHeight="1" x14ac:dyDescent="0.3">
      <c r="A713" s="7" t="s">
        <v>562</v>
      </c>
      <c r="B713" s="8">
        <v>46283</v>
      </c>
      <c r="C713" s="9" t="str">
        <f>HYPERLINK("https://epingalert.org/en/Search?viewData= G/TBT/N/SLV/244"," G/TBT/N/SLV/244")</f>
        <v xml:space="preserve"> G/TBT/N/SLV/244</v>
      </c>
      <c r="D713" s="10" t="s">
        <v>563</v>
      </c>
      <c r="E713" s="10" t="s">
        <v>1001</v>
      </c>
      <c r="F713" s="10" t="s">
        <v>565</v>
      </c>
      <c r="G713" s="10" t="s">
        <v>41</v>
      </c>
      <c r="H713" s="10" t="s">
        <v>1002</v>
      </c>
      <c r="I713" s="10" t="s">
        <v>329</v>
      </c>
      <c r="J713" s="10" t="s">
        <v>41</v>
      </c>
      <c r="K713" s="10" t="s">
        <v>41</v>
      </c>
      <c r="L713" s="7"/>
      <c r="M713" s="8">
        <v>46343</v>
      </c>
      <c r="N713" s="11" t="s">
        <v>166</v>
      </c>
      <c r="O713" s="11" t="s">
        <v>166</v>
      </c>
      <c r="P713" s="7" t="s">
        <v>95</v>
      </c>
      <c r="Q713" s="7"/>
      <c r="R713" s="12" t="str">
        <f>HYPERLINK("https://docs.wto.org/imrd/directdoc.asp?DDFDocuments/t/G/TBTN26/SLV244.docx", "https://docs.wto.org/imrd/directdoc.asp?DDFDocuments/t/G/TBTN26/SLV244.docx")</f>
        <v>https://docs.wto.org/imrd/directdoc.asp?DDFDocuments/t/G/TBTN26/SLV244.docx</v>
      </c>
      <c r="S713" s="12" t="str">
        <f>HYPERLINK("https://docs.wto.org/imrd/directdoc.asp?DDFDocuments/u/G/TBTN26/SLV244.docx", "https://docs.wto.org/imrd/directdoc.asp?DDFDocuments/u/G/TBTN26/SLV244.docx")</f>
        <v>https://docs.wto.org/imrd/directdoc.asp?DDFDocuments/u/G/TBTN26/SLV244.docx</v>
      </c>
      <c r="T713" s="12" t="str">
        <f>HYPERLINK("https://docs.wto.org/imrd/directdoc.asp?DDFDocuments/v/G/TBTN26/SLV244.docx", "https://docs.wto.org/imrd/directdoc.asp?DDFDocuments/v/G/TBTN26/SLV244.docx")</f>
        <v>https://docs.wto.org/imrd/directdoc.asp?DDFDocuments/v/G/TBTN26/SLV244.docx</v>
      </c>
      <c r="U713" s="12" t="s">
        <v>98</v>
      </c>
      <c r="V713" s="12" t="s">
        <v>97</v>
      </c>
      <c r="W713" s="12" t="s">
        <v>97</v>
      </c>
      <c r="X713" s="12" t="s">
        <v>97</v>
      </c>
      <c r="Y713" s="12" t="s">
        <v>97</v>
      </c>
      <c r="Z713" s="12" t="s">
        <v>97</v>
      </c>
      <c r="AA713" s="12" t="s">
        <v>97</v>
      </c>
      <c r="AB713" s="13" t="s">
        <v>1003</v>
      </c>
      <c r="AC713" s="12" t="s">
        <v>41</v>
      </c>
      <c r="AD713" s="12" t="s">
        <v>41</v>
      </c>
      <c r="AE713" s="12" t="s">
        <v>41</v>
      </c>
      <c r="AF713" s="12" t="s">
        <v>41</v>
      </c>
      <c r="AG713" s="12" t="s">
        <v>41</v>
      </c>
      <c r="AH713" s="13" t="s">
        <v>41</v>
      </c>
    </row>
    <row r="714" spans="1:34" ht="40.049999999999997" customHeight="1" x14ac:dyDescent="0.3">
      <c r="A714" s="7" t="s">
        <v>112</v>
      </c>
      <c r="B714" s="8">
        <v>46283</v>
      </c>
      <c r="C714" s="9" t="str">
        <f>HYPERLINK("https://epingalert.org/en/Search?viewData= G/TBT/N/UKR/398/Rev.1"," G/TBT/N/UKR/398/Rev.1")</f>
        <v xml:space="preserve"> G/TBT/N/UKR/398/Rev.1</v>
      </c>
      <c r="D714" s="10" t="s">
        <v>1004</v>
      </c>
      <c r="E714" s="10" t="s">
        <v>1005</v>
      </c>
      <c r="F714" s="10" t="s">
        <v>1006</v>
      </c>
      <c r="G714" s="10" t="s">
        <v>41</v>
      </c>
      <c r="H714" s="10" t="s">
        <v>119</v>
      </c>
      <c r="I714" s="10" t="s">
        <v>308</v>
      </c>
      <c r="J714" s="10" t="s">
        <v>41</v>
      </c>
      <c r="K714" s="10" t="s">
        <v>157</v>
      </c>
      <c r="L714" s="7"/>
      <c r="M714" s="8">
        <v>46293</v>
      </c>
      <c r="N714" s="11" t="s">
        <v>166</v>
      </c>
      <c r="O714" s="11" t="s">
        <v>166</v>
      </c>
      <c r="P714" s="7" t="s">
        <v>167</v>
      </c>
      <c r="Q714" s="10" t="s">
        <v>1007</v>
      </c>
      <c r="R714" s="12" t="str">
        <f>HYPERLINK("https://docs.wto.org/imrd/directdoc.asp?DDFDocuments/t/G/TBTN26/UKR398R1.docx", "https://docs.wto.org/imrd/directdoc.asp?DDFDocuments/t/G/TBTN26/UKR398R1.docx")</f>
        <v>https://docs.wto.org/imrd/directdoc.asp?DDFDocuments/t/G/TBTN26/UKR398R1.docx</v>
      </c>
      <c r="S714" s="12" t="str">
        <f>HYPERLINK("https://docs.wto.org/imrd/directdoc.asp?DDFDocuments/u/G/TBTN26/UKR398R1.docx", "https://docs.wto.org/imrd/directdoc.asp?DDFDocuments/u/G/TBTN26/UKR398R1.docx")</f>
        <v>https://docs.wto.org/imrd/directdoc.asp?DDFDocuments/u/G/TBTN26/UKR398R1.docx</v>
      </c>
      <c r="T714" s="12" t="str">
        <f>HYPERLINK("https://docs.wto.org/imrd/directdoc.asp?DDFDocuments/v/G/TBTN26/UKR398R1.docx", "https://docs.wto.org/imrd/directdoc.asp?DDFDocuments/v/G/TBTN26/UKR398R1.docx")</f>
        <v>https://docs.wto.org/imrd/directdoc.asp?DDFDocuments/v/G/TBTN26/UKR398R1.docx</v>
      </c>
      <c r="U714" s="12" t="s">
        <v>98</v>
      </c>
      <c r="V714" s="12" t="s">
        <v>97</v>
      </c>
      <c r="W714" s="12" t="s">
        <v>98</v>
      </c>
      <c r="X714" s="12" t="s">
        <v>97</v>
      </c>
      <c r="Y714" s="12" t="s">
        <v>97</v>
      </c>
      <c r="Z714" s="12" t="s">
        <v>97</v>
      </c>
      <c r="AA714" s="12" t="s">
        <v>97</v>
      </c>
      <c r="AB714" s="13" t="s">
        <v>1008</v>
      </c>
      <c r="AC714" s="12" t="s">
        <v>41</v>
      </c>
      <c r="AD714" s="12" t="s">
        <v>41</v>
      </c>
      <c r="AE714" s="12" t="s">
        <v>41</v>
      </c>
      <c r="AF714" s="12" t="s">
        <v>41</v>
      </c>
      <c r="AG714" s="12" t="s">
        <v>41</v>
      </c>
      <c r="AH714" s="13" t="s">
        <v>41</v>
      </c>
    </row>
    <row r="715" spans="1:34" ht="40.049999999999997" customHeight="1" x14ac:dyDescent="0.3">
      <c r="A715" s="7" t="s">
        <v>112</v>
      </c>
      <c r="B715" s="8">
        <v>46283</v>
      </c>
      <c r="C715" s="9" t="str">
        <f>HYPERLINK("https://epingalert.org/en/Search?viewData= G/TBT/N/UKR/409"," G/TBT/N/UKR/409")</f>
        <v xml:space="preserve"> G/TBT/N/UKR/409</v>
      </c>
      <c r="D715" s="10" t="s">
        <v>1009</v>
      </c>
      <c r="E715" s="10" t="s">
        <v>1010</v>
      </c>
      <c r="F715" s="10" t="s">
        <v>1011</v>
      </c>
      <c r="G715" s="10" t="s">
        <v>1012</v>
      </c>
      <c r="H715" s="10" t="s">
        <v>1013</v>
      </c>
      <c r="I715" s="10" t="s">
        <v>1014</v>
      </c>
      <c r="J715" s="10" t="s">
        <v>41</v>
      </c>
      <c r="K715" s="10" t="s">
        <v>157</v>
      </c>
      <c r="L715" s="7"/>
      <c r="M715" s="8">
        <v>46313</v>
      </c>
      <c r="N715" s="11" t="s">
        <v>166</v>
      </c>
      <c r="O715" s="11" t="s">
        <v>1015</v>
      </c>
      <c r="P715" s="7" t="s">
        <v>95</v>
      </c>
      <c r="Q715" s="10" t="s">
        <v>1016</v>
      </c>
      <c r="R715" s="12" t="str">
        <f>HYPERLINK("https://docs.wto.org/imrd/directdoc.asp?DDFDocuments/t/G/TBTN26/UKR409.docx", "https://docs.wto.org/imrd/directdoc.asp?DDFDocuments/t/G/TBTN26/UKR409.docx")</f>
        <v>https://docs.wto.org/imrd/directdoc.asp?DDFDocuments/t/G/TBTN26/UKR409.docx</v>
      </c>
      <c r="S715" s="12" t="str">
        <f>HYPERLINK("https://docs.wto.org/imrd/directdoc.asp?DDFDocuments/u/G/TBTN26/UKR409.docx", "https://docs.wto.org/imrd/directdoc.asp?DDFDocuments/u/G/TBTN26/UKR409.docx")</f>
        <v>https://docs.wto.org/imrd/directdoc.asp?DDFDocuments/u/G/TBTN26/UKR409.docx</v>
      </c>
      <c r="T715" s="12" t="str">
        <f>HYPERLINK("https://docs.wto.org/imrd/directdoc.asp?DDFDocuments/v/G/TBTN26/UKR409.docx", "https://docs.wto.org/imrd/directdoc.asp?DDFDocuments/v/G/TBTN26/UKR409.docx")</f>
        <v>https://docs.wto.org/imrd/directdoc.asp?DDFDocuments/v/G/TBTN26/UKR409.docx</v>
      </c>
      <c r="U715" s="12" t="s">
        <v>98</v>
      </c>
      <c r="V715" s="12" t="s">
        <v>97</v>
      </c>
      <c r="W715" s="12" t="s">
        <v>98</v>
      </c>
      <c r="X715" s="12" t="s">
        <v>97</v>
      </c>
      <c r="Y715" s="12" t="s">
        <v>97</v>
      </c>
      <c r="Z715" s="12" t="s">
        <v>97</v>
      </c>
      <c r="AA715" s="12" t="s">
        <v>97</v>
      </c>
      <c r="AB715" s="13" t="s">
        <v>1017</v>
      </c>
      <c r="AC715" s="12" t="s">
        <v>41</v>
      </c>
      <c r="AD715" s="12" t="s">
        <v>41</v>
      </c>
      <c r="AE715" s="12" t="s">
        <v>41</v>
      </c>
      <c r="AF715" s="12" t="s">
        <v>41</v>
      </c>
      <c r="AG715" s="12" t="s">
        <v>41</v>
      </c>
      <c r="AH715" s="13" t="s">
        <v>41</v>
      </c>
    </row>
    <row r="716" spans="1:34" ht="40.049999999999997" customHeight="1" x14ac:dyDescent="0.3">
      <c r="A716" s="7" t="s">
        <v>311</v>
      </c>
      <c r="B716" s="8">
        <v>46283</v>
      </c>
      <c r="C716" s="9" t="str">
        <f>HYPERLINK("https://epingalert.org/en/Search?viewData= G/TBT/N/USA/2220/Add.1"," G/TBT/N/USA/2220/Add.1")</f>
        <v xml:space="preserve"> G/TBT/N/USA/2220/Add.1</v>
      </c>
      <c r="D716" s="10" t="s">
        <v>1018</v>
      </c>
      <c r="E716" s="10" t="s">
        <v>1019</v>
      </c>
      <c r="F716" s="10" t="s">
        <v>1020</v>
      </c>
      <c r="G716" s="10" t="s">
        <v>41</v>
      </c>
      <c r="H716" s="10" t="s">
        <v>1021</v>
      </c>
      <c r="I716" s="10" t="s">
        <v>1022</v>
      </c>
      <c r="J716" s="10" t="s">
        <v>41</v>
      </c>
      <c r="K716" s="10" t="s">
        <v>41</v>
      </c>
      <c r="L716" s="7"/>
      <c r="M716" s="8" t="s">
        <v>41</v>
      </c>
      <c r="N716" s="11"/>
      <c r="O716" s="11"/>
      <c r="P716" s="7" t="s">
        <v>43</v>
      </c>
      <c r="Q716" s="10" t="s">
        <v>1023</v>
      </c>
      <c r="R716" s="12" t="str">
        <f>HYPERLINK("https://docs.wto.org/imrd/directdoc.asp?DDFDocuments/t/G/TBTN25/USA2220A1.docx", "https://docs.wto.org/imrd/directdoc.asp?DDFDocuments/t/G/TBTN25/USA2220A1.docx")</f>
        <v>https://docs.wto.org/imrd/directdoc.asp?DDFDocuments/t/G/TBTN25/USA2220A1.docx</v>
      </c>
      <c r="S716" s="12" t="str">
        <f>HYPERLINK("https://docs.wto.org/imrd/directdoc.asp?DDFDocuments/u/G/TBTN25/USA2220A1.docx", "https://docs.wto.org/imrd/directdoc.asp?DDFDocuments/u/G/TBTN25/USA2220A1.docx")</f>
        <v>https://docs.wto.org/imrd/directdoc.asp?DDFDocuments/u/G/TBTN25/USA2220A1.docx</v>
      </c>
      <c r="T716" s="12" t="str">
        <f>HYPERLINK("https://docs.wto.org/imrd/directdoc.asp?DDFDocuments/v/G/TBTN25/USA2220A1.docx", "https://docs.wto.org/imrd/directdoc.asp?DDFDocuments/v/G/TBTN25/USA2220A1.docx")</f>
        <v>https://docs.wto.org/imrd/directdoc.asp?DDFDocuments/v/G/TBTN25/USA2220A1.docx</v>
      </c>
      <c r="U716" s="12" t="s">
        <v>97</v>
      </c>
      <c r="V716" s="12" t="s">
        <v>97</v>
      </c>
      <c r="W716" s="12" t="s">
        <v>97</v>
      </c>
      <c r="X716" s="12" t="s">
        <v>97</v>
      </c>
      <c r="Y716" s="12" t="s">
        <v>97</v>
      </c>
      <c r="Z716" s="12" t="s">
        <v>97</v>
      </c>
      <c r="AA716" s="12" t="s">
        <v>97</v>
      </c>
      <c r="AB716" s="13" t="s">
        <v>41</v>
      </c>
      <c r="AC716" s="12" t="s">
        <v>41</v>
      </c>
      <c r="AD716" s="12" t="s">
        <v>41</v>
      </c>
      <c r="AE716" s="12" t="s">
        <v>41</v>
      </c>
      <c r="AF716" s="12" t="s">
        <v>41</v>
      </c>
      <c r="AG716" s="12" t="s">
        <v>41</v>
      </c>
      <c r="AH716" s="13" t="s">
        <v>41</v>
      </c>
    </row>
    <row r="717" spans="1:34" ht="40.049999999999997" customHeight="1" x14ac:dyDescent="0.3">
      <c r="A717" s="7" t="s">
        <v>311</v>
      </c>
      <c r="B717" s="8">
        <v>46283</v>
      </c>
      <c r="C717" s="9" t="str">
        <f>HYPERLINK("https://epingalert.org/en/Search?viewData= G/TBT/N/USA/2220/Add.2"," G/TBT/N/USA/2220/Add.2")</f>
        <v xml:space="preserve"> G/TBT/N/USA/2220/Add.2</v>
      </c>
      <c r="D717" s="10" t="s">
        <v>1024</v>
      </c>
      <c r="E717" s="10" t="s">
        <v>1025</v>
      </c>
      <c r="F717" s="10" t="s">
        <v>1020</v>
      </c>
      <c r="G717" s="10" t="s">
        <v>41</v>
      </c>
      <c r="H717" s="10" t="s">
        <v>1021</v>
      </c>
      <c r="I717" s="10" t="s">
        <v>1022</v>
      </c>
      <c r="J717" s="10" t="s">
        <v>41</v>
      </c>
      <c r="K717" s="10" t="s">
        <v>41</v>
      </c>
      <c r="L717" s="7"/>
      <c r="M717" s="8">
        <v>46328</v>
      </c>
      <c r="N717" s="11"/>
      <c r="O717" s="11"/>
      <c r="P717" s="7" t="s">
        <v>43</v>
      </c>
      <c r="Q717" s="10" t="s">
        <v>1026</v>
      </c>
      <c r="R717" s="12" t="str">
        <f>HYPERLINK("https://docs.wto.org/imrd/directdoc.asp?DDFDocuments/t/G/TBTN25/USA2220A2.docx", "https://docs.wto.org/imrd/directdoc.asp?DDFDocuments/t/G/TBTN25/USA2220A2.docx")</f>
        <v>https://docs.wto.org/imrd/directdoc.asp?DDFDocuments/t/G/TBTN25/USA2220A2.docx</v>
      </c>
      <c r="S717" s="12" t="str">
        <f>HYPERLINK("https://docs.wto.org/imrd/directdoc.asp?DDFDocuments/u/G/TBTN25/USA2220A2.docx", "https://docs.wto.org/imrd/directdoc.asp?DDFDocuments/u/G/TBTN25/USA2220A2.docx")</f>
        <v>https://docs.wto.org/imrd/directdoc.asp?DDFDocuments/u/G/TBTN25/USA2220A2.docx</v>
      </c>
      <c r="T717" s="12" t="str">
        <f>HYPERLINK("https://docs.wto.org/imrd/directdoc.asp?DDFDocuments/v/G/TBTN25/USA2220A2.docx", "https://docs.wto.org/imrd/directdoc.asp?DDFDocuments/v/G/TBTN25/USA2220A2.docx")</f>
        <v>https://docs.wto.org/imrd/directdoc.asp?DDFDocuments/v/G/TBTN25/USA2220A2.docx</v>
      </c>
      <c r="U717" s="12" t="s">
        <v>97</v>
      </c>
      <c r="V717" s="12" t="s">
        <v>97</v>
      </c>
      <c r="W717" s="12" t="s">
        <v>97</v>
      </c>
      <c r="X717" s="12" t="s">
        <v>97</v>
      </c>
      <c r="Y717" s="12" t="s">
        <v>97</v>
      </c>
      <c r="Z717" s="12" t="s">
        <v>97</v>
      </c>
      <c r="AA717" s="12" t="s">
        <v>97</v>
      </c>
      <c r="AB717" s="13" t="s">
        <v>41</v>
      </c>
      <c r="AC717" s="12" t="s">
        <v>41</v>
      </c>
      <c r="AD717" s="12" t="s">
        <v>41</v>
      </c>
      <c r="AE717" s="12" t="s">
        <v>41</v>
      </c>
      <c r="AF717" s="12" t="s">
        <v>41</v>
      </c>
      <c r="AG717" s="12" t="s">
        <v>41</v>
      </c>
      <c r="AH717" s="13" t="s">
        <v>41</v>
      </c>
    </row>
    <row r="718" spans="1:34" ht="40.049999999999997" customHeight="1" x14ac:dyDescent="0.3">
      <c r="A718" s="7" t="s">
        <v>311</v>
      </c>
      <c r="B718" s="8">
        <v>46283</v>
      </c>
      <c r="C718" s="9" t="str">
        <f>HYPERLINK("https://epingalert.org/en/Search?viewData= G/TBT/N/USA/2304/Add.1"," G/TBT/N/USA/2304/Add.1")</f>
        <v xml:space="preserve"> G/TBT/N/USA/2304/Add.1</v>
      </c>
      <c r="D718" s="10" t="s">
        <v>1027</v>
      </c>
      <c r="E718" s="10" t="s">
        <v>1028</v>
      </c>
      <c r="F718" s="10" t="s">
        <v>1029</v>
      </c>
      <c r="G718" s="10" t="s">
        <v>41</v>
      </c>
      <c r="H718" s="10" t="s">
        <v>1030</v>
      </c>
      <c r="I718" s="10" t="s">
        <v>218</v>
      </c>
      <c r="J718" s="10" t="s">
        <v>41</v>
      </c>
      <c r="K718" s="10" t="s">
        <v>41</v>
      </c>
      <c r="L718" s="7"/>
      <c r="M718" s="8" t="s">
        <v>41</v>
      </c>
      <c r="N718" s="11"/>
      <c r="O718" s="11"/>
      <c r="P718" s="7" t="s">
        <v>43</v>
      </c>
      <c r="Q718" s="7"/>
      <c r="R718" s="12" t="str">
        <f>HYPERLINK("https://docs.wto.org/imrd/directdoc.asp?DDFDocuments/t/G/TBTN26/USA2304A1.docx", "https://docs.wto.org/imrd/directdoc.asp?DDFDocuments/t/G/TBTN26/USA2304A1.docx")</f>
        <v>https://docs.wto.org/imrd/directdoc.asp?DDFDocuments/t/G/TBTN26/USA2304A1.docx</v>
      </c>
      <c r="S718" s="12" t="str">
        <f>HYPERLINK("https://docs.wto.org/imrd/directdoc.asp?DDFDocuments/u/G/TBTN26/USA2304A1.docx", "https://docs.wto.org/imrd/directdoc.asp?DDFDocuments/u/G/TBTN26/USA2304A1.docx")</f>
        <v>https://docs.wto.org/imrd/directdoc.asp?DDFDocuments/u/G/TBTN26/USA2304A1.docx</v>
      </c>
      <c r="T718" s="12" t="str">
        <f>HYPERLINK("https://docs.wto.org/imrd/directdoc.asp?DDFDocuments/v/G/TBTN26/USA2304A1.docx", "https://docs.wto.org/imrd/directdoc.asp?DDFDocuments/v/G/TBTN26/USA2304A1.docx")</f>
        <v>https://docs.wto.org/imrd/directdoc.asp?DDFDocuments/v/G/TBTN26/USA2304A1.docx</v>
      </c>
      <c r="U718" s="12" t="s">
        <v>97</v>
      </c>
      <c r="V718" s="12" t="s">
        <v>97</v>
      </c>
      <c r="W718" s="12" t="s">
        <v>97</v>
      </c>
      <c r="X718" s="12" t="s">
        <v>97</v>
      </c>
      <c r="Y718" s="12" t="s">
        <v>97</v>
      </c>
      <c r="Z718" s="12" t="s">
        <v>97</v>
      </c>
      <c r="AA718" s="12" t="s">
        <v>97</v>
      </c>
      <c r="AB718" s="13" t="s">
        <v>41</v>
      </c>
      <c r="AC718" s="12" t="s">
        <v>41</v>
      </c>
      <c r="AD718" s="12" t="s">
        <v>41</v>
      </c>
      <c r="AE718" s="12" t="s">
        <v>41</v>
      </c>
      <c r="AF718" s="12" t="s">
        <v>41</v>
      </c>
      <c r="AG718" s="12" t="s">
        <v>41</v>
      </c>
      <c r="AH718" s="13" t="s">
        <v>41</v>
      </c>
    </row>
    <row r="719" spans="1:34" ht="40.049999999999997" customHeight="1" x14ac:dyDescent="0.3">
      <c r="A719" s="7" t="s">
        <v>762</v>
      </c>
      <c r="B719" s="8">
        <v>46286</v>
      </c>
      <c r="C719" s="9" t="str">
        <f>HYPERLINK("https://epingalert.org/en/Search?viewData= G/SPS/N/CAN/1634/Add.1"," G/SPS/N/CAN/1634/Add.1")</f>
        <v xml:space="preserve"> G/SPS/N/CAN/1634/Add.1</v>
      </c>
      <c r="D719" s="10" t="s">
        <v>763</v>
      </c>
      <c r="E719" s="10" t="s">
        <v>764</v>
      </c>
      <c r="F719" s="10" t="s">
        <v>765</v>
      </c>
      <c r="G719" s="10" t="s">
        <v>766</v>
      </c>
      <c r="H719" s="10" t="s">
        <v>41</v>
      </c>
      <c r="I719" s="10" t="s">
        <v>66</v>
      </c>
      <c r="J719" s="10" t="s">
        <v>41</v>
      </c>
      <c r="K719" s="10" t="s">
        <v>767</v>
      </c>
      <c r="L719" s="7"/>
      <c r="M719" s="8" t="s">
        <v>41</v>
      </c>
      <c r="N719" s="11"/>
      <c r="O719" s="11"/>
      <c r="P719" s="7" t="s">
        <v>43</v>
      </c>
      <c r="Q719" s="7"/>
      <c r="R719" s="12" t="str">
        <f>HYPERLINK("https://docs.wto.org/imrd/directdoc.asp?DDFDocuments/t/G/SPS/NCAN1634A1.docx", "https://docs.wto.org/imrd/directdoc.asp?DDFDocuments/t/G/SPS/NCAN1634A1.docx")</f>
        <v>https://docs.wto.org/imrd/directdoc.asp?DDFDocuments/t/G/SPS/NCAN1634A1.docx</v>
      </c>
      <c r="S719" s="12" t="str">
        <f>HYPERLINK("https://docs.wto.org/imrd/directdoc.asp?DDFDocuments/u/G/SPS/NCAN1634A1.docx", "https://docs.wto.org/imrd/directdoc.asp?DDFDocuments/u/G/SPS/NCAN1634A1.docx")</f>
        <v>https://docs.wto.org/imrd/directdoc.asp?DDFDocuments/u/G/SPS/NCAN1634A1.docx</v>
      </c>
      <c r="T719" s="12" t="str">
        <f>HYPERLINK("https://docs.wto.org/imrd/directdoc.asp?DDFDocuments/v/G/SPS/NCAN1634A1.docx", "https://docs.wto.org/imrd/directdoc.asp?DDFDocuments/v/G/SPS/NCAN1634A1.docx")</f>
        <v>https://docs.wto.org/imrd/directdoc.asp?DDFDocuments/v/G/SPS/NCAN1634A1.docx</v>
      </c>
      <c r="U719" s="12" t="s">
        <v>41</v>
      </c>
      <c r="V719" s="12" t="s">
        <v>41</v>
      </c>
      <c r="W719" s="12" t="s">
        <v>41</v>
      </c>
      <c r="X719" s="12" t="s">
        <v>41</v>
      </c>
      <c r="Y719" s="12" t="s">
        <v>41</v>
      </c>
      <c r="Z719" s="12" t="s">
        <v>41</v>
      </c>
      <c r="AA719" s="12" t="s">
        <v>41</v>
      </c>
      <c r="AB719" s="13" t="s">
        <v>41</v>
      </c>
      <c r="AC719" s="12" t="s">
        <v>41</v>
      </c>
      <c r="AD719" s="12" t="s">
        <v>41</v>
      </c>
      <c r="AE719" s="12" t="s">
        <v>41</v>
      </c>
      <c r="AF719" s="12" t="s">
        <v>41</v>
      </c>
      <c r="AG719" s="12" t="s">
        <v>41</v>
      </c>
      <c r="AH719" s="13" t="s">
        <v>41</v>
      </c>
    </row>
    <row r="720" spans="1:34" ht="40.049999999999997" customHeight="1" x14ac:dyDescent="0.3">
      <c r="A720" s="7" t="s">
        <v>81</v>
      </c>
      <c r="B720" s="8">
        <v>46286</v>
      </c>
      <c r="C720" s="9" t="str">
        <f>HYPERLINK("https://epingalert.org/en/Search?viewData= G/SPS/N/EU/968"," G/SPS/N/EU/968")</f>
        <v xml:space="preserve"> G/SPS/N/EU/968</v>
      </c>
      <c r="D720" s="10" t="s">
        <v>768</v>
      </c>
      <c r="E720" s="10" t="s">
        <v>769</v>
      </c>
      <c r="F720" s="10" t="s">
        <v>84</v>
      </c>
      <c r="G720" s="10" t="s">
        <v>480</v>
      </c>
      <c r="H720" s="10" t="s">
        <v>41</v>
      </c>
      <c r="I720" s="10" t="s">
        <v>51</v>
      </c>
      <c r="J720" s="10" t="s">
        <v>41</v>
      </c>
      <c r="K720" s="10" t="s">
        <v>92</v>
      </c>
      <c r="L720" s="7"/>
      <c r="M720" s="8" t="s">
        <v>41</v>
      </c>
      <c r="N720" s="11">
        <v>46223</v>
      </c>
      <c r="O720" s="11" t="s">
        <v>770</v>
      </c>
      <c r="P720" s="7" t="s">
        <v>95</v>
      </c>
      <c r="Q720" s="10" t="s">
        <v>771</v>
      </c>
      <c r="R720" s="12" t="str">
        <f>HYPERLINK("https://docs.wto.org/imrd/directdoc.asp?DDFDocuments/t/G/SPS/NEU968.docx", "https://docs.wto.org/imrd/directdoc.asp?DDFDocuments/t/G/SPS/NEU968.docx")</f>
        <v>https://docs.wto.org/imrd/directdoc.asp?DDFDocuments/t/G/SPS/NEU968.docx</v>
      </c>
      <c r="S720" s="12" t="str">
        <f>HYPERLINK("https://docs.wto.org/imrd/directdoc.asp?DDFDocuments/u/G/SPS/NEU968.docx", "https://docs.wto.org/imrd/directdoc.asp?DDFDocuments/u/G/SPS/NEU968.docx")</f>
        <v>https://docs.wto.org/imrd/directdoc.asp?DDFDocuments/u/G/SPS/NEU968.docx</v>
      </c>
      <c r="T720" s="12" t="str">
        <f>HYPERLINK("https://docs.wto.org/imrd/directdoc.asp?DDFDocuments/v/G/SPS/NEU968.docx", "https://docs.wto.org/imrd/directdoc.asp?DDFDocuments/v/G/SPS/NEU968.docx")</f>
        <v>https://docs.wto.org/imrd/directdoc.asp?DDFDocuments/v/G/SPS/NEU968.docx</v>
      </c>
      <c r="U720" s="12" t="s">
        <v>41</v>
      </c>
      <c r="V720" s="12" t="s">
        <v>41</v>
      </c>
      <c r="W720" s="12" t="s">
        <v>41</v>
      </c>
      <c r="X720" s="12" t="s">
        <v>41</v>
      </c>
      <c r="Y720" s="12" t="s">
        <v>41</v>
      </c>
      <c r="Z720" s="12" t="s">
        <v>41</v>
      </c>
      <c r="AA720" s="12" t="s">
        <v>41</v>
      </c>
      <c r="AB720" s="13" t="s">
        <v>41</v>
      </c>
      <c r="AC720" s="12" t="s">
        <v>98</v>
      </c>
      <c r="AD720" s="12" t="s">
        <v>97</v>
      </c>
      <c r="AE720" s="12" t="s">
        <v>97</v>
      </c>
      <c r="AF720" s="12" t="s">
        <v>97</v>
      </c>
      <c r="AG720" s="12" t="s">
        <v>98</v>
      </c>
      <c r="AH720" s="13" t="s">
        <v>41</v>
      </c>
    </row>
    <row r="721" spans="1:34" ht="40.049999999999997" customHeight="1" x14ac:dyDescent="0.3">
      <c r="A721" s="7" t="s">
        <v>772</v>
      </c>
      <c r="B721" s="8">
        <v>46286</v>
      </c>
      <c r="C721" s="9" t="str">
        <f>HYPERLINK("https://epingalert.org/en/Search?viewData= G/TBT/N/AUS/202"," G/TBT/N/AUS/202")</f>
        <v xml:space="preserve"> G/TBT/N/AUS/202</v>
      </c>
      <c r="D721" s="10" t="s">
        <v>773</v>
      </c>
      <c r="E721" s="10" t="s">
        <v>774</v>
      </c>
      <c r="F721" s="10" t="s">
        <v>775</v>
      </c>
      <c r="G721" s="10" t="s">
        <v>41</v>
      </c>
      <c r="H721" s="10" t="s">
        <v>776</v>
      </c>
      <c r="I721" s="10" t="s">
        <v>188</v>
      </c>
      <c r="J721" s="10" t="s">
        <v>777</v>
      </c>
      <c r="K721" s="10" t="s">
        <v>41</v>
      </c>
      <c r="L721" s="7"/>
      <c r="M721" s="8">
        <v>46318</v>
      </c>
      <c r="N721" s="11">
        <v>46388</v>
      </c>
      <c r="O721" s="11" t="s">
        <v>778</v>
      </c>
      <c r="P721" s="7" t="s">
        <v>95</v>
      </c>
      <c r="Q721" s="10" t="s">
        <v>779</v>
      </c>
      <c r="R721" s="12" t="str">
        <f>HYPERLINK("https://docs.wto.org/imrd/directdoc.asp?DDFDocuments/t/G/TBTN26/AUS202.docx", "https://docs.wto.org/imrd/directdoc.asp?DDFDocuments/t/G/TBTN26/AUS202.docx")</f>
        <v>https://docs.wto.org/imrd/directdoc.asp?DDFDocuments/t/G/TBTN26/AUS202.docx</v>
      </c>
      <c r="S721" s="12" t="str">
        <f>HYPERLINK("https://docs.wto.org/imrd/directdoc.asp?DDFDocuments/u/G/TBTN26/AUS202.docx", "https://docs.wto.org/imrd/directdoc.asp?DDFDocuments/u/G/TBTN26/AUS202.docx")</f>
        <v>https://docs.wto.org/imrd/directdoc.asp?DDFDocuments/u/G/TBTN26/AUS202.docx</v>
      </c>
      <c r="T721" s="12" t="str">
        <f>HYPERLINK("https://docs.wto.org/imrd/directdoc.asp?DDFDocuments/v/G/TBTN26/AUS202.docx", "https://docs.wto.org/imrd/directdoc.asp?DDFDocuments/v/G/TBTN26/AUS202.docx")</f>
        <v>https://docs.wto.org/imrd/directdoc.asp?DDFDocuments/v/G/TBTN26/AUS202.docx</v>
      </c>
      <c r="U721" s="12" t="s">
        <v>98</v>
      </c>
      <c r="V721" s="12" t="s">
        <v>97</v>
      </c>
      <c r="W721" s="12" t="s">
        <v>97</v>
      </c>
      <c r="X721" s="12" t="s">
        <v>97</v>
      </c>
      <c r="Y721" s="12" t="s">
        <v>97</v>
      </c>
      <c r="Z721" s="12" t="s">
        <v>97</v>
      </c>
      <c r="AA721" s="12" t="s">
        <v>97</v>
      </c>
      <c r="AB721" s="13" t="s">
        <v>780</v>
      </c>
      <c r="AC721" s="12" t="s">
        <v>41</v>
      </c>
      <c r="AD721" s="12" t="s">
        <v>41</v>
      </c>
      <c r="AE721" s="12" t="s">
        <v>41</v>
      </c>
      <c r="AF721" s="12" t="s">
        <v>41</v>
      </c>
      <c r="AG721" s="12" t="s">
        <v>41</v>
      </c>
      <c r="AH721" s="13" t="s">
        <v>41</v>
      </c>
    </row>
    <row r="722" spans="1:34" ht="40.049999999999997" customHeight="1" x14ac:dyDescent="0.3">
      <c r="A722" s="7" t="s">
        <v>34</v>
      </c>
      <c r="B722" s="8">
        <v>46286</v>
      </c>
      <c r="C722" s="9" t="str">
        <f>HYPERLINK("https://epingalert.org/en/Search?viewData= G/TBT/N/BDI/813, G/TBT/N/KEN/2111, G/TBT/N/RWA/1486, G/TBT/N/TZA/1652, G/TBT/N/UGA/2430"," G/TBT/N/BDI/813, G/TBT/N/KEN/2111, G/TBT/N/RWA/1486, G/TBT/N/TZA/1652, G/TBT/N/UGA/2430")</f>
        <v xml:space="preserve"> G/TBT/N/BDI/813, G/TBT/N/KEN/2111, G/TBT/N/RWA/1486, G/TBT/N/TZA/1652, G/TBT/N/UGA/2430</v>
      </c>
      <c r="D722" s="10" t="s">
        <v>781</v>
      </c>
      <c r="E722" s="10" t="s">
        <v>782</v>
      </c>
      <c r="F722" s="10" t="s">
        <v>783</v>
      </c>
      <c r="G722" s="10" t="s">
        <v>784</v>
      </c>
      <c r="H722" s="10" t="s">
        <v>785</v>
      </c>
      <c r="I722" s="10" t="s">
        <v>786</v>
      </c>
      <c r="J722" s="10" t="s">
        <v>41</v>
      </c>
      <c r="K722" s="10" t="s">
        <v>41</v>
      </c>
      <c r="L722" s="7"/>
      <c r="M722" s="8">
        <v>46346</v>
      </c>
      <c r="N722" s="11" t="s">
        <v>531</v>
      </c>
      <c r="O722" s="11" t="s">
        <v>166</v>
      </c>
      <c r="P722" s="7" t="s">
        <v>95</v>
      </c>
      <c r="Q722" s="10" t="s">
        <v>787</v>
      </c>
      <c r="R722" s="12" t="str">
        <f>HYPERLINK("https://docs.wto.org/imrd/directdoc.asp?DDFDocuments/t/G/TBTN26/BDI813.docx", "https://docs.wto.org/imrd/directdoc.asp?DDFDocuments/t/G/TBTN26/BDI813.docx")</f>
        <v>https://docs.wto.org/imrd/directdoc.asp?DDFDocuments/t/G/TBTN26/BDI813.docx</v>
      </c>
      <c r="S722" s="12" t="str">
        <f>HYPERLINK("https://docs.wto.org/imrd/directdoc.asp?DDFDocuments/u/G/TBTN26/BDI813.docx", "https://docs.wto.org/imrd/directdoc.asp?DDFDocuments/u/G/TBTN26/BDI813.docx")</f>
        <v>https://docs.wto.org/imrd/directdoc.asp?DDFDocuments/u/G/TBTN26/BDI813.docx</v>
      </c>
      <c r="T722" s="12" t="str">
        <f>HYPERLINK("https://docs.wto.org/imrd/directdoc.asp?DDFDocuments/v/G/TBTN26/BDI813.docx", "https://docs.wto.org/imrd/directdoc.asp?DDFDocuments/v/G/TBTN26/BDI813.docx")</f>
        <v>https://docs.wto.org/imrd/directdoc.asp?DDFDocuments/v/G/TBTN26/BDI813.docx</v>
      </c>
      <c r="U722" s="12" t="s">
        <v>98</v>
      </c>
      <c r="V722" s="12" t="s">
        <v>97</v>
      </c>
      <c r="W722" s="12" t="s">
        <v>97</v>
      </c>
      <c r="X722" s="12" t="s">
        <v>97</v>
      </c>
      <c r="Y722" s="12" t="s">
        <v>97</v>
      </c>
      <c r="Z722" s="12" t="s">
        <v>97</v>
      </c>
      <c r="AA722" s="12" t="s">
        <v>97</v>
      </c>
      <c r="AB722" s="13" t="s">
        <v>788</v>
      </c>
      <c r="AC722" s="12" t="s">
        <v>41</v>
      </c>
      <c r="AD722" s="12" t="s">
        <v>41</v>
      </c>
      <c r="AE722" s="12" t="s">
        <v>41</v>
      </c>
      <c r="AF722" s="12" t="s">
        <v>41</v>
      </c>
      <c r="AG722" s="12" t="s">
        <v>41</v>
      </c>
      <c r="AH722" s="13" t="s">
        <v>41</v>
      </c>
    </row>
    <row r="723" spans="1:34" ht="40.049999999999997" customHeight="1" x14ac:dyDescent="0.3">
      <c r="A723" s="7" t="s">
        <v>45</v>
      </c>
      <c r="B723" s="8">
        <v>46286</v>
      </c>
      <c r="C723" s="9" t="str">
        <f>HYPERLINK("https://epingalert.org/en/Search?viewData= G/TBT/N/BDI/813, G/TBT/N/KEN/2111, G/TBT/N/RWA/1486, G/TBT/N/TZA/1652, G/TBT/N/UGA/2430"," G/TBT/N/BDI/813, G/TBT/N/KEN/2111, G/TBT/N/RWA/1486, G/TBT/N/TZA/1652, G/TBT/N/UGA/2430")</f>
        <v xml:space="preserve"> G/TBT/N/BDI/813, G/TBT/N/KEN/2111, G/TBT/N/RWA/1486, G/TBT/N/TZA/1652, G/TBT/N/UGA/2430</v>
      </c>
      <c r="D723" s="10" t="s">
        <v>781</v>
      </c>
      <c r="E723" s="10" t="s">
        <v>782</v>
      </c>
      <c r="F723" s="10" t="s">
        <v>783</v>
      </c>
      <c r="G723" s="10" t="s">
        <v>784</v>
      </c>
      <c r="H723" s="10" t="s">
        <v>785</v>
      </c>
      <c r="I723" s="10" t="s">
        <v>786</v>
      </c>
      <c r="J723" s="10" t="s">
        <v>41</v>
      </c>
      <c r="K723" s="10" t="s">
        <v>41</v>
      </c>
      <c r="L723" s="7"/>
      <c r="M723" s="8">
        <v>46346</v>
      </c>
      <c r="N723" s="11" t="s">
        <v>531</v>
      </c>
      <c r="O723" s="11" t="s">
        <v>166</v>
      </c>
      <c r="P723" s="7" t="s">
        <v>95</v>
      </c>
      <c r="Q723" s="10" t="s">
        <v>787</v>
      </c>
      <c r="R723" s="12" t="str">
        <f>HYPERLINK("https://docs.wto.org/imrd/directdoc.asp?DDFDocuments/t/G/TBTN26/BDI813.docx", "https://docs.wto.org/imrd/directdoc.asp?DDFDocuments/t/G/TBTN26/BDI813.docx")</f>
        <v>https://docs.wto.org/imrd/directdoc.asp?DDFDocuments/t/G/TBTN26/BDI813.docx</v>
      </c>
      <c r="S723" s="12" t="str">
        <f>HYPERLINK("https://docs.wto.org/imrd/directdoc.asp?DDFDocuments/u/G/TBTN26/BDI813.docx", "https://docs.wto.org/imrd/directdoc.asp?DDFDocuments/u/G/TBTN26/BDI813.docx")</f>
        <v>https://docs.wto.org/imrd/directdoc.asp?DDFDocuments/u/G/TBTN26/BDI813.docx</v>
      </c>
      <c r="T723" s="12" t="str">
        <f>HYPERLINK("https://docs.wto.org/imrd/directdoc.asp?DDFDocuments/v/G/TBTN26/BDI813.docx", "https://docs.wto.org/imrd/directdoc.asp?DDFDocuments/v/G/TBTN26/BDI813.docx")</f>
        <v>https://docs.wto.org/imrd/directdoc.asp?DDFDocuments/v/G/TBTN26/BDI813.docx</v>
      </c>
      <c r="U723" s="12" t="s">
        <v>98</v>
      </c>
      <c r="V723" s="12" t="s">
        <v>97</v>
      </c>
      <c r="W723" s="12" t="s">
        <v>97</v>
      </c>
      <c r="X723" s="12" t="s">
        <v>97</v>
      </c>
      <c r="Y723" s="12" t="s">
        <v>97</v>
      </c>
      <c r="Z723" s="12" t="s">
        <v>97</v>
      </c>
      <c r="AA723" s="12" t="s">
        <v>97</v>
      </c>
      <c r="AB723" s="13" t="s">
        <v>788</v>
      </c>
      <c r="AC723" s="12" t="s">
        <v>41</v>
      </c>
      <c r="AD723" s="12" t="s">
        <v>41</v>
      </c>
      <c r="AE723" s="12" t="s">
        <v>41</v>
      </c>
      <c r="AF723" s="12" t="s">
        <v>41</v>
      </c>
      <c r="AG723" s="12" t="s">
        <v>41</v>
      </c>
      <c r="AH723" s="13" t="s">
        <v>41</v>
      </c>
    </row>
    <row r="724" spans="1:34" ht="40.049999999999997" customHeight="1" x14ac:dyDescent="0.3">
      <c r="A724" s="7" t="s">
        <v>46</v>
      </c>
      <c r="B724" s="8">
        <v>46286</v>
      </c>
      <c r="C724" s="9" t="str">
        <f>HYPERLINK("https://epingalert.org/en/Search?viewData= G/TBT/N/BDI/813, G/TBT/N/KEN/2111, G/TBT/N/RWA/1486, G/TBT/N/TZA/1652, G/TBT/N/UGA/2430"," G/TBT/N/BDI/813, G/TBT/N/KEN/2111, G/TBT/N/RWA/1486, G/TBT/N/TZA/1652, G/TBT/N/UGA/2430")</f>
        <v xml:space="preserve"> G/TBT/N/BDI/813, G/TBT/N/KEN/2111, G/TBT/N/RWA/1486, G/TBT/N/TZA/1652, G/TBT/N/UGA/2430</v>
      </c>
      <c r="D724" s="10" t="s">
        <v>781</v>
      </c>
      <c r="E724" s="10" t="s">
        <v>782</v>
      </c>
      <c r="F724" s="10" t="s">
        <v>783</v>
      </c>
      <c r="G724" s="10" t="s">
        <v>784</v>
      </c>
      <c r="H724" s="10" t="s">
        <v>785</v>
      </c>
      <c r="I724" s="10" t="s">
        <v>786</v>
      </c>
      <c r="J724" s="10" t="s">
        <v>41</v>
      </c>
      <c r="K724" s="10" t="s">
        <v>41</v>
      </c>
      <c r="L724" s="7"/>
      <c r="M724" s="8">
        <v>46346</v>
      </c>
      <c r="N724" s="11" t="s">
        <v>531</v>
      </c>
      <c r="O724" s="11" t="s">
        <v>166</v>
      </c>
      <c r="P724" s="7" t="s">
        <v>95</v>
      </c>
      <c r="Q724" s="10" t="s">
        <v>787</v>
      </c>
      <c r="R724" s="12" t="str">
        <f>HYPERLINK("https://docs.wto.org/imrd/directdoc.asp?DDFDocuments/t/G/TBTN26/BDI813.docx", "https://docs.wto.org/imrd/directdoc.asp?DDFDocuments/t/G/TBTN26/BDI813.docx")</f>
        <v>https://docs.wto.org/imrd/directdoc.asp?DDFDocuments/t/G/TBTN26/BDI813.docx</v>
      </c>
      <c r="S724" s="12" t="str">
        <f>HYPERLINK("https://docs.wto.org/imrd/directdoc.asp?DDFDocuments/u/G/TBTN26/BDI813.docx", "https://docs.wto.org/imrd/directdoc.asp?DDFDocuments/u/G/TBTN26/BDI813.docx")</f>
        <v>https://docs.wto.org/imrd/directdoc.asp?DDFDocuments/u/G/TBTN26/BDI813.docx</v>
      </c>
      <c r="T724" s="12" t="str">
        <f>HYPERLINK("https://docs.wto.org/imrd/directdoc.asp?DDFDocuments/v/G/TBTN26/BDI813.docx", "https://docs.wto.org/imrd/directdoc.asp?DDFDocuments/v/G/TBTN26/BDI813.docx")</f>
        <v>https://docs.wto.org/imrd/directdoc.asp?DDFDocuments/v/G/TBTN26/BDI813.docx</v>
      </c>
      <c r="U724" s="12" t="s">
        <v>98</v>
      </c>
      <c r="V724" s="12" t="s">
        <v>97</v>
      </c>
      <c r="W724" s="12" t="s">
        <v>97</v>
      </c>
      <c r="X724" s="12" t="s">
        <v>97</v>
      </c>
      <c r="Y724" s="12" t="s">
        <v>97</v>
      </c>
      <c r="Z724" s="12" t="s">
        <v>97</v>
      </c>
      <c r="AA724" s="12" t="s">
        <v>97</v>
      </c>
      <c r="AB724" s="13" t="s">
        <v>788</v>
      </c>
      <c r="AC724" s="12" t="s">
        <v>41</v>
      </c>
      <c r="AD724" s="12" t="s">
        <v>41</v>
      </c>
      <c r="AE724" s="12" t="s">
        <v>41</v>
      </c>
      <c r="AF724" s="12" t="s">
        <v>41</v>
      </c>
      <c r="AG724" s="12" t="s">
        <v>41</v>
      </c>
      <c r="AH724" s="13" t="s">
        <v>41</v>
      </c>
    </row>
    <row r="725" spans="1:34" ht="40.049999999999997" customHeight="1" x14ac:dyDescent="0.3">
      <c r="A725" s="7" t="s">
        <v>47</v>
      </c>
      <c r="B725" s="8">
        <v>46286</v>
      </c>
      <c r="C725" s="9" t="str">
        <f>HYPERLINK("https://epingalert.org/en/Search?viewData= G/TBT/N/BDI/813, G/TBT/N/KEN/2111, G/TBT/N/RWA/1486, G/TBT/N/TZA/1652, G/TBT/N/UGA/2430"," G/TBT/N/BDI/813, G/TBT/N/KEN/2111, G/TBT/N/RWA/1486, G/TBT/N/TZA/1652, G/TBT/N/UGA/2430")</f>
        <v xml:space="preserve"> G/TBT/N/BDI/813, G/TBT/N/KEN/2111, G/TBT/N/RWA/1486, G/TBT/N/TZA/1652, G/TBT/N/UGA/2430</v>
      </c>
      <c r="D725" s="10" t="s">
        <v>781</v>
      </c>
      <c r="E725" s="10" t="s">
        <v>782</v>
      </c>
      <c r="F725" s="10" t="s">
        <v>783</v>
      </c>
      <c r="G725" s="10" t="s">
        <v>784</v>
      </c>
      <c r="H725" s="10" t="s">
        <v>785</v>
      </c>
      <c r="I725" s="10" t="s">
        <v>786</v>
      </c>
      <c r="J725" s="10" t="s">
        <v>41</v>
      </c>
      <c r="K725" s="10" t="s">
        <v>41</v>
      </c>
      <c r="L725" s="7"/>
      <c r="M725" s="8">
        <v>46346</v>
      </c>
      <c r="N725" s="11" t="s">
        <v>531</v>
      </c>
      <c r="O725" s="11" t="s">
        <v>166</v>
      </c>
      <c r="P725" s="7" t="s">
        <v>95</v>
      </c>
      <c r="Q725" s="10" t="s">
        <v>787</v>
      </c>
      <c r="R725" s="12" t="str">
        <f>HYPERLINK("https://docs.wto.org/imrd/directdoc.asp?DDFDocuments/t/G/TBTN26/BDI813.docx", "https://docs.wto.org/imrd/directdoc.asp?DDFDocuments/t/G/TBTN26/BDI813.docx")</f>
        <v>https://docs.wto.org/imrd/directdoc.asp?DDFDocuments/t/G/TBTN26/BDI813.docx</v>
      </c>
      <c r="S725" s="12" t="str">
        <f>HYPERLINK("https://docs.wto.org/imrd/directdoc.asp?DDFDocuments/u/G/TBTN26/BDI813.docx", "https://docs.wto.org/imrd/directdoc.asp?DDFDocuments/u/G/TBTN26/BDI813.docx")</f>
        <v>https://docs.wto.org/imrd/directdoc.asp?DDFDocuments/u/G/TBTN26/BDI813.docx</v>
      </c>
      <c r="T725" s="12" t="str">
        <f>HYPERLINK("https://docs.wto.org/imrd/directdoc.asp?DDFDocuments/v/G/TBTN26/BDI813.docx", "https://docs.wto.org/imrd/directdoc.asp?DDFDocuments/v/G/TBTN26/BDI813.docx")</f>
        <v>https://docs.wto.org/imrd/directdoc.asp?DDFDocuments/v/G/TBTN26/BDI813.docx</v>
      </c>
      <c r="U725" s="12" t="s">
        <v>98</v>
      </c>
      <c r="V725" s="12" t="s">
        <v>97</v>
      </c>
      <c r="W725" s="12" t="s">
        <v>97</v>
      </c>
      <c r="X725" s="12" t="s">
        <v>97</v>
      </c>
      <c r="Y725" s="12" t="s">
        <v>97</v>
      </c>
      <c r="Z725" s="12" t="s">
        <v>97</v>
      </c>
      <c r="AA725" s="12" t="s">
        <v>97</v>
      </c>
      <c r="AB725" s="13" t="s">
        <v>788</v>
      </c>
      <c r="AC725" s="12" t="s">
        <v>41</v>
      </c>
      <c r="AD725" s="12" t="s">
        <v>41</v>
      </c>
      <c r="AE725" s="12" t="s">
        <v>41</v>
      </c>
      <c r="AF725" s="12" t="s">
        <v>41</v>
      </c>
      <c r="AG725" s="12" t="s">
        <v>41</v>
      </c>
      <c r="AH725" s="13" t="s">
        <v>41</v>
      </c>
    </row>
    <row r="726" spans="1:34" ht="40.049999999999997" customHeight="1" x14ac:dyDescent="0.3">
      <c r="A726" s="7" t="s">
        <v>48</v>
      </c>
      <c r="B726" s="8">
        <v>46286</v>
      </c>
      <c r="C726" s="9" t="str">
        <f>HYPERLINK("https://epingalert.org/en/Search?viewData= G/TBT/N/BDI/813, G/TBT/N/KEN/2111, G/TBT/N/RWA/1486, G/TBT/N/TZA/1652, G/TBT/N/UGA/2430"," G/TBT/N/BDI/813, G/TBT/N/KEN/2111, G/TBT/N/RWA/1486, G/TBT/N/TZA/1652, G/TBT/N/UGA/2430")</f>
        <v xml:space="preserve"> G/TBT/N/BDI/813, G/TBT/N/KEN/2111, G/TBT/N/RWA/1486, G/TBT/N/TZA/1652, G/TBT/N/UGA/2430</v>
      </c>
      <c r="D726" s="10" t="s">
        <v>781</v>
      </c>
      <c r="E726" s="10" t="s">
        <v>782</v>
      </c>
      <c r="F726" s="10" t="s">
        <v>783</v>
      </c>
      <c r="G726" s="10" t="s">
        <v>784</v>
      </c>
      <c r="H726" s="10" t="s">
        <v>785</v>
      </c>
      <c r="I726" s="10" t="s">
        <v>786</v>
      </c>
      <c r="J726" s="10" t="s">
        <v>41</v>
      </c>
      <c r="K726" s="10" t="s">
        <v>41</v>
      </c>
      <c r="L726" s="7"/>
      <c r="M726" s="8">
        <v>46346</v>
      </c>
      <c r="N726" s="11" t="s">
        <v>531</v>
      </c>
      <c r="O726" s="11" t="s">
        <v>166</v>
      </c>
      <c r="P726" s="7" t="s">
        <v>95</v>
      </c>
      <c r="Q726" s="10" t="s">
        <v>787</v>
      </c>
      <c r="R726" s="12" t="str">
        <f>HYPERLINK("https://docs.wto.org/imrd/directdoc.asp?DDFDocuments/t/G/TBTN26/BDI813.docx", "https://docs.wto.org/imrd/directdoc.asp?DDFDocuments/t/G/TBTN26/BDI813.docx")</f>
        <v>https://docs.wto.org/imrd/directdoc.asp?DDFDocuments/t/G/TBTN26/BDI813.docx</v>
      </c>
      <c r="S726" s="12" t="str">
        <f>HYPERLINK("https://docs.wto.org/imrd/directdoc.asp?DDFDocuments/u/G/TBTN26/BDI813.docx", "https://docs.wto.org/imrd/directdoc.asp?DDFDocuments/u/G/TBTN26/BDI813.docx")</f>
        <v>https://docs.wto.org/imrd/directdoc.asp?DDFDocuments/u/G/TBTN26/BDI813.docx</v>
      </c>
      <c r="T726" s="12" t="str">
        <f>HYPERLINK("https://docs.wto.org/imrd/directdoc.asp?DDFDocuments/v/G/TBTN26/BDI813.docx", "https://docs.wto.org/imrd/directdoc.asp?DDFDocuments/v/G/TBTN26/BDI813.docx")</f>
        <v>https://docs.wto.org/imrd/directdoc.asp?DDFDocuments/v/G/TBTN26/BDI813.docx</v>
      </c>
      <c r="U726" s="12" t="s">
        <v>98</v>
      </c>
      <c r="V726" s="12" t="s">
        <v>97</v>
      </c>
      <c r="W726" s="12" t="s">
        <v>97</v>
      </c>
      <c r="X726" s="12" t="s">
        <v>97</v>
      </c>
      <c r="Y726" s="12" t="s">
        <v>97</v>
      </c>
      <c r="Z726" s="12" t="s">
        <v>97</v>
      </c>
      <c r="AA726" s="12" t="s">
        <v>97</v>
      </c>
      <c r="AB726" s="13" t="s">
        <v>788</v>
      </c>
      <c r="AC726" s="12" t="s">
        <v>41</v>
      </c>
      <c r="AD726" s="12" t="s">
        <v>41</v>
      </c>
      <c r="AE726" s="12" t="s">
        <v>41</v>
      </c>
      <c r="AF726" s="12" t="s">
        <v>41</v>
      </c>
      <c r="AG726" s="12" t="s">
        <v>41</v>
      </c>
      <c r="AH726" s="13" t="s">
        <v>41</v>
      </c>
    </row>
    <row r="727" spans="1:34" ht="40.049999999999997" customHeight="1" x14ac:dyDescent="0.3">
      <c r="A727" s="7" t="s">
        <v>34</v>
      </c>
      <c r="B727" s="8">
        <v>46286</v>
      </c>
      <c r="C727" s="9" t="str">
        <f>HYPERLINK("https://epingalert.org/en/Search?viewData= G/TBT/N/BDI/814, G/TBT/N/KEN/2114, G/TBT/N/RWA/1487, G/TBT/N/TZA/1653, G/TBT/N/UGA/2431"," G/TBT/N/BDI/814, G/TBT/N/KEN/2114, G/TBT/N/RWA/1487, G/TBT/N/TZA/1653, G/TBT/N/UGA/2431")</f>
        <v xml:space="preserve"> G/TBT/N/BDI/814, G/TBT/N/KEN/2114, G/TBT/N/RWA/1487, G/TBT/N/TZA/1653, G/TBT/N/UGA/2431</v>
      </c>
      <c r="D727" s="10" t="s">
        <v>789</v>
      </c>
      <c r="E727" s="10" t="s">
        <v>790</v>
      </c>
      <c r="F727" s="10" t="s">
        <v>783</v>
      </c>
      <c r="G727" s="10" t="s">
        <v>791</v>
      </c>
      <c r="H727" s="10" t="s">
        <v>785</v>
      </c>
      <c r="I727" s="10" t="s">
        <v>786</v>
      </c>
      <c r="J727" s="10" t="s">
        <v>41</v>
      </c>
      <c r="K727" s="10" t="s">
        <v>41</v>
      </c>
      <c r="L727" s="7"/>
      <c r="M727" s="8">
        <v>46346</v>
      </c>
      <c r="N727" s="11" t="s">
        <v>531</v>
      </c>
      <c r="O727" s="11" t="s">
        <v>166</v>
      </c>
      <c r="P727" s="7" t="s">
        <v>95</v>
      </c>
      <c r="Q727" s="10" t="s">
        <v>792</v>
      </c>
      <c r="R727" s="12" t="str">
        <f>HYPERLINK("https://docs.wto.org/imrd/directdoc.asp?DDFDocuments/t/G/TBTN26/BDI814.docx", "https://docs.wto.org/imrd/directdoc.asp?DDFDocuments/t/G/TBTN26/BDI814.docx")</f>
        <v>https://docs.wto.org/imrd/directdoc.asp?DDFDocuments/t/G/TBTN26/BDI814.docx</v>
      </c>
      <c r="S727" s="12" t="str">
        <f>HYPERLINK("https://docs.wto.org/imrd/directdoc.asp?DDFDocuments/u/G/TBTN26/BDI814.docx", "https://docs.wto.org/imrd/directdoc.asp?DDFDocuments/u/G/TBTN26/BDI814.docx")</f>
        <v>https://docs.wto.org/imrd/directdoc.asp?DDFDocuments/u/G/TBTN26/BDI814.docx</v>
      </c>
      <c r="T727" s="12" t="str">
        <f>HYPERLINK("https://docs.wto.org/imrd/directdoc.asp?DDFDocuments/v/G/TBTN26/BDI814.docx", "https://docs.wto.org/imrd/directdoc.asp?DDFDocuments/v/G/TBTN26/BDI814.docx")</f>
        <v>https://docs.wto.org/imrd/directdoc.asp?DDFDocuments/v/G/TBTN26/BDI814.docx</v>
      </c>
      <c r="U727" s="12" t="s">
        <v>98</v>
      </c>
      <c r="V727" s="12" t="s">
        <v>97</v>
      </c>
      <c r="W727" s="12" t="s">
        <v>98</v>
      </c>
      <c r="X727" s="12" t="s">
        <v>97</v>
      </c>
      <c r="Y727" s="12" t="s">
        <v>97</v>
      </c>
      <c r="Z727" s="12" t="s">
        <v>97</v>
      </c>
      <c r="AA727" s="12" t="s">
        <v>97</v>
      </c>
      <c r="AB727" s="13" t="s">
        <v>793</v>
      </c>
      <c r="AC727" s="12" t="s">
        <v>41</v>
      </c>
      <c r="AD727" s="12" t="s">
        <v>41</v>
      </c>
      <c r="AE727" s="12" t="s">
        <v>41</v>
      </c>
      <c r="AF727" s="12" t="s">
        <v>41</v>
      </c>
      <c r="AG727" s="12" t="s">
        <v>41</v>
      </c>
      <c r="AH727" s="13" t="s">
        <v>41</v>
      </c>
    </row>
    <row r="728" spans="1:34" ht="40.049999999999997" customHeight="1" x14ac:dyDescent="0.3">
      <c r="A728" s="7" t="s">
        <v>45</v>
      </c>
      <c r="B728" s="8">
        <v>46286</v>
      </c>
      <c r="C728" s="9" t="str">
        <f>HYPERLINK("https://epingalert.org/en/Search?viewData= G/TBT/N/BDI/814, G/TBT/N/KEN/2114, G/TBT/N/RWA/1487, G/TBT/N/TZA/1653, G/TBT/N/UGA/2431"," G/TBT/N/BDI/814, G/TBT/N/KEN/2114, G/TBT/N/RWA/1487, G/TBT/N/TZA/1653, G/TBT/N/UGA/2431")</f>
        <v xml:space="preserve"> G/TBT/N/BDI/814, G/TBT/N/KEN/2114, G/TBT/N/RWA/1487, G/TBT/N/TZA/1653, G/TBT/N/UGA/2431</v>
      </c>
      <c r="D728" s="10" t="s">
        <v>789</v>
      </c>
      <c r="E728" s="10" t="s">
        <v>790</v>
      </c>
      <c r="F728" s="10" t="s">
        <v>783</v>
      </c>
      <c r="G728" s="10" t="s">
        <v>791</v>
      </c>
      <c r="H728" s="10" t="s">
        <v>785</v>
      </c>
      <c r="I728" s="10" t="s">
        <v>786</v>
      </c>
      <c r="J728" s="10" t="s">
        <v>41</v>
      </c>
      <c r="K728" s="10" t="s">
        <v>41</v>
      </c>
      <c r="L728" s="7"/>
      <c r="M728" s="8">
        <v>46346</v>
      </c>
      <c r="N728" s="11" t="s">
        <v>531</v>
      </c>
      <c r="O728" s="11" t="s">
        <v>166</v>
      </c>
      <c r="P728" s="7" t="s">
        <v>95</v>
      </c>
      <c r="Q728" s="10" t="s">
        <v>792</v>
      </c>
      <c r="R728" s="12" t="str">
        <f>HYPERLINK("https://docs.wto.org/imrd/directdoc.asp?DDFDocuments/t/G/TBTN26/BDI814.docx", "https://docs.wto.org/imrd/directdoc.asp?DDFDocuments/t/G/TBTN26/BDI814.docx")</f>
        <v>https://docs.wto.org/imrd/directdoc.asp?DDFDocuments/t/G/TBTN26/BDI814.docx</v>
      </c>
      <c r="S728" s="12" t="str">
        <f>HYPERLINK("https://docs.wto.org/imrd/directdoc.asp?DDFDocuments/u/G/TBTN26/BDI814.docx", "https://docs.wto.org/imrd/directdoc.asp?DDFDocuments/u/G/TBTN26/BDI814.docx")</f>
        <v>https://docs.wto.org/imrd/directdoc.asp?DDFDocuments/u/G/TBTN26/BDI814.docx</v>
      </c>
      <c r="T728" s="12" t="str">
        <f>HYPERLINK("https://docs.wto.org/imrd/directdoc.asp?DDFDocuments/v/G/TBTN26/BDI814.docx", "https://docs.wto.org/imrd/directdoc.asp?DDFDocuments/v/G/TBTN26/BDI814.docx")</f>
        <v>https://docs.wto.org/imrd/directdoc.asp?DDFDocuments/v/G/TBTN26/BDI814.docx</v>
      </c>
      <c r="U728" s="12" t="s">
        <v>98</v>
      </c>
      <c r="V728" s="12" t="s">
        <v>97</v>
      </c>
      <c r="W728" s="12" t="s">
        <v>98</v>
      </c>
      <c r="X728" s="12" t="s">
        <v>97</v>
      </c>
      <c r="Y728" s="12" t="s">
        <v>97</v>
      </c>
      <c r="Z728" s="12" t="s">
        <v>97</v>
      </c>
      <c r="AA728" s="12" t="s">
        <v>97</v>
      </c>
      <c r="AB728" s="13" t="s">
        <v>793</v>
      </c>
      <c r="AC728" s="12" t="s">
        <v>41</v>
      </c>
      <c r="AD728" s="12" t="s">
        <v>41</v>
      </c>
      <c r="AE728" s="12" t="s">
        <v>41</v>
      </c>
      <c r="AF728" s="12" t="s">
        <v>41</v>
      </c>
      <c r="AG728" s="12" t="s">
        <v>41</v>
      </c>
      <c r="AH728" s="13" t="s">
        <v>41</v>
      </c>
    </row>
    <row r="729" spans="1:34" ht="40.049999999999997" customHeight="1" x14ac:dyDescent="0.3">
      <c r="A729" s="7" t="s">
        <v>46</v>
      </c>
      <c r="B729" s="8">
        <v>46286</v>
      </c>
      <c r="C729" s="9" t="str">
        <f>HYPERLINK("https://epingalert.org/en/Search?viewData= G/TBT/N/BDI/814, G/TBT/N/KEN/2114, G/TBT/N/RWA/1487, G/TBT/N/TZA/1653, G/TBT/N/UGA/2431"," G/TBT/N/BDI/814, G/TBT/N/KEN/2114, G/TBT/N/RWA/1487, G/TBT/N/TZA/1653, G/TBT/N/UGA/2431")</f>
        <v xml:space="preserve"> G/TBT/N/BDI/814, G/TBT/N/KEN/2114, G/TBT/N/RWA/1487, G/TBT/N/TZA/1653, G/TBT/N/UGA/2431</v>
      </c>
      <c r="D729" s="10" t="s">
        <v>789</v>
      </c>
      <c r="E729" s="10" t="s">
        <v>790</v>
      </c>
      <c r="F729" s="10" t="s">
        <v>783</v>
      </c>
      <c r="G729" s="10" t="s">
        <v>791</v>
      </c>
      <c r="H729" s="10" t="s">
        <v>785</v>
      </c>
      <c r="I729" s="10" t="s">
        <v>786</v>
      </c>
      <c r="J729" s="10" t="s">
        <v>41</v>
      </c>
      <c r="K729" s="10" t="s">
        <v>41</v>
      </c>
      <c r="L729" s="7"/>
      <c r="M729" s="8">
        <v>46346</v>
      </c>
      <c r="N729" s="11" t="s">
        <v>531</v>
      </c>
      <c r="O729" s="11" t="s">
        <v>166</v>
      </c>
      <c r="P729" s="7" t="s">
        <v>95</v>
      </c>
      <c r="Q729" s="10" t="s">
        <v>792</v>
      </c>
      <c r="R729" s="12" t="str">
        <f>HYPERLINK("https://docs.wto.org/imrd/directdoc.asp?DDFDocuments/t/G/TBTN26/BDI814.docx", "https://docs.wto.org/imrd/directdoc.asp?DDFDocuments/t/G/TBTN26/BDI814.docx")</f>
        <v>https://docs.wto.org/imrd/directdoc.asp?DDFDocuments/t/G/TBTN26/BDI814.docx</v>
      </c>
      <c r="S729" s="12" t="str">
        <f>HYPERLINK("https://docs.wto.org/imrd/directdoc.asp?DDFDocuments/u/G/TBTN26/BDI814.docx", "https://docs.wto.org/imrd/directdoc.asp?DDFDocuments/u/G/TBTN26/BDI814.docx")</f>
        <v>https://docs.wto.org/imrd/directdoc.asp?DDFDocuments/u/G/TBTN26/BDI814.docx</v>
      </c>
      <c r="T729" s="12" t="str">
        <f>HYPERLINK("https://docs.wto.org/imrd/directdoc.asp?DDFDocuments/v/G/TBTN26/BDI814.docx", "https://docs.wto.org/imrd/directdoc.asp?DDFDocuments/v/G/TBTN26/BDI814.docx")</f>
        <v>https://docs.wto.org/imrd/directdoc.asp?DDFDocuments/v/G/TBTN26/BDI814.docx</v>
      </c>
      <c r="U729" s="12" t="s">
        <v>98</v>
      </c>
      <c r="V729" s="12" t="s">
        <v>97</v>
      </c>
      <c r="W729" s="12" t="s">
        <v>98</v>
      </c>
      <c r="X729" s="12" t="s">
        <v>97</v>
      </c>
      <c r="Y729" s="12" t="s">
        <v>97</v>
      </c>
      <c r="Z729" s="12" t="s">
        <v>97</v>
      </c>
      <c r="AA729" s="12" t="s">
        <v>97</v>
      </c>
      <c r="AB729" s="13" t="s">
        <v>793</v>
      </c>
      <c r="AC729" s="12" t="s">
        <v>41</v>
      </c>
      <c r="AD729" s="12" t="s">
        <v>41</v>
      </c>
      <c r="AE729" s="12" t="s">
        <v>41</v>
      </c>
      <c r="AF729" s="12" t="s">
        <v>41</v>
      </c>
      <c r="AG729" s="12" t="s">
        <v>41</v>
      </c>
      <c r="AH729" s="13" t="s">
        <v>41</v>
      </c>
    </row>
    <row r="730" spans="1:34" ht="40.049999999999997" customHeight="1" x14ac:dyDescent="0.3">
      <c r="A730" s="7" t="s">
        <v>47</v>
      </c>
      <c r="B730" s="8">
        <v>46286</v>
      </c>
      <c r="C730" s="9" t="str">
        <f>HYPERLINK("https://epingalert.org/en/Search?viewData= G/TBT/N/BDI/814, G/TBT/N/KEN/2114, G/TBT/N/RWA/1487, G/TBT/N/TZA/1653, G/TBT/N/UGA/2431"," G/TBT/N/BDI/814, G/TBT/N/KEN/2114, G/TBT/N/RWA/1487, G/TBT/N/TZA/1653, G/TBT/N/UGA/2431")</f>
        <v xml:space="preserve"> G/TBT/N/BDI/814, G/TBT/N/KEN/2114, G/TBT/N/RWA/1487, G/TBT/N/TZA/1653, G/TBT/N/UGA/2431</v>
      </c>
      <c r="D730" s="10" t="s">
        <v>789</v>
      </c>
      <c r="E730" s="10" t="s">
        <v>790</v>
      </c>
      <c r="F730" s="10" t="s">
        <v>783</v>
      </c>
      <c r="G730" s="10" t="s">
        <v>791</v>
      </c>
      <c r="H730" s="10" t="s">
        <v>785</v>
      </c>
      <c r="I730" s="10" t="s">
        <v>786</v>
      </c>
      <c r="J730" s="10" t="s">
        <v>41</v>
      </c>
      <c r="K730" s="10" t="s">
        <v>41</v>
      </c>
      <c r="L730" s="7"/>
      <c r="M730" s="8">
        <v>46346</v>
      </c>
      <c r="N730" s="11" t="s">
        <v>531</v>
      </c>
      <c r="O730" s="11" t="s">
        <v>166</v>
      </c>
      <c r="P730" s="7" t="s">
        <v>95</v>
      </c>
      <c r="Q730" s="10" t="s">
        <v>792</v>
      </c>
      <c r="R730" s="12" t="str">
        <f>HYPERLINK("https://docs.wto.org/imrd/directdoc.asp?DDFDocuments/t/G/TBTN26/BDI814.docx", "https://docs.wto.org/imrd/directdoc.asp?DDFDocuments/t/G/TBTN26/BDI814.docx")</f>
        <v>https://docs.wto.org/imrd/directdoc.asp?DDFDocuments/t/G/TBTN26/BDI814.docx</v>
      </c>
      <c r="S730" s="12" t="str">
        <f>HYPERLINK("https://docs.wto.org/imrd/directdoc.asp?DDFDocuments/u/G/TBTN26/BDI814.docx", "https://docs.wto.org/imrd/directdoc.asp?DDFDocuments/u/G/TBTN26/BDI814.docx")</f>
        <v>https://docs.wto.org/imrd/directdoc.asp?DDFDocuments/u/G/TBTN26/BDI814.docx</v>
      </c>
      <c r="T730" s="12" t="str">
        <f>HYPERLINK("https://docs.wto.org/imrd/directdoc.asp?DDFDocuments/v/G/TBTN26/BDI814.docx", "https://docs.wto.org/imrd/directdoc.asp?DDFDocuments/v/G/TBTN26/BDI814.docx")</f>
        <v>https://docs.wto.org/imrd/directdoc.asp?DDFDocuments/v/G/TBTN26/BDI814.docx</v>
      </c>
      <c r="U730" s="12" t="s">
        <v>98</v>
      </c>
      <c r="V730" s="12" t="s">
        <v>97</v>
      </c>
      <c r="W730" s="12" t="s">
        <v>98</v>
      </c>
      <c r="X730" s="12" t="s">
        <v>97</v>
      </c>
      <c r="Y730" s="12" t="s">
        <v>97</v>
      </c>
      <c r="Z730" s="12" t="s">
        <v>97</v>
      </c>
      <c r="AA730" s="12" t="s">
        <v>97</v>
      </c>
      <c r="AB730" s="13" t="s">
        <v>793</v>
      </c>
      <c r="AC730" s="12" t="s">
        <v>41</v>
      </c>
      <c r="AD730" s="12" t="s">
        <v>41</v>
      </c>
      <c r="AE730" s="12" t="s">
        <v>41</v>
      </c>
      <c r="AF730" s="12" t="s">
        <v>41</v>
      </c>
      <c r="AG730" s="12" t="s">
        <v>41</v>
      </c>
      <c r="AH730" s="13" t="s">
        <v>41</v>
      </c>
    </row>
    <row r="731" spans="1:34" ht="40.049999999999997" customHeight="1" x14ac:dyDescent="0.3">
      <c r="A731" s="7" t="s">
        <v>48</v>
      </c>
      <c r="B731" s="8">
        <v>46286</v>
      </c>
      <c r="C731" s="9" t="str">
        <f>HYPERLINK("https://epingalert.org/en/Search?viewData= G/TBT/N/BDI/814, G/TBT/N/KEN/2114, G/TBT/N/RWA/1487, G/TBT/N/TZA/1653, G/TBT/N/UGA/2431"," G/TBT/N/BDI/814, G/TBT/N/KEN/2114, G/TBT/N/RWA/1487, G/TBT/N/TZA/1653, G/TBT/N/UGA/2431")</f>
        <v xml:space="preserve"> G/TBT/N/BDI/814, G/TBT/N/KEN/2114, G/TBT/N/RWA/1487, G/TBT/N/TZA/1653, G/TBT/N/UGA/2431</v>
      </c>
      <c r="D731" s="10" t="s">
        <v>789</v>
      </c>
      <c r="E731" s="10" t="s">
        <v>790</v>
      </c>
      <c r="F731" s="10" t="s">
        <v>783</v>
      </c>
      <c r="G731" s="10" t="s">
        <v>791</v>
      </c>
      <c r="H731" s="10" t="s">
        <v>785</v>
      </c>
      <c r="I731" s="10" t="s">
        <v>786</v>
      </c>
      <c r="J731" s="10" t="s">
        <v>41</v>
      </c>
      <c r="K731" s="10" t="s">
        <v>41</v>
      </c>
      <c r="L731" s="7"/>
      <c r="M731" s="8">
        <v>46346</v>
      </c>
      <c r="N731" s="11" t="s">
        <v>531</v>
      </c>
      <c r="O731" s="11" t="s">
        <v>166</v>
      </c>
      <c r="P731" s="7" t="s">
        <v>95</v>
      </c>
      <c r="Q731" s="10" t="s">
        <v>792</v>
      </c>
      <c r="R731" s="12" t="str">
        <f>HYPERLINK("https://docs.wto.org/imrd/directdoc.asp?DDFDocuments/t/G/TBTN26/BDI814.docx", "https://docs.wto.org/imrd/directdoc.asp?DDFDocuments/t/G/TBTN26/BDI814.docx")</f>
        <v>https://docs.wto.org/imrd/directdoc.asp?DDFDocuments/t/G/TBTN26/BDI814.docx</v>
      </c>
      <c r="S731" s="12" t="str">
        <f>HYPERLINK("https://docs.wto.org/imrd/directdoc.asp?DDFDocuments/u/G/TBTN26/BDI814.docx", "https://docs.wto.org/imrd/directdoc.asp?DDFDocuments/u/G/TBTN26/BDI814.docx")</f>
        <v>https://docs.wto.org/imrd/directdoc.asp?DDFDocuments/u/G/TBTN26/BDI814.docx</v>
      </c>
      <c r="T731" s="12" t="str">
        <f>HYPERLINK("https://docs.wto.org/imrd/directdoc.asp?DDFDocuments/v/G/TBTN26/BDI814.docx", "https://docs.wto.org/imrd/directdoc.asp?DDFDocuments/v/G/TBTN26/BDI814.docx")</f>
        <v>https://docs.wto.org/imrd/directdoc.asp?DDFDocuments/v/G/TBTN26/BDI814.docx</v>
      </c>
      <c r="U731" s="12" t="s">
        <v>98</v>
      </c>
      <c r="V731" s="12" t="s">
        <v>97</v>
      </c>
      <c r="W731" s="12" t="s">
        <v>98</v>
      </c>
      <c r="X731" s="12" t="s">
        <v>97</v>
      </c>
      <c r="Y731" s="12" t="s">
        <v>97</v>
      </c>
      <c r="Z731" s="12" t="s">
        <v>97</v>
      </c>
      <c r="AA731" s="12" t="s">
        <v>97</v>
      </c>
      <c r="AB731" s="13" t="s">
        <v>793</v>
      </c>
      <c r="AC731" s="12" t="s">
        <v>41</v>
      </c>
      <c r="AD731" s="12" t="s">
        <v>41</v>
      </c>
      <c r="AE731" s="12" t="s">
        <v>41</v>
      </c>
      <c r="AF731" s="12" t="s">
        <v>41</v>
      </c>
      <c r="AG731" s="12" t="s">
        <v>41</v>
      </c>
      <c r="AH731" s="13" t="s">
        <v>41</v>
      </c>
    </row>
    <row r="732" spans="1:34" ht="40.049999999999997" customHeight="1" x14ac:dyDescent="0.3">
      <c r="A732" s="7" t="s">
        <v>34</v>
      </c>
      <c r="B732" s="8">
        <v>46286</v>
      </c>
      <c r="C732" s="9" t="str">
        <f>HYPERLINK("https://epingalert.org/en/Search?viewData= G/TBT/N/BDI/815, G/TBT/N/KEN/2115, G/TBT/N/RWA/1488, G/TBT/N/TZA/1654, G/TBT/N/UGA/2432"," G/TBT/N/BDI/815, G/TBT/N/KEN/2115, G/TBT/N/RWA/1488, G/TBT/N/TZA/1654, G/TBT/N/UGA/2432")</f>
        <v xml:space="preserve"> G/TBT/N/BDI/815, G/TBT/N/KEN/2115, G/TBT/N/RWA/1488, G/TBT/N/TZA/1654, G/TBT/N/UGA/2432</v>
      </c>
      <c r="D732" s="10" t="s">
        <v>794</v>
      </c>
      <c r="E732" s="10" t="s">
        <v>795</v>
      </c>
      <c r="F732" s="10" t="s">
        <v>783</v>
      </c>
      <c r="G732" s="10" t="s">
        <v>796</v>
      </c>
      <c r="H732" s="10" t="s">
        <v>785</v>
      </c>
      <c r="I732" s="10" t="s">
        <v>786</v>
      </c>
      <c r="J732" s="10" t="s">
        <v>41</v>
      </c>
      <c r="K732" s="10" t="s">
        <v>41</v>
      </c>
      <c r="L732" s="7"/>
      <c r="M732" s="8">
        <v>46346</v>
      </c>
      <c r="N732" s="11" t="s">
        <v>531</v>
      </c>
      <c r="O732" s="11" t="s">
        <v>166</v>
      </c>
      <c r="P732" s="7" t="s">
        <v>95</v>
      </c>
      <c r="Q732" s="10" t="s">
        <v>797</v>
      </c>
      <c r="R732" s="12" t="str">
        <f>HYPERLINK("https://docs.wto.org/imrd/directdoc.asp?DDFDocuments/t/G/TBTN26/BDI815.docx", "https://docs.wto.org/imrd/directdoc.asp?DDFDocuments/t/G/TBTN26/BDI815.docx")</f>
        <v>https://docs.wto.org/imrd/directdoc.asp?DDFDocuments/t/G/TBTN26/BDI815.docx</v>
      </c>
      <c r="S732" s="12" t="str">
        <f>HYPERLINK("https://docs.wto.org/imrd/directdoc.asp?DDFDocuments/u/G/TBTN26/BDI815.docx", "https://docs.wto.org/imrd/directdoc.asp?DDFDocuments/u/G/TBTN26/BDI815.docx")</f>
        <v>https://docs.wto.org/imrd/directdoc.asp?DDFDocuments/u/G/TBTN26/BDI815.docx</v>
      </c>
      <c r="T732" s="12" t="str">
        <f>HYPERLINK("https://docs.wto.org/imrd/directdoc.asp?DDFDocuments/v/G/TBTN26/BDI815.docx", "https://docs.wto.org/imrd/directdoc.asp?DDFDocuments/v/G/TBTN26/BDI815.docx")</f>
        <v>https://docs.wto.org/imrd/directdoc.asp?DDFDocuments/v/G/TBTN26/BDI815.docx</v>
      </c>
      <c r="U732" s="12" t="s">
        <v>98</v>
      </c>
      <c r="V732" s="12" t="s">
        <v>97</v>
      </c>
      <c r="W732" s="12" t="s">
        <v>98</v>
      </c>
      <c r="X732" s="12" t="s">
        <v>97</v>
      </c>
      <c r="Y732" s="12" t="s">
        <v>97</v>
      </c>
      <c r="Z732" s="12" t="s">
        <v>97</v>
      </c>
      <c r="AA732" s="12" t="s">
        <v>97</v>
      </c>
      <c r="AB732" s="13" t="s">
        <v>798</v>
      </c>
      <c r="AC732" s="12" t="s">
        <v>41</v>
      </c>
      <c r="AD732" s="12" t="s">
        <v>41</v>
      </c>
      <c r="AE732" s="12" t="s">
        <v>41</v>
      </c>
      <c r="AF732" s="12" t="s">
        <v>41</v>
      </c>
      <c r="AG732" s="12" t="s">
        <v>41</v>
      </c>
      <c r="AH732" s="13" t="s">
        <v>41</v>
      </c>
    </row>
    <row r="733" spans="1:34" ht="40.049999999999997" customHeight="1" x14ac:dyDescent="0.3">
      <c r="A733" s="7" t="s">
        <v>45</v>
      </c>
      <c r="B733" s="8">
        <v>46286</v>
      </c>
      <c r="C733" s="9" t="str">
        <f>HYPERLINK("https://epingalert.org/en/Search?viewData= G/TBT/N/BDI/815, G/TBT/N/KEN/2115, G/TBT/N/RWA/1488, G/TBT/N/TZA/1654, G/TBT/N/UGA/2432"," G/TBT/N/BDI/815, G/TBT/N/KEN/2115, G/TBT/N/RWA/1488, G/TBT/N/TZA/1654, G/TBT/N/UGA/2432")</f>
        <v xml:space="preserve"> G/TBT/N/BDI/815, G/TBT/N/KEN/2115, G/TBT/N/RWA/1488, G/TBT/N/TZA/1654, G/TBT/N/UGA/2432</v>
      </c>
      <c r="D733" s="10" t="s">
        <v>794</v>
      </c>
      <c r="E733" s="10" t="s">
        <v>795</v>
      </c>
      <c r="F733" s="10" t="s">
        <v>783</v>
      </c>
      <c r="G733" s="10" t="s">
        <v>796</v>
      </c>
      <c r="H733" s="10" t="s">
        <v>785</v>
      </c>
      <c r="I733" s="10" t="s">
        <v>786</v>
      </c>
      <c r="J733" s="10" t="s">
        <v>41</v>
      </c>
      <c r="K733" s="10" t="s">
        <v>41</v>
      </c>
      <c r="L733" s="7"/>
      <c r="M733" s="8">
        <v>46346</v>
      </c>
      <c r="N733" s="11" t="s">
        <v>531</v>
      </c>
      <c r="O733" s="11" t="s">
        <v>166</v>
      </c>
      <c r="P733" s="7" t="s">
        <v>95</v>
      </c>
      <c r="Q733" s="10" t="s">
        <v>797</v>
      </c>
      <c r="R733" s="12" t="str">
        <f>HYPERLINK("https://docs.wto.org/imrd/directdoc.asp?DDFDocuments/t/G/TBTN26/BDI815.docx", "https://docs.wto.org/imrd/directdoc.asp?DDFDocuments/t/G/TBTN26/BDI815.docx")</f>
        <v>https://docs.wto.org/imrd/directdoc.asp?DDFDocuments/t/G/TBTN26/BDI815.docx</v>
      </c>
      <c r="S733" s="12" t="str">
        <f>HYPERLINK("https://docs.wto.org/imrd/directdoc.asp?DDFDocuments/u/G/TBTN26/BDI815.docx", "https://docs.wto.org/imrd/directdoc.asp?DDFDocuments/u/G/TBTN26/BDI815.docx")</f>
        <v>https://docs.wto.org/imrd/directdoc.asp?DDFDocuments/u/G/TBTN26/BDI815.docx</v>
      </c>
      <c r="T733" s="12" t="str">
        <f>HYPERLINK("https://docs.wto.org/imrd/directdoc.asp?DDFDocuments/v/G/TBTN26/BDI815.docx", "https://docs.wto.org/imrd/directdoc.asp?DDFDocuments/v/G/TBTN26/BDI815.docx")</f>
        <v>https://docs.wto.org/imrd/directdoc.asp?DDFDocuments/v/G/TBTN26/BDI815.docx</v>
      </c>
      <c r="U733" s="12" t="s">
        <v>98</v>
      </c>
      <c r="V733" s="12" t="s">
        <v>97</v>
      </c>
      <c r="W733" s="12" t="s">
        <v>98</v>
      </c>
      <c r="X733" s="12" t="s">
        <v>97</v>
      </c>
      <c r="Y733" s="12" t="s">
        <v>97</v>
      </c>
      <c r="Z733" s="12" t="s">
        <v>97</v>
      </c>
      <c r="AA733" s="12" t="s">
        <v>97</v>
      </c>
      <c r="AB733" s="13" t="s">
        <v>798</v>
      </c>
      <c r="AC733" s="12" t="s">
        <v>41</v>
      </c>
      <c r="AD733" s="12" t="s">
        <v>41</v>
      </c>
      <c r="AE733" s="12" t="s">
        <v>41</v>
      </c>
      <c r="AF733" s="12" t="s">
        <v>41</v>
      </c>
      <c r="AG733" s="12" t="s">
        <v>41</v>
      </c>
      <c r="AH733" s="13" t="s">
        <v>41</v>
      </c>
    </row>
    <row r="734" spans="1:34" ht="40.049999999999997" customHeight="1" x14ac:dyDescent="0.3">
      <c r="A734" s="7" t="s">
        <v>46</v>
      </c>
      <c r="B734" s="8">
        <v>46286</v>
      </c>
      <c r="C734" s="9" t="str">
        <f>HYPERLINK("https://epingalert.org/en/Search?viewData= G/TBT/N/BDI/815, G/TBT/N/KEN/2115, G/TBT/N/RWA/1488, G/TBT/N/TZA/1654, G/TBT/N/UGA/2432"," G/TBT/N/BDI/815, G/TBT/N/KEN/2115, G/TBT/N/RWA/1488, G/TBT/N/TZA/1654, G/TBT/N/UGA/2432")</f>
        <v xml:space="preserve"> G/TBT/N/BDI/815, G/TBT/N/KEN/2115, G/TBT/N/RWA/1488, G/TBT/N/TZA/1654, G/TBT/N/UGA/2432</v>
      </c>
      <c r="D734" s="10" t="s">
        <v>794</v>
      </c>
      <c r="E734" s="10" t="s">
        <v>795</v>
      </c>
      <c r="F734" s="10" t="s">
        <v>783</v>
      </c>
      <c r="G734" s="10" t="s">
        <v>796</v>
      </c>
      <c r="H734" s="10" t="s">
        <v>785</v>
      </c>
      <c r="I734" s="10" t="s">
        <v>786</v>
      </c>
      <c r="J734" s="10" t="s">
        <v>41</v>
      </c>
      <c r="K734" s="10" t="s">
        <v>41</v>
      </c>
      <c r="L734" s="7"/>
      <c r="M734" s="8">
        <v>46346</v>
      </c>
      <c r="N734" s="11" t="s">
        <v>531</v>
      </c>
      <c r="O734" s="11" t="s">
        <v>166</v>
      </c>
      <c r="P734" s="7" t="s">
        <v>95</v>
      </c>
      <c r="Q734" s="10" t="s">
        <v>797</v>
      </c>
      <c r="R734" s="12" t="str">
        <f>HYPERLINK("https://docs.wto.org/imrd/directdoc.asp?DDFDocuments/t/G/TBTN26/BDI815.docx", "https://docs.wto.org/imrd/directdoc.asp?DDFDocuments/t/G/TBTN26/BDI815.docx")</f>
        <v>https://docs.wto.org/imrd/directdoc.asp?DDFDocuments/t/G/TBTN26/BDI815.docx</v>
      </c>
      <c r="S734" s="12" t="str">
        <f>HYPERLINK("https://docs.wto.org/imrd/directdoc.asp?DDFDocuments/u/G/TBTN26/BDI815.docx", "https://docs.wto.org/imrd/directdoc.asp?DDFDocuments/u/G/TBTN26/BDI815.docx")</f>
        <v>https://docs.wto.org/imrd/directdoc.asp?DDFDocuments/u/G/TBTN26/BDI815.docx</v>
      </c>
      <c r="T734" s="12" t="str">
        <f>HYPERLINK("https://docs.wto.org/imrd/directdoc.asp?DDFDocuments/v/G/TBTN26/BDI815.docx", "https://docs.wto.org/imrd/directdoc.asp?DDFDocuments/v/G/TBTN26/BDI815.docx")</f>
        <v>https://docs.wto.org/imrd/directdoc.asp?DDFDocuments/v/G/TBTN26/BDI815.docx</v>
      </c>
      <c r="U734" s="12" t="s">
        <v>98</v>
      </c>
      <c r="V734" s="12" t="s">
        <v>97</v>
      </c>
      <c r="W734" s="12" t="s">
        <v>98</v>
      </c>
      <c r="X734" s="12" t="s">
        <v>97</v>
      </c>
      <c r="Y734" s="12" t="s">
        <v>97</v>
      </c>
      <c r="Z734" s="12" t="s">
        <v>97</v>
      </c>
      <c r="AA734" s="12" t="s">
        <v>97</v>
      </c>
      <c r="AB734" s="13" t="s">
        <v>798</v>
      </c>
      <c r="AC734" s="12" t="s">
        <v>41</v>
      </c>
      <c r="AD734" s="12" t="s">
        <v>41</v>
      </c>
      <c r="AE734" s="12" t="s">
        <v>41</v>
      </c>
      <c r="AF734" s="12" t="s">
        <v>41</v>
      </c>
      <c r="AG734" s="12" t="s">
        <v>41</v>
      </c>
      <c r="AH734" s="13" t="s">
        <v>41</v>
      </c>
    </row>
    <row r="735" spans="1:34" ht="40.049999999999997" customHeight="1" x14ac:dyDescent="0.3">
      <c r="A735" s="7" t="s">
        <v>47</v>
      </c>
      <c r="B735" s="8">
        <v>46286</v>
      </c>
      <c r="C735" s="9" t="str">
        <f>HYPERLINK("https://epingalert.org/en/Search?viewData= G/TBT/N/BDI/815, G/TBT/N/KEN/2115, G/TBT/N/RWA/1488, G/TBT/N/TZA/1654, G/TBT/N/UGA/2432"," G/TBT/N/BDI/815, G/TBT/N/KEN/2115, G/TBT/N/RWA/1488, G/TBT/N/TZA/1654, G/TBT/N/UGA/2432")</f>
        <v xml:space="preserve"> G/TBT/N/BDI/815, G/TBT/N/KEN/2115, G/TBT/N/RWA/1488, G/TBT/N/TZA/1654, G/TBT/N/UGA/2432</v>
      </c>
      <c r="D735" s="10" t="s">
        <v>794</v>
      </c>
      <c r="E735" s="10" t="s">
        <v>795</v>
      </c>
      <c r="F735" s="10" t="s">
        <v>783</v>
      </c>
      <c r="G735" s="10" t="s">
        <v>796</v>
      </c>
      <c r="H735" s="10" t="s">
        <v>785</v>
      </c>
      <c r="I735" s="10" t="s">
        <v>786</v>
      </c>
      <c r="J735" s="10" t="s">
        <v>41</v>
      </c>
      <c r="K735" s="10" t="s">
        <v>41</v>
      </c>
      <c r="L735" s="7"/>
      <c r="M735" s="8">
        <v>46346</v>
      </c>
      <c r="N735" s="11" t="s">
        <v>531</v>
      </c>
      <c r="O735" s="11" t="s">
        <v>166</v>
      </c>
      <c r="P735" s="7" t="s">
        <v>95</v>
      </c>
      <c r="Q735" s="10" t="s">
        <v>797</v>
      </c>
      <c r="R735" s="12" t="str">
        <f>HYPERLINK("https://docs.wto.org/imrd/directdoc.asp?DDFDocuments/t/G/TBTN26/BDI815.docx", "https://docs.wto.org/imrd/directdoc.asp?DDFDocuments/t/G/TBTN26/BDI815.docx")</f>
        <v>https://docs.wto.org/imrd/directdoc.asp?DDFDocuments/t/G/TBTN26/BDI815.docx</v>
      </c>
      <c r="S735" s="12" t="str">
        <f>HYPERLINK("https://docs.wto.org/imrd/directdoc.asp?DDFDocuments/u/G/TBTN26/BDI815.docx", "https://docs.wto.org/imrd/directdoc.asp?DDFDocuments/u/G/TBTN26/BDI815.docx")</f>
        <v>https://docs.wto.org/imrd/directdoc.asp?DDFDocuments/u/G/TBTN26/BDI815.docx</v>
      </c>
      <c r="T735" s="12" t="str">
        <f>HYPERLINK("https://docs.wto.org/imrd/directdoc.asp?DDFDocuments/v/G/TBTN26/BDI815.docx", "https://docs.wto.org/imrd/directdoc.asp?DDFDocuments/v/G/TBTN26/BDI815.docx")</f>
        <v>https://docs.wto.org/imrd/directdoc.asp?DDFDocuments/v/G/TBTN26/BDI815.docx</v>
      </c>
      <c r="U735" s="12" t="s">
        <v>98</v>
      </c>
      <c r="V735" s="12" t="s">
        <v>97</v>
      </c>
      <c r="W735" s="12" t="s">
        <v>98</v>
      </c>
      <c r="X735" s="12" t="s">
        <v>97</v>
      </c>
      <c r="Y735" s="12" t="s">
        <v>97</v>
      </c>
      <c r="Z735" s="12" t="s">
        <v>97</v>
      </c>
      <c r="AA735" s="12" t="s">
        <v>97</v>
      </c>
      <c r="AB735" s="13" t="s">
        <v>798</v>
      </c>
      <c r="AC735" s="12" t="s">
        <v>41</v>
      </c>
      <c r="AD735" s="12" t="s">
        <v>41</v>
      </c>
      <c r="AE735" s="12" t="s">
        <v>41</v>
      </c>
      <c r="AF735" s="12" t="s">
        <v>41</v>
      </c>
      <c r="AG735" s="12" t="s">
        <v>41</v>
      </c>
      <c r="AH735" s="13" t="s">
        <v>41</v>
      </c>
    </row>
    <row r="736" spans="1:34" ht="40.049999999999997" customHeight="1" x14ac:dyDescent="0.3">
      <c r="A736" s="7" t="s">
        <v>48</v>
      </c>
      <c r="B736" s="8">
        <v>46286</v>
      </c>
      <c r="C736" s="9" t="str">
        <f>HYPERLINK("https://epingalert.org/en/Search?viewData= G/TBT/N/BDI/815, G/TBT/N/KEN/2115, G/TBT/N/RWA/1488, G/TBT/N/TZA/1654, G/TBT/N/UGA/2432"," G/TBT/N/BDI/815, G/TBT/N/KEN/2115, G/TBT/N/RWA/1488, G/TBT/N/TZA/1654, G/TBT/N/UGA/2432")</f>
        <v xml:space="preserve"> G/TBT/N/BDI/815, G/TBT/N/KEN/2115, G/TBT/N/RWA/1488, G/TBT/N/TZA/1654, G/TBT/N/UGA/2432</v>
      </c>
      <c r="D736" s="10" t="s">
        <v>794</v>
      </c>
      <c r="E736" s="10" t="s">
        <v>795</v>
      </c>
      <c r="F736" s="10" t="s">
        <v>783</v>
      </c>
      <c r="G736" s="10" t="s">
        <v>796</v>
      </c>
      <c r="H736" s="10" t="s">
        <v>785</v>
      </c>
      <c r="I736" s="10" t="s">
        <v>786</v>
      </c>
      <c r="J736" s="10" t="s">
        <v>41</v>
      </c>
      <c r="K736" s="10" t="s">
        <v>41</v>
      </c>
      <c r="L736" s="7"/>
      <c r="M736" s="8">
        <v>46346</v>
      </c>
      <c r="N736" s="11" t="s">
        <v>531</v>
      </c>
      <c r="O736" s="11" t="s">
        <v>166</v>
      </c>
      <c r="P736" s="7" t="s">
        <v>95</v>
      </c>
      <c r="Q736" s="10" t="s">
        <v>797</v>
      </c>
      <c r="R736" s="12" t="str">
        <f>HYPERLINK("https://docs.wto.org/imrd/directdoc.asp?DDFDocuments/t/G/TBTN26/BDI815.docx", "https://docs.wto.org/imrd/directdoc.asp?DDFDocuments/t/G/TBTN26/BDI815.docx")</f>
        <v>https://docs.wto.org/imrd/directdoc.asp?DDFDocuments/t/G/TBTN26/BDI815.docx</v>
      </c>
      <c r="S736" s="12" t="str">
        <f>HYPERLINK("https://docs.wto.org/imrd/directdoc.asp?DDFDocuments/u/G/TBTN26/BDI815.docx", "https://docs.wto.org/imrd/directdoc.asp?DDFDocuments/u/G/TBTN26/BDI815.docx")</f>
        <v>https://docs.wto.org/imrd/directdoc.asp?DDFDocuments/u/G/TBTN26/BDI815.docx</v>
      </c>
      <c r="T736" s="12" t="str">
        <f>HYPERLINK("https://docs.wto.org/imrd/directdoc.asp?DDFDocuments/v/G/TBTN26/BDI815.docx", "https://docs.wto.org/imrd/directdoc.asp?DDFDocuments/v/G/TBTN26/BDI815.docx")</f>
        <v>https://docs.wto.org/imrd/directdoc.asp?DDFDocuments/v/G/TBTN26/BDI815.docx</v>
      </c>
      <c r="U736" s="12" t="s">
        <v>98</v>
      </c>
      <c r="V736" s="12" t="s">
        <v>97</v>
      </c>
      <c r="W736" s="12" t="s">
        <v>98</v>
      </c>
      <c r="X736" s="12" t="s">
        <v>97</v>
      </c>
      <c r="Y736" s="12" t="s">
        <v>97</v>
      </c>
      <c r="Z736" s="12" t="s">
        <v>97</v>
      </c>
      <c r="AA736" s="12" t="s">
        <v>97</v>
      </c>
      <c r="AB736" s="13" t="s">
        <v>798</v>
      </c>
      <c r="AC736" s="12" t="s">
        <v>41</v>
      </c>
      <c r="AD736" s="12" t="s">
        <v>41</v>
      </c>
      <c r="AE736" s="12" t="s">
        <v>41</v>
      </c>
      <c r="AF736" s="12" t="s">
        <v>41</v>
      </c>
      <c r="AG736" s="12" t="s">
        <v>41</v>
      </c>
      <c r="AH736" s="13" t="s">
        <v>41</v>
      </c>
    </row>
    <row r="737" spans="1:34" ht="40.049999999999997" customHeight="1" x14ac:dyDescent="0.3">
      <c r="A737" s="7" t="s">
        <v>34</v>
      </c>
      <c r="B737" s="8">
        <v>46286</v>
      </c>
      <c r="C737" s="9" t="str">
        <f>HYPERLINK("https://epingalert.org/en/Search?viewData= G/TBT/N/BDI/816, G/TBT/N/KEN/2116, G/TBT/N/RWA/1489, G/TBT/N/TZA/1655, G/TBT/N/UGA/2433"," G/TBT/N/BDI/816, G/TBT/N/KEN/2116, G/TBT/N/RWA/1489, G/TBT/N/TZA/1655, G/TBT/N/UGA/2433")</f>
        <v xml:space="preserve"> G/TBT/N/BDI/816, G/TBT/N/KEN/2116, G/TBT/N/RWA/1489, G/TBT/N/TZA/1655, G/TBT/N/UGA/2433</v>
      </c>
      <c r="D737" s="10" t="s">
        <v>799</v>
      </c>
      <c r="E737" s="10" t="s">
        <v>800</v>
      </c>
      <c r="F737" s="10" t="s">
        <v>783</v>
      </c>
      <c r="G737" s="10" t="s">
        <v>801</v>
      </c>
      <c r="H737" s="10" t="s">
        <v>785</v>
      </c>
      <c r="I737" s="10" t="s">
        <v>786</v>
      </c>
      <c r="J737" s="10" t="s">
        <v>41</v>
      </c>
      <c r="K737" s="10" t="s">
        <v>41</v>
      </c>
      <c r="L737" s="7"/>
      <c r="M737" s="8">
        <v>46346</v>
      </c>
      <c r="N737" s="11" t="s">
        <v>531</v>
      </c>
      <c r="O737" s="11" t="s">
        <v>166</v>
      </c>
      <c r="P737" s="7" t="s">
        <v>95</v>
      </c>
      <c r="Q737" s="10" t="s">
        <v>802</v>
      </c>
      <c r="R737" s="12" t="str">
        <f>HYPERLINK("https://docs.wto.org/imrd/directdoc.asp?DDFDocuments/t/G/TBTN26/BDI816.docx", "https://docs.wto.org/imrd/directdoc.asp?DDFDocuments/t/G/TBTN26/BDI816.docx")</f>
        <v>https://docs.wto.org/imrd/directdoc.asp?DDFDocuments/t/G/TBTN26/BDI816.docx</v>
      </c>
      <c r="S737" s="12" t="str">
        <f>HYPERLINK("https://docs.wto.org/imrd/directdoc.asp?DDFDocuments/u/G/TBTN26/BDI816.docx", "https://docs.wto.org/imrd/directdoc.asp?DDFDocuments/u/G/TBTN26/BDI816.docx")</f>
        <v>https://docs.wto.org/imrd/directdoc.asp?DDFDocuments/u/G/TBTN26/BDI816.docx</v>
      </c>
      <c r="T737" s="12" t="str">
        <f>HYPERLINK("https://docs.wto.org/imrd/directdoc.asp?DDFDocuments/v/G/TBTN26/BDI816.docx", "https://docs.wto.org/imrd/directdoc.asp?DDFDocuments/v/G/TBTN26/BDI816.docx")</f>
        <v>https://docs.wto.org/imrd/directdoc.asp?DDFDocuments/v/G/TBTN26/BDI816.docx</v>
      </c>
      <c r="U737" s="12" t="s">
        <v>98</v>
      </c>
      <c r="V737" s="12" t="s">
        <v>97</v>
      </c>
      <c r="W737" s="12" t="s">
        <v>98</v>
      </c>
      <c r="X737" s="12" t="s">
        <v>97</v>
      </c>
      <c r="Y737" s="12" t="s">
        <v>97</v>
      </c>
      <c r="Z737" s="12" t="s">
        <v>97</v>
      </c>
      <c r="AA737" s="12" t="s">
        <v>97</v>
      </c>
      <c r="AB737" s="13" t="s">
        <v>803</v>
      </c>
      <c r="AC737" s="12" t="s">
        <v>41</v>
      </c>
      <c r="AD737" s="12" t="s">
        <v>41</v>
      </c>
      <c r="AE737" s="12" t="s">
        <v>41</v>
      </c>
      <c r="AF737" s="12" t="s">
        <v>41</v>
      </c>
      <c r="AG737" s="12" t="s">
        <v>41</v>
      </c>
      <c r="AH737" s="13" t="s">
        <v>41</v>
      </c>
    </row>
    <row r="738" spans="1:34" ht="40.049999999999997" customHeight="1" x14ac:dyDescent="0.3">
      <c r="A738" s="7" t="s">
        <v>45</v>
      </c>
      <c r="B738" s="8">
        <v>46286</v>
      </c>
      <c r="C738" s="9" t="str">
        <f>HYPERLINK("https://epingalert.org/en/Search?viewData= G/TBT/N/BDI/816, G/TBT/N/KEN/2116, G/TBT/N/RWA/1489, G/TBT/N/TZA/1655, G/TBT/N/UGA/2433"," G/TBT/N/BDI/816, G/TBT/N/KEN/2116, G/TBT/N/RWA/1489, G/TBT/N/TZA/1655, G/TBT/N/UGA/2433")</f>
        <v xml:space="preserve"> G/TBT/N/BDI/816, G/TBT/N/KEN/2116, G/TBT/N/RWA/1489, G/TBT/N/TZA/1655, G/TBT/N/UGA/2433</v>
      </c>
      <c r="D738" s="10" t="s">
        <v>799</v>
      </c>
      <c r="E738" s="10" t="s">
        <v>800</v>
      </c>
      <c r="F738" s="10" t="s">
        <v>783</v>
      </c>
      <c r="G738" s="10" t="s">
        <v>801</v>
      </c>
      <c r="H738" s="10" t="s">
        <v>785</v>
      </c>
      <c r="I738" s="10" t="s">
        <v>786</v>
      </c>
      <c r="J738" s="10" t="s">
        <v>41</v>
      </c>
      <c r="K738" s="10" t="s">
        <v>41</v>
      </c>
      <c r="L738" s="7"/>
      <c r="M738" s="8">
        <v>46346</v>
      </c>
      <c r="N738" s="11" t="s">
        <v>531</v>
      </c>
      <c r="O738" s="11" t="s">
        <v>166</v>
      </c>
      <c r="P738" s="7" t="s">
        <v>95</v>
      </c>
      <c r="Q738" s="10" t="s">
        <v>802</v>
      </c>
      <c r="R738" s="12" t="str">
        <f>HYPERLINK("https://docs.wto.org/imrd/directdoc.asp?DDFDocuments/t/G/TBTN26/BDI816.docx", "https://docs.wto.org/imrd/directdoc.asp?DDFDocuments/t/G/TBTN26/BDI816.docx")</f>
        <v>https://docs.wto.org/imrd/directdoc.asp?DDFDocuments/t/G/TBTN26/BDI816.docx</v>
      </c>
      <c r="S738" s="12" t="str">
        <f>HYPERLINK("https://docs.wto.org/imrd/directdoc.asp?DDFDocuments/u/G/TBTN26/BDI816.docx", "https://docs.wto.org/imrd/directdoc.asp?DDFDocuments/u/G/TBTN26/BDI816.docx")</f>
        <v>https://docs.wto.org/imrd/directdoc.asp?DDFDocuments/u/G/TBTN26/BDI816.docx</v>
      </c>
      <c r="T738" s="12" t="str">
        <f>HYPERLINK("https://docs.wto.org/imrd/directdoc.asp?DDFDocuments/v/G/TBTN26/BDI816.docx", "https://docs.wto.org/imrd/directdoc.asp?DDFDocuments/v/G/TBTN26/BDI816.docx")</f>
        <v>https://docs.wto.org/imrd/directdoc.asp?DDFDocuments/v/G/TBTN26/BDI816.docx</v>
      </c>
      <c r="U738" s="12" t="s">
        <v>98</v>
      </c>
      <c r="V738" s="12" t="s">
        <v>97</v>
      </c>
      <c r="W738" s="12" t="s">
        <v>98</v>
      </c>
      <c r="X738" s="12" t="s">
        <v>97</v>
      </c>
      <c r="Y738" s="12" t="s">
        <v>97</v>
      </c>
      <c r="Z738" s="12" t="s">
        <v>97</v>
      </c>
      <c r="AA738" s="12" t="s">
        <v>97</v>
      </c>
      <c r="AB738" s="13" t="s">
        <v>803</v>
      </c>
      <c r="AC738" s="12" t="s">
        <v>41</v>
      </c>
      <c r="AD738" s="12" t="s">
        <v>41</v>
      </c>
      <c r="AE738" s="12" t="s">
        <v>41</v>
      </c>
      <c r="AF738" s="12" t="s">
        <v>41</v>
      </c>
      <c r="AG738" s="12" t="s">
        <v>41</v>
      </c>
      <c r="AH738" s="13" t="s">
        <v>41</v>
      </c>
    </row>
    <row r="739" spans="1:34" ht="40.049999999999997" customHeight="1" x14ac:dyDescent="0.3">
      <c r="A739" s="7" t="s">
        <v>46</v>
      </c>
      <c r="B739" s="8">
        <v>46286</v>
      </c>
      <c r="C739" s="9" t="str">
        <f>HYPERLINK("https://epingalert.org/en/Search?viewData= G/TBT/N/BDI/816, G/TBT/N/KEN/2116, G/TBT/N/RWA/1489, G/TBT/N/TZA/1655, G/TBT/N/UGA/2433"," G/TBT/N/BDI/816, G/TBT/N/KEN/2116, G/TBT/N/RWA/1489, G/TBT/N/TZA/1655, G/TBT/N/UGA/2433")</f>
        <v xml:space="preserve"> G/TBT/N/BDI/816, G/TBT/N/KEN/2116, G/TBT/N/RWA/1489, G/TBT/N/TZA/1655, G/TBT/N/UGA/2433</v>
      </c>
      <c r="D739" s="10" t="s">
        <v>799</v>
      </c>
      <c r="E739" s="10" t="s">
        <v>800</v>
      </c>
      <c r="F739" s="10" t="s">
        <v>783</v>
      </c>
      <c r="G739" s="10" t="s">
        <v>801</v>
      </c>
      <c r="H739" s="10" t="s">
        <v>785</v>
      </c>
      <c r="I739" s="10" t="s">
        <v>786</v>
      </c>
      <c r="J739" s="10" t="s">
        <v>41</v>
      </c>
      <c r="K739" s="10" t="s">
        <v>41</v>
      </c>
      <c r="L739" s="7"/>
      <c r="M739" s="8">
        <v>46346</v>
      </c>
      <c r="N739" s="11" t="s">
        <v>531</v>
      </c>
      <c r="O739" s="11" t="s">
        <v>166</v>
      </c>
      <c r="P739" s="7" t="s">
        <v>95</v>
      </c>
      <c r="Q739" s="10" t="s">
        <v>802</v>
      </c>
      <c r="R739" s="12" t="str">
        <f>HYPERLINK("https://docs.wto.org/imrd/directdoc.asp?DDFDocuments/t/G/TBTN26/BDI816.docx", "https://docs.wto.org/imrd/directdoc.asp?DDFDocuments/t/G/TBTN26/BDI816.docx")</f>
        <v>https://docs.wto.org/imrd/directdoc.asp?DDFDocuments/t/G/TBTN26/BDI816.docx</v>
      </c>
      <c r="S739" s="12" t="str">
        <f>HYPERLINK("https://docs.wto.org/imrd/directdoc.asp?DDFDocuments/u/G/TBTN26/BDI816.docx", "https://docs.wto.org/imrd/directdoc.asp?DDFDocuments/u/G/TBTN26/BDI816.docx")</f>
        <v>https://docs.wto.org/imrd/directdoc.asp?DDFDocuments/u/G/TBTN26/BDI816.docx</v>
      </c>
      <c r="T739" s="12" t="str">
        <f>HYPERLINK("https://docs.wto.org/imrd/directdoc.asp?DDFDocuments/v/G/TBTN26/BDI816.docx", "https://docs.wto.org/imrd/directdoc.asp?DDFDocuments/v/G/TBTN26/BDI816.docx")</f>
        <v>https://docs.wto.org/imrd/directdoc.asp?DDFDocuments/v/G/TBTN26/BDI816.docx</v>
      </c>
      <c r="U739" s="12" t="s">
        <v>98</v>
      </c>
      <c r="V739" s="12" t="s">
        <v>97</v>
      </c>
      <c r="W739" s="12" t="s">
        <v>98</v>
      </c>
      <c r="X739" s="12" t="s">
        <v>97</v>
      </c>
      <c r="Y739" s="12" t="s">
        <v>97</v>
      </c>
      <c r="Z739" s="12" t="s">
        <v>97</v>
      </c>
      <c r="AA739" s="12" t="s">
        <v>97</v>
      </c>
      <c r="AB739" s="13" t="s">
        <v>803</v>
      </c>
      <c r="AC739" s="12" t="s">
        <v>41</v>
      </c>
      <c r="AD739" s="12" t="s">
        <v>41</v>
      </c>
      <c r="AE739" s="12" t="s">
        <v>41</v>
      </c>
      <c r="AF739" s="12" t="s">
        <v>41</v>
      </c>
      <c r="AG739" s="12" t="s">
        <v>41</v>
      </c>
      <c r="AH739" s="13" t="s">
        <v>41</v>
      </c>
    </row>
    <row r="740" spans="1:34" ht="40.049999999999997" customHeight="1" x14ac:dyDescent="0.3">
      <c r="A740" s="7" t="s">
        <v>47</v>
      </c>
      <c r="B740" s="8">
        <v>46286</v>
      </c>
      <c r="C740" s="9" t="str">
        <f>HYPERLINK("https://epingalert.org/en/Search?viewData= G/TBT/N/BDI/816, G/TBT/N/KEN/2116, G/TBT/N/RWA/1489, G/TBT/N/TZA/1655, G/TBT/N/UGA/2433"," G/TBT/N/BDI/816, G/TBT/N/KEN/2116, G/TBT/N/RWA/1489, G/TBT/N/TZA/1655, G/TBT/N/UGA/2433")</f>
        <v xml:space="preserve"> G/TBT/N/BDI/816, G/TBT/N/KEN/2116, G/TBT/N/RWA/1489, G/TBT/N/TZA/1655, G/TBT/N/UGA/2433</v>
      </c>
      <c r="D740" s="10" t="s">
        <v>799</v>
      </c>
      <c r="E740" s="10" t="s">
        <v>800</v>
      </c>
      <c r="F740" s="10" t="s">
        <v>783</v>
      </c>
      <c r="G740" s="10" t="s">
        <v>801</v>
      </c>
      <c r="H740" s="10" t="s">
        <v>785</v>
      </c>
      <c r="I740" s="10" t="s">
        <v>786</v>
      </c>
      <c r="J740" s="10" t="s">
        <v>41</v>
      </c>
      <c r="K740" s="10" t="s">
        <v>41</v>
      </c>
      <c r="L740" s="7"/>
      <c r="M740" s="8">
        <v>46346</v>
      </c>
      <c r="N740" s="11" t="s">
        <v>531</v>
      </c>
      <c r="O740" s="11" t="s">
        <v>166</v>
      </c>
      <c r="P740" s="7" t="s">
        <v>95</v>
      </c>
      <c r="Q740" s="10" t="s">
        <v>802</v>
      </c>
      <c r="R740" s="12" t="str">
        <f>HYPERLINK("https://docs.wto.org/imrd/directdoc.asp?DDFDocuments/t/G/TBTN26/BDI816.docx", "https://docs.wto.org/imrd/directdoc.asp?DDFDocuments/t/G/TBTN26/BDI816.docx")</f>
        <v>https://docs.wto.org/imrd/directdoc.asp?DDFDocuments/t/G/TBTN26/BDI816.docx</v>
      </c>
      <c r="S740" s="12" t="str">
        <f>HYPERLINK("https://docs.wto.org/imrd/directdoc.asp?DDFDocuments/u/G/TBTN26/BDI816.docx", "https://docs.wto.org/imrd/directdoc.asp?DDFDocuments/u/G/TBTN26/BDI816.docx")</f>
        <v>https://docs.wto.org/imrd/directdoc.asp?DDFDocuments/u/G/TBTN26/BDI816.docx</v>
      </c>
      <c r="T740" s="12" t="str">
        <f>HYPERLINK("https://docs.wto.org/imrd/directdoc.asp?DDFDocuments/v/G/TBTN26/BDI816.docx", "https://docs.wto.org/imrd/directdoc.asp?DDFDocuments/v/G/TBTN26/BDI816.docx")</f>
        <v>https://docs.wto.org/imrd/directdoc.asp?DDFDocuments/v/G/TBTN26/BDI816.docx</v>
      </c>
      <c r="U740" s="12" t="s">
        <v>98</v>
      </c>
      <c r="V740" s="12" t="s">
        <v>97</v>
      </c>
      <c r="W740" s="12" t="s">
        <v>98</v>
      </c>
      <c r="X740" s="12" t="s">
        <v>97</v>
      </c>
      <c r="Y740" s="12" t="s">
        <v>97</v>
      </c>
      <c r="Z740" s="12" t="s">
        <v>97</v>
      </c>
      <c r="AA740" s="12" t="s">
        <v>97</v>
      </c>
      <c r="AB740" s="13" t="s">
        <v>803</v>
      </c>
      <c r="AC740" s="12" t="s">
        <v>41</v>
      </c>
      <c r="AD740" s="12" t="s">
        <v>41</v>
      </c>
      <c r="AE740" s="12" t="s">
        <v>41</v>
      </c>
      <c r="AF740" s="12" t="s">
        <v>41</v>
      </c>
      <c r="AG740" s="12" t="s">
        <v>41</v>
      </c>
      <c r="AH740" s="13" t="s">
        <v>41</v>
      </c>
    </row>
    <row r="741" spans="1:34" ht="40.049999999999997" customHeight="1" x14ac:dyDescent="0.3">
      <c r="A741" s="7" t="s">
        <v>48</v>
      </c>
      <c r="B741" s="8">
        <v>46286</v>
      </c>
      <c r="C741" s="9" t="str">
        <f>HYPERLINK("https://epingalert.org/en/Search?viewData= G/TBT/N/BDI/816, G/TBT/N/KEN/2116, G/TBT/N/RWA/1489, G/TBT/N/TZA/1655, G/TBT/N/UGA/2433"," G/TBT/N/BDI/816, G/TBT/N/KEN/2116, G/TBT/N/RWA/1489, G/TBT/N/TZA/1655, G/TBT/N/UGA/2433")</f>
        <v xml:space="preserve"> G/TBT/N/BDI/816, G/TBT/N/KEN/2116, G/TBT/N/RWA/1489, G/TBT/N/TZA/1655, G/TBT/N/UGA/2433</v>
      </c>
      <c r="D741" s="10" t="s">
        <v>799</v>
      </c>
      <c r="E741" s="10" t="s">
        <v>800</v>
      </c>
      <c r="F741" s="10" t="s">
        <v>783</v>
      </c>
      <c r="G741" s="10" t="s">
        <v>801</v>
      </c>
      <c r="H741" s="10" t="s">
        <v>785</v>
      </c>
      <c r="I741" s="10" t="s">
        <v>786</v>
      </c>
      <c r="J741" s="10" t="s">
        <v>41</v>
      </c>
      <c r="K741" s="10" t="s">
        <v>41</v>
      </c>
      <c r="L741" s="7"/>
      <c r="M741" s="8">
        <v>46346</v>
      </c>
      <c r="N741" s="11" t="s">
        <v>531</v>
      </c>
      <c r="O741" s="11" t="s">
        <v>166</v>
      </c>
      <c r="P741" s="7" t="s">
        <v>95</v>
      </c>
      <c r="Q741" s="10" t="s">
        <v>802</v>
      </c>
      <c r="R741" s="12" t="str">
        <f>HYPERLINK("https://docs.wto.org/imrd/directdoc.asp?DDFDocuments/t/G/TBTN26/BDI816.docx", "https://docs.wto.org/imrd/directdoc.asp?DDFDocuments/t/G/TBTN26/BDI816.docx")</f>
        <v>https://docs.wto.org/imrd/directdoc.asp?DDFDocuments/t/G/TBTN26/BDI816.docx</v>
      </c>
      <c r="S741" s="12" t="str">
        <f>HYPERLINK("https://docs.wto.org/imrd/directdoc.asp?DDFDocuments/u/G/TBTN26/BDI816.docx", "https://docs.wto.org/imrd/directdoc.asp?DDFDocuments/u/G/TBTN26/BDI816.docx")</f>
        <v>https://docs.wto.org/imrd/directdoc.asp?DDFDocuments/u/G/TBTN26/BDI816.docx</v>
      </c>
      <c r="T741" s="12" t="str">
        <f>HYPERLINK("https://docs.wto.org/imrd/directdoc.asp?DDFDocuments/v/G/TBTN26/BDI816.docx", "https://docs.wto.org/imrd/directdoc.asp?DDFDocuments/v/G/TBTN26/BDI816.docx")</f>
        <v>https://docs.wto.org/imrd/directdoc.asp?DDFDocuments/v/G/TBTN26/BDI816.docx</v>
      </c>
      <c r="U741" s="12" t="s">
        <v>98</v>
      </c>
      <c r="V741" s="12" t="s">
        <v>97</v>
      </c>
      <c r="W741" s="12" t="s">
        <v>98</v>
      </c>
      <c r="X741" s="12" t="s">
        <v>97</v>
      </c>
      <c r="Y741" s="12" t="s">
        <v>97</v>
      </c>
      <c r="Z741" s="12" t="s">
        <v>97</v>
      </c>
      <c r="AA741" s="12" t="s">
        <v>97</v>
      </c>
      <c r="AB741" s="13" t="s">
        <v>803</v>
      </c>
      <c r="AC741" s="12" t="s">
        <v>41</v>
      </c>
      <c r="AD741" s="12" t="s">
        <v>41</v>
      </c>
      <c r="AE741" s="12" t="s">
        <v>41</v>
      </c>
      <c r="AF741" s="12" t="s">
        <v>41</v>
      </c>
      <c r="AG741" s="12" t="s">
        <v>41</v>
      </c>
      <c r="AH741" s="13" t="s">
        <v>41</v>
      </c>
    </row>
    <row r="742" spans="1:34" ht="40.049999999999997" customHeight="1" x14ac:dyDescent="0.3">
      <c r="A742" s="7" t="s">
        <v>45</v>
      </c>
      <c r="B742" s="8">
        <v>46286</v>
      </c>
      <c r="C742" s="9" t="str">
        <f>HYPERLINK("https://epingalert.org/en/Search?viewData= G/TBT/N/KEN/2112"," G/TBT/N/KEN/2112")</f>
        <v xml:space="preserve"> G/TBT/N/KEN/2112</v>
      </c>
      <c r="D742" s="10" t="s">
        <v>804</v>
      </c>
      <c r="E742" s="10" t="s">
        <v>805</v>
      </c>
      <c r="F742" s="10" t="s">
        <v>806</v>
      </c>
      <c r="G742" s="10" t="s">
        <v>807</v>
      </c>
      <c r="H742" s="10" t="s">
        <v>155</v>
      </c>
      <c r="I742" s="10" t="s">
        <v>739</v>
      </c>
      <c r="J742" s="10" t="s">
        <v>41</v>
      </c>
      <c r="K742" s="10" t="s">
        <v>157</v>
      </c>
      <c r="L742" s="7"/>
      <c r="M742" s="8">
        <v>46345</v>
      </c>
      <c r="N742" s="11">
        <v>46387</v>
      </c>
      <c r="O742" s="11" t="s">
        <v>166</v>
      </c>
      <c r="P742" s="7" t="s">
        <v>95</v>
      </c>
      <c r="Q742" s="10" t="s">
        <v>808</v>
      </c>
      <c r="R742" s="12" t="str">
        <f>HYPERLINK("https://docs.wto.org/imrd/directdoc.asp?DDFDocuments/t/G/TBTN26/KEN2112.docx", "https://docs.wto.org/imrd/directdoc.asp?DDFDocuments/t/G/TBTN26/KEN2112.docx")</f>
        <v>https://docs.wto.org/imrd/directdoc.asp?DDFDocuments/t/G/TBTN26/KEN2112.docx</v>
      </c>
      <c r="S742" s="12" t="str">
        <f>HYPERLINK("https://docs.wto.org/imrd/directdoc.asp?DDFDocuments/u/G/TBTN26/KEN2112.docx", "https://docs.wto.org/imrd/directdoc.asp?DDFDocuments/u/G/TBTN26/KEN2112.docx")</f>
        <v>https://docs.wto.org/imrd/directdoc.asp?DDFDocuments/u/G/TBTN26/KEN2112.docx</v>
      </c>
      <c r="T742" s="12" t="str">
        <f>HYPERLINK("https://docs.wto.org/imrd/directdoc.asp?DDFDocuments/v/G/TBTN26/KEN2112.docx", "https://docs.wto.org/imrd/directdoc.asp?DDFDocuments/v/G/TBTN26/KEN2112.docx")</f>
        <v>https://docs.wto.org/imrd/directdoc.asp?DDFDocuments/v/G/TBTN26/KEN2112.docx</v>
      </c>
      <c r="U742" s="12" t="s">
        <v>98</v>
      </c>
      <c r="V742" s="12" t="s">
        <v>97</v>
      </c>
      <c r="W742" s="12" t="s">
        <v>97</v>
      </c>
      <c r="X742" s="12" t="s">
        <v>97</v>
      </c>
      <c r="Y742" s="12" t="s">
        <v>97</v>
      </c>
      <c r="Z742" s="12" t="s">
        <v>97</v>
      </c>
      <c r="AA742" s="12" t="s">
        <v>97</v>
      </c>
      <c r="AB742" s="13" t="s">
        <v>809</v>
      </c>
      <c r="AC742" s="12" t="s">
        <v>41</v>
      </c>
      <c r="AD742" s="12" t="s">
        <v>41</v>
      </c>
      <c r="AE742" s="12" t="s">
        <v>41</v>
      </c>
      <c r="AF742" s="12" t="s">
        <v>41</v>
      </c>
      <c r="AG742" s="12" t="s">
        <v>41</v>
      </c>
      <c r="AH742" s="13" t="s">
        <v>41</v>
      </c>
    </row>
    <row r="743" spans="1:34" ht="40.049999999999997" customHeight="1" x14ac:dyDescent="0.3">
      <c r="A743" s="7" t="s">
        <v>45</v>
      </c>
      <c r="B743" s="8">
        <v>46286</v>
      </c>
      <c r="C743" s="9" t="str">
        <f>HYPERLINK("https://epingalert.org/en/Search?viewData= G/TBT/N/KEN/2113"," G/TBT/N/KEN/2113")</f>
        <v xml:space="preserve"> G/TBT/N/KEN/2113</v>
      </c>
      <c r="D743" s="10" t="s">
        <v>810</v>
      </c>
      <c r="E743" s="10" t="s">
        <v>811</v>
      </c>
      <c r="F743" s="10" t="s">
        <v>806</v>
      </c>
      <c r="G743" s="10" t="s">
        <v>41</v>
      </c>
      <c r="H743" s="10" t="s">
        <v>155</v>
      </c>
      <c r="I743" s="10" t="s">
        <v>156</v>
      </c>
      <c r="J743" s="10" t="s">
        <v>41</v>
      </c>
      <c r="K743" s="10" t="s">
        <v>157</v>
      </c>
      <c r="L743" s="7"/>
      <c r="M743" s="8">
        <v>46345</v>
      </c>
      <c r="N743" s="11">
        <v>46387</v>
      </c>
      <c r="O743" s="11" t="s">
        <v>166</v>
      </c>
      <c r="P743" s="7" t="s">
        <v>95</v>
      </c>
      <c r="Q743" s="10" t="s">
        <v>812</v>
      </c>
      <c r="R743" s="12" t="str">
        <f>HYPERLINK("https://docs.wto.org/imrd/directdoc.asp?DDFDocuments/t/G/TBTN26/KEN2113.docx", "https://docs.wto.org/imrd/directdoc.asp?DDFDocuments/t/G/TBTN26/KEN2113.docx")</f>
        <v>https://docs.wto.org/imrd/directdoc.asp?DDFDocuments/t/G/TBTN26/KEN2113.docx</v>
      </c>
      <c r="S743" s="12" t="str">
        <f>HYPERLINK("https://docs.wto.org/imrd/directdoc.asp?DDFDocuments/u/G/TBTN26/KEN2113.docx", "https://docs.wto.org/imrd/directdoc.asp?DDFDocuments/u/G/TBTN26/KEN2113.docx")</f>
        <v>https://docs.wto.org/imrd/directdoc.asp?DDFDocuments/u/G/TBTN26/KEN2113.docx</v>
      </c>
      <c r="T743" s="12" t="str">
        <f>HYPERLINK("https://docs.wto.org/imrd/directdoc.asp?DDFDocuments/v/G/TBTN26/KEN2113.docx", "https://docs.wto.org/imrd/directdoc.asp?DDFDocuments/v/G/TBTN26/KEN2113.docx")</f>
        <v>https://docs.wto.org/imrd/directdoc.asp?DDFDocuments/v/G/TBTN26/KEN2113.docx</v>
      </c>
      <c r="U743" s="12" t="s">
        <v>98</v>
      </c>
      <c r="V743" s="12" t="s">
        <v>97</v>
      </c>
      <c r="W743" s="12" t="s">
        <v>98</v>
      </c>
      <c r="X743" s="12" t="s">
        <v>97</v>
      </c>
      <c r="Y743" s="12" t="s">
        <v>97</v>
      </c>
      <c r="Z743" s="12" t="s">
        <v>97</v>
      </c>
      <c r="AA743" s="12" t="s">
        <v>97</v>
      </c>
      <c r="AB743" s="13" t="s">
        <v>813</v>
      </c>
      <c r="AC743" s="12" t="s">
        <v>41</v>
      </c>
      <c r="AD743" s="12" t="s">
        <v>41</v>
      </c>
      <c r="AE743" s="12" t="s">
        <v>41</v>
      </c>
      <c r="AF743" s="12" t="s">
        <v>41</v>
      </c>
      <c r="AG743" s="12" t="s">
        <v>41</v>
      </c>
      <c r="AH743" s="13" t="s">
        <v>41</v>
      </c>
    </row>
    <row r="744" spans="1:34" ht="40.049999999999997" customHeight="1" x14ac:dyDescent="0.3">
      <c r="A744" s="7" t="s">
        <v>426</v>
      </c>
      <c r="B744" s="8">
        <v>46286</v>
      </c>
      <c r="C744" s="9" t="str">
        <f>HYPERLINK("https://epingalert.org/en/Search?viewData= G/TBT/N/MEX/582"," G/TBT/N/MEX/582")</f>
        <v xml:space="preserve"> G/TBT/N/MEX/582</v>
      </c>
      <c r="D744" s="10" t="s">
        <v>814</v>
      </c>
      <c r="E744" s="10" t="s">
        <v>815</v>
      </c>
      <c r="F744" s="10" t="s">
        <v>816</v>
      </c>
      <c r="G744" s="10" t="s">
        <v>41</v>
      </c>
      <c r="H744" s="10" t="s">
        <v>817</v>
      </c>
      <c r="I744" s="10" t="s">
        <v>242</v>
      </c>
      <c r="J744" s="10" t="s">
        <v>818</v>
      </c>
      <c r="K744" s="10" t="s">
        <v>41</v>
      </c>
      <c r="L744" s="7"/>
      <c r="M744" s="8">
        <v>46346</v>
      </c>
      <c r="N744" s="11" t="s">
        <v>166</v>
      </c>
      <c r="O744" s="11" t="s">
        <v>166</v>
      </c>
      <c r="P744" s="7" t="s">
        <v>95</v>
      </c>
      <c r="Q744" s="10" t="s">
        <v>819</v>
      </c>
      <c r="R744" s="12" t="str">
        <f>HYPERLINK("https://docs.wto.org/imrd/directdoc.asp?DDFDocuments/t/G/TBTN26/MEX582.docx", "https://docs.wto.org/imrd/directdoc.asp?DDFDocuments/t/G/TBTN26/MEX582.docx")</f>
        <v>https://docs.wto.org/imrd/directdoc.asp?DDFDocuments/t/G/TBTN26/MEX582.docx</v>
      </c>
      <c r="S744" s="12" t="str">
        <f>HYPERLINK("https://docs.wto.org/imrd/directdoc.asp?DDFDocuments/u/G/TBTN26/MEX582.docx", "https://docs.wto.org/imrd/directdoc.asp?DDFDocuments/u/G/TBTN26/MEX582.docx")</f>
        <v>https://docs.wto.org/imrd/directdoc.asp?DDFDocuments/u/G/TBTN26/MEX582.docx</v>
      </c>
      <c r="T744" s="12" t="str">
        <f>HYPERLINK("https://docs.wto.org/imrd/directdoc.asp?DDFDocuments/v/G/TBTN26/MEX582.docx", "https://docs.wto.org/imrd/directdoc.asp?DDFDocuments/v/G/TBTN26/MEX582.docx")</f>
        <v>https://docs.wto.org/imrd/directdoc.asp?DDFDocuments/v/G/TBTN26/MEX582.docx</v>
      </c>
      <c r="U744" s="12" t="s">
        <v>98</v>
      </c>
      <c r="V744" s="12" t="s">
        <v>97</v>
      </c>
      <c r="W744" s="12" t="s">
        <v>98</v>
      </c>
      <c r="X744" s="12" t="s">
        <v>97</v>
      </c>
      <c r="Y744" s="12" t="s">
        <v>97</v>
      </c>
      <c r="Z744" s="12" t="s">
        <v>97</v>
      </c>
      <c r="AA744" s="12" t="s">
        <v>97</v>
      </c>
      <c r="AB744" s="13" t="s">
        <v>820</v>
      </c>
      <c r="AC744" s="12" t="s">
        <v>41</v>
      </c>
      <c r="AD744" s="12" t="s">
        <v>41</v>
      </c>
      <c r="AE744" s="12" t="s">
        <v>41</v>
      </c>
      <c r="AF744" s="12" t="s">
        <v>41</v>
      </c>
      <c r="AG744" s="12" t="s">
        <v>41</v>
      </c>
      <c r="AH744" s="13" t="s">
        <v>41</v>
      </c>
    </row>
    <row r="745" spans="1:34" ht="40.049999999999997" customHeight="1" x14ac:dyDescent="0.3">
      <c r="A745" s="7" t="s">
        <v>426</v>
      </c>
      <c r="B745" s="8">
        <v>46286</v>
      </c>
      <c r="C745" s="9" t="str">
        <f>HYPERLINK("https://epingalert.org/en/Search?viewData= G/TBT/N/MEX/583"," G/TBT/N/MEX/583")</f>
        <v xml:space="preserve"> G/TBT/N/MEX/583</v>
      </c>
      <c r="D745" s="10" t="s">
        <v>821</v>
      </c>
      <c r="E745" s="10" t="s">
        <v>822</v>
      </c>
      <c r="F745" s="10" t="s">
        <v>823</v>
      </c>
      <c r="G745" s="10" t="s">
        <v>41</v>
      </c>
      <c r="H745" s="10" t="s">
        <v>817</v>
      </c>
      <c r="I745" s="10" t="s">
        <v>242</v>
      </c>
      <c r="J745" s="10" t="s">
        <v>824</v>
      </c>
      <c r="K745" s="10" t="s">
        <v>41</v>
      </c>
      <c r="L745" s="7"/>
      <c r="M745" s="8">
        <v>46346</v>
      </c>
      <c r="N745" s="11" t="s">
        <v>166</v>
      </c>
      <c r="O745" s="11" t="s">
        <v>166</v>
      </c>
      <c r="P745" s="7" t="s">
        <v>95</v>
      </c>
      <c r="Q745" s="10" t="s">
        <v>825</v>
      </c>
      <c r="R745" s="12" t="str">
        <f>HYPERLINK("https://docs.wto.org/imrd/directdoc.asp?DDFDocuments/t/G/TBTN26/MEX583.docx", "https://docs.wto.org/imrd/directdoc.asp?DDFDocuments/t/G/TBTN26/MEX583.docx")</f>
        <v>https://docs.wto.org/imrd/directdoc.asp?DDFDocuments/t/G/TBTN26/MEX583.docx</v>
      </c>
      <c r="S745" s="12" t="str">
        <f>HYPERLINK("https://docs.wto.org/imrd/directdoc.asp?DDFDocuments/u/G/TBTN26/MEX583.docx", "https://docs.wto.org/imrd/directdoc.asp?DDFDocuments/u/G/TBTN26/MEX583.docx")</f>
        <v>https://docs.wto.org/imrd/directdoc.asp?DDFDocuments/u/G/TBTN26/MEX583.docx</v>
      </c>
      <c r="T745" s="12" t="str">
        <f>HYPERLINK("https://docs.wto.org/imrd/directdoc.asp?DDFDocuments/v/G/TBTN26/MEX583.docx", "https://docs.wto.org/imrd/directdoc.asp?DDFDocuments/v/G/TBTN26/MEX583.docx")</f>
        <v>https://docs.wto.org/imrd/directdoc.asp?DDFDocuments/v/G/TBTN26/MEX583.docx</v>
      </c>
      <c r="U745" s="12" t="s">
        <v>98</v>
      </c>
      <c r="V745" s="12" t="s">
        <v>97</v>
      </c>
      <c r="W745" s="12" t="s">
        <v>98</v>
      </c>
      <c r="X745" s="12" t="s">
        <v>97</v>
      </c>
      <c r="Y745" s="12" t="s">
        <v>97</v>
      </c>
      <c r="Z745" s="12" t="s">
        <v>97</v>
      </c>
      <c r="AA745" s="12" t="s">
        <v>97</v>
      </c>
      <c r="AB745" s="13" t="s">
        <v>826</v>
      </c>
      <c r="AC745" s="12" t="s">
        <v>41</v>
      </c>
      <c r="AD745" s="12" t="s">
        <v>41</v>
      </c>
      <c r="AE745" s="12" t="s">
        <v>41</v>
      </c>
      <c r="AF745" s="12" t="s">
        <v>41</v>
      </c>
      <c r="AG745" s="12" t="s">
        <v>41</v>
      </c>
      <c r="AH745" s="13" t="s">
        <v>41</v>
      </c>
    </row>
    <row r="746" spans="1:34" ht="40.049999999999997" customHeight="1" x14ac:dyDescent="0.3">
      <c r="A746" s="7" t="s">
        <v>827</v>
      </c>
      <c r="B746" s="8">
        <v>46286</v>
      </c>
      <c r="C746" s="9" t="str">
        <f>HYPERLINK("https://epingalert.org/en/Search?viewData= G/TBT/N/SWZ/45"," G/TBT/N/SWZ/45")</f>
        <v xml:space="preserve"> G/TBT/N/SWZ/45</v>
      </c>
      <c r="D746" s="10" t="s">
        <v>828</v>
      </c>
      <c r="E746" s="10" t="s">
        <v>829</v>
      </c>
      <c r="F746" s="10" t="s">
        <v>828</v>
      </c>
      <c r="G746" s="10" t="s">
        <v>41</v>
      </c>
      <c r="H746" s="10" t="s">
        <v>830</v>
      </c>
      <c r="I746" s="10" t="s">
        <v>831</v>
      </c>
      <c r="J746" s="10" t="s">
        <v>41</v>
      </c>
      <c r="K746" s="10" t="s">
        <v>157</v>
      </c>
      <c r="L746" s="7"/>
      <c r="M746" s="8">
        <v>46346</v>
      </c>
      <c r="N746" s="11" t="s">
        <v>166</v>
      </c>
      <c r="O746" s="11" t="s">
        <v>166</v>
      </c>
      <c r="P746" s="7" t="s">
        <v>95</v>
      </c>
      <c r="Q746" s="10" t="s">
        <v>832</v>
      </c>
      <c r="R746" s="12" t="str">
        <f>HYPERLINK("https://docs.wto.org/imrd/directdoc.asp?DDFDocuments/t/G/TBTN26/SWZ45.docx", "https://docs.wto.org/imrd/directdoc.asp?DDFDocuments/t/G/TBTN26/SWZ45.docx")</f>
        <v>https://docs.wto.org/imrd/directdoc.asp?DDFDocuments/t/G/TBTN26/SWZ45.docx</v>
      </c>
      <c r="S746" s="12" t="str">
        <f>HYPERLINK("https://docs.wto.org/imrd/directdoc.asp?DDFDocuments/u/G/TBTN26/SWZ45.docx", "https://docs.wto.org/imrd/directdoc.asp?DDFDocuments/u/G/TBTN26/SWZ45.docx")</f>
        <v>https://docs.wto.org/imrd/directdoc.asp?DDFDocuments/u/G/TBTN26/SWZ45.docx</v>
      </c>
      <c r="T746" s="12" t="str">
        <f>HYPERLINK("https://docs.wto.org/imrd/directdoc.asp?DDFDocuments/v/G/TBTN26/SWZ45.docx", "https://docs.wto.org/imrd/directdoc.asp?DDFDocuments/v/G/TBTN26/SWZ45.docx")</f>
        <v>https://docs.wto.org/imrd/directdoc.asp?DDFDocuments/v/G/TBTN26/SWZ45.docx</v>
      </c>
      <c r="U746" s="12" t="s">
        <v>98</v>
      </c>
      <c r="V746" s="12" t="s">
        <v>97</v>
      </c>
      <c r="W746" s="12" t="s">
        <v>97</v>
      </c>
      <c r="X746" s="12" t="s">
        <v>97</v>
      </c>
      <c r="Y746" s="12" t="s">
        <v>97</v>
      </c>
      <c r="Z746" s="12" t="s">
        <v>97</v>
      </c>
      <c r="AA746" s="12" t="s">
        <v>97</v>
      </c>
      <c r="AB746" s="13" t="s">
        <v>833</v>
      </c>
      <c r="AC746" s="12" t="s">
        <v>41</v>
      </c>
      <c r="AD746" s="12" t="s">
        <v>41</v>
      </c>
      <c r="AE746" s="12" t="s">
        <v>41</v>
      </c>
      <c r="AF746" s="12" t="s">
        <v>41</v>
      </c>
      <c r="AG746" s="12" t="s">
        <v>41</v>
      </c>
      <c r="AH746" s="13" t="s">
        <v>41</v>
      </c>
    </row>
    <row r="747" spans="1:34" ht="40.049999999999997" customHeight="1" x14ac:dyDescent="0.3">
      <c r="A747" s="7" t="s">
        <v>296</v>
      </c>
      <c r="B747" s="8">
        <v>46286</v>
      </c>
      <c r="C747" s="9" t="str">
        <f>HYPERLINK("https://epingalert.org/en/Search?viewData= G/TBT/N/TUR/41/Add.3"," G/TBT/N/TUR/41/Add.3")</f>
        <v xml:space="preserve"> G/TBT/N/TUR/41/Add.3</v>
      </c>
      <c r="D747" s="10" t="s">
        <v>834</v>
      </c>
      <c r="E747" s="10" t="s">
        <v>835</v>
      </c>
      <c r="F747" s="10" t="s">
        <v>836</v>
      </c>
      <c r="G747" s="10" t="s">
        <v>837</v>
      </c>
      <c r="H747" s="10" t="s">
        <v>838</v>
      </c>
      <c r="I747" s="10" t="s">
        <v>308</v>
      </c>
      <c r="J747" s="10" t="s">
        <v>839</v>
      </c>
      <c r="K747" s="10" t="s">
        <v>840</v>
      </c>
      <c r="L747" s="7"/>
      <c r="M747" s="8" t="s">
        <v>41</v>
      </c>
      <c r="N747" s="11"/>
      <c r="O747" s="11"/>
      <c r="P747" s="7" t="s">
        <v>43</v>
      </c>
      <c r="Q747" s="10" t="s">
        <v>841</v>
      </c>
      <c r="R747" s="12" t="str">
        <f>HYPERLINK("https://docs.wto.org/imrd/directdoc.asp?DDFDocuments/t/G/TBTN13/TUR41A3.docx", "https://docs.wto.org/imrd/directdoc.asp?DDFDocuments/t/G/TBTN13/TUR41A3.docx")</f>
        <v>https://docs.wto.org/imrd/directdoc.asp?DDFDocuments/t/G/TBTN13/TUR41A3.docx</v>
      </c>
      <c r="S747" s="12" t="str">
        <f>HYPERLINK("https://docs.wto.org/imrd/directdoc.asp?DDFDocuments/u/G/TBTN13/TUR41A3.docx", "https://docs.wto.org/imrd/directdoc.asp?DDFDocuments/u/G/TBTN13/TUR41A3.docx")</f>
        <v>https://docs.wto.org/imrd/directdoc.asp?DDFDocuments/u/G/TBTN13/TUR41A3.docx</v>
      </c>
      <c r="T747" s="12" t="str">
        <f>HYPERLINK("https://docs.wto.org/imrd/directdoc.asp?DDFDocuments/v/G/TBTN13/TUR41A3.docx", "https://docs.wto.org/imrd/directdoc.asp?DDFDocuments/v/G/TBTN13/TUR41A3.docx")</f>
        <v>https://docs.wto.org/imrd/directdoc.asp?DDFDocuments/v/G/TBTN13/TUR41A3.docx</v>
      </c>
      <c r="U747" s="12" t="s">
        <v>98</v>
      </c>
      <c r="V747" s="12" t="s">
        <v>97</v>
      </c>
      <c r="W747" s="12" t="s">
        <v>97</v>
      </c>
      <c r="X747" s="12" t="s">
        <v>97</v>
      </c>
      <c r="Y747" s="12" t="s">
        <v>97</v>
      </c>
      <c r="Z747" s="12" t="s">
        <v>97</v>
      </c>
      <c r="AA747" s="12" t="s">
        <v>97</v>
      </c>
      <c r="AB747" s="13" t="s">
        <v>41</v>
      </c>
      <c r="AC747" s="12" t="s">
        <v>41</v>
      </c>
      <c r="AD747" s="12" t="s">
        <v>41</v>
      </c>
      <c r="AE747" s="12" t="s">
        <v>41</v>
      </c>
      <c r="AF747" s="12" t="s">
        <v>41</v>
      </c>
      <c r="AG747" s="12" t="s">
        <v>41</v>
      </c>
      <c r="AH747" s="13" t="s">
        <v>41</v>
      </c>
    </row>
    <row r="748" spans="1:34" ht="40.049999999999997" customHeight="1" x14ac:dyDescent="0.3">
      <c r="A748" s="7" t="s">
        <v>311</v>
      </c>
      <c r="B748" s="8">
        <v>46286</v>
      </c>
      <c r="C748" s="9" t="str">
        <f>HYPERLINK("https://epingalert.org/en/Search?viewData= G/TBT/N/USA/275/Rev.1"," G/TBT/N/USA/275/Rev.1")</f>
        <v xml:space="preserve"> G/TBT/N/USA/275/Rev.1</v>
      </c>
      <c r="D748" s="10" t="s">
        <v>842</v>
      </c>
      <c r="E748" s="10" t="s">
        <v>843</v>
      </c>
      <c r="F748" s="10" t="s">
        <v>844</v>
      </c>
      <c r="G748" s="10" t="s">
        <v>845</v>
      </c>
      <c r="H748" s="10" t="s">
        <v>846</v>
      </c>
      <c r="I748" s="10" t="s">
        <v>329</v>
      </c>
      <c r="J748" s="10" t="s">
        <v>41</v>
      </c>
      <c r="K748" s="10" t="s">
        <v>41</v>
      </c>
      <c r="L748" s="7"/>
      <c r="M748" s="8">
        <v>46292</v>
      </c>
      <c r="N748" s="11" t="s">
        <v>166</v>
      </c>
      <c r="O748" s="11" t="s">
        <v>166</v>
      </c>
      <c r="P748" s="7" t="s">
        <v>167</v>
      </c>
      <c r="Q748" s="10" t="s">
        <v>847</v>
      </c>
      <c r="R748" s="12" t="str">
        <f>HYPERLINK("https://docs.wto.org/imrd/directdoc.asp?DDFDocuments/t/G/TBTN07/USA275R1.docx", "https://docs.wto.org/imrd/directdoc.asp?DDFDocuments/t/G/TBTN07/USA275R1.docx")</f>
        <v>https://docs.wto.org/imrd/directdoc.asp?DDFDocuments/t/G/TBTN07/USA275R1.docx</v>
      </c>
      <c r="S748" s="12" t="str">
        <f>HYPERLINK("https://docs.wto.org/imrd/directdoc.asp?DDFDocuments/u/G/TBTN07/USA275R1.docx", "https://docs.wto.org/imrd/directdoc.asp?DDFDocuments/u/G/TBTN07/USA275R1.docx")</f>
        <v>https://docs.wto.org/imrd/directdoc.asp?DDFDocuments/u/G/TBTN07/USA275R1.docx</v>
      </c>
      <c r="T748" s="12" t="str">
        <f>HYPERLINK("https://docs.wto.org/imrd/directdoc.asp?DDFDocuments/v/G/TBTN07/USA275R1.docx", "https://docs.wto.org/imrd/directdoc.asp?DDFDocuments/v/G/TBTN07/USA275R1.docx")</f>
        <v>https://docs.wto.org/imrd/directdoc.asp?DDFDocuments/v/G/TBTN07/USA275R1.docx</v>
      </c>
      <c r="U748" s="12" t="s">
        <v>97</v>
      </c>
      <c r="V748" s="12" t="s">
        <v>97</v>
      </c>
      <c r="W748" s="12" t="s">
        <v>97</v>
      </c>
      <c r="X748" s="12" t="s">
        <v>97</v>
      </c>
      <c r="Y748" s="12" t="s">
        <v>98</v>
      </c>
      <c r="Z748" s="12" t="s">
        <v>97</v>
      </c>
      <c r="AA748" s="12" t="s">
        <v>97</v>
      </c>
      <c r="AB748" s="13" t="s">
        <v>848</v>
      </c>
      <c r="AC748" s="12" t="s">
        <v>41</v>
      </c>
      <c r="AD748" s="12" t="s">
        <v>41</v>
      </c>
      <c r="AE748" s="12" t="s">
        <v>41</v>
      </c>
      <c r="AF748" s="12" t="s">
        <v>41</v>
      </c>
      <c r="AG748" s="12" t="s">
        <v>41</v>
      </c>
      <c r="AH748" s="13" t="s">
        <v>41</v>
      </c>
    </row>
    <row r="749" spans="1:34" ht="40.049999999999997" customHeight="1" x14ac:dyDescent="0.3">
      <c r="A749" s="7" t="s">
        <v>311</v>
      </c>
      <c r="B749" s="8">
        <v>46286</v>
      </c>
      <c r="C749" s="9" t="str">
        <f>HYPERLINK("https://epingalert.org/en/Search?viewData= G/TBT/N/USA/521/Rev.2/Add.4"," G/TBT/N/USA/521/Rev.2/Add.4")</f>
        <v xml:space="preserve"> G/TBT/N/USA/521/Rev.2/Add.4</v>
      </c>
      <c r="D749" s="10" t="s">
        <v>849</v>
      </c>
      <c r="E749" s="10" t="s">
        <v>850</v>
      </c>
      <c r="F749" s="10" t="s">
        <v>851</v>
      </c>
      <c r="G749" s="10" t="s">
        <v>852</v>
      </c>
      <c r="H749" s="10" t="s">
        <v>853</v>
      </c>
      <c r="I749" s="10" t="s">
        <v>854</v>
      </c>
      <c r="J749" s="10" t="s">
        <v>41</v>
      </c>
      <c r="K749" s="10" t="s">
        <v>41</v>
      </c>
      <c r="L749" s="7"/>
      <c r="M749" s="8" t="s">
        <v>41</v>
      </c>
      <c r="N749" s="11"/>
      <c r="O749" s="11"/>
      <c r="P749" s="7" t="s">
        <v>43</v>
      </c>
      <c r="Q749" s="10" t="s">
        <v>855</v>
      </c>
      <c r="R749" s="12" t="str">
        <f>HYPERLINK("https://docs.wto.org/imrd/directdoc.asp?DDFDocuments/t/G/TBTN10/USA521R2A4.docx", "https://docs.wto.org/imrd/directdoc.asp?DDFDocuments/t/G/TBTN10/USA521R2A4.docx")</f>
        <v>https://docs.wto.org/imrd/directdoc.asp?DDFDocuments/t/G/TBTN10/USA521R2A4.docx</v>
      </c>
      <c r="S749" s="12" t="str">
        <f>HYPERLINK("https://docs.wto.org/imrd/directdoc.asp?DDFDocuments/u/G/TBTN10/USA521R2A4.docx", "https://docs.wto.org/imrd/directdoc.asp?DDFDocuments/u/G/TBTN10/USA521R2A4.docx")</f>
        <v>https://docs.wto.org/imrd/directdoc.asp?DDFDocuments/u/G/TBTN10/USA521R2A4.docx</v>
      </c>
      <c r="T749" s="12" t="str">
        <f>HYPERLINK("https://docs.wto.org/imrd/directdoc.asp?DDFDocuments/v/G/TBTN10/USA521R2A4.docx", "https://docs.wto.org/imrd/directdoc.asp?DDFDocuments/v/G/TBTN10/USA521R2A4.docx")</f>
        <v>https://docs.wto.org/imrd/directdoc.asp?DDFDocuments/v/G/TBTN10/USA521R2A4.docx</v>
      </c>
      <c r="U749" s="12" t="s">
        <v>98</v>
      </c>
      <c r="V749" s="12" t="s">
        <v>97</v>
      </c>
      <c r="W749" s="12" t="s">
        <v>97</v>
      </c>
      <c r="X749" s="12" t="s">
        <v>97</v>
      </c>
      <c r="Y749" s="12" t="s">
        <v>97</v>
      </c>
      <c r="Z749" s="12" t="s">
        <v>97</v>
      </c>
      <c r="AA749" s="12" t="s">
        <v>97</v>
      </c>
      <c r="AB749" s="13" t="s">
        <v>41</v>
      </c>
      <c r="AC749" s="12" t="s">
        <v>41</v>
      </c>
      <c r="AD749" s="12" t="s">
        <v>41</v>
      </c>
      <c r="AE749" s="12" t="s">
        <v>41</v>
      </c>
      <c r="AF749" s="12" t="s">
        <v>41</v>
      </c>
      <c r="AG749" s="12" t="s">
        <v>41</v>
      </c>
      <c r="AH749" s="13" t="s">
        <v>41</v>
      </c>
    </row>
    <row r="750" spans="1:34" ht="40.049999999999997" customHeight="1" x14ac:dyDescent="0.3">
      <c r="A750" s="7" t="s">
        <v>334</v>
      </c>
      <c r="B750" s="8">
        <v>46287</v>
      </c>
      <c r="C750" s="9" t="str">
        <f>HYPERLINK("https://epingalert.org/en/Search?viewData= G/SPS/N/BRA/2535"," G/SPS/N/BRA/2535")</f>
        <v xml:space="preserve"> G/SPS/N/BRA/2535</v>
      </c>
      <c r="D750" s="10" t="s">
        <v>681</v>
      </c>
      <c r="E750" s="10" t="s">
        <v>682</v>
      </c>
      <c r="F750" s="10" t="s">
        <v>683</v>
      </c>
      <c r="G750" s="10" t="s">
        <v>684</v>
      </c>
      <c r="H750" s="10" t="s">
        <v>339</v>
      </c>
      <c r="I750" s="10" t="s">
        <v>340</v>
      </c>
      <c r="J750" s="10" t="s">
        <v>41</v>
      </c>
      <c r="K750" s="10" t="s">
        <v>341</v>
      </c>
      <c r="L750" s="7" t="s">
        <v>685</v>
      </c>
      <c r="M750" s="8">
        <v>46347</v>
      </c>
      <c r="N750" s="11" t="s">
        <v>122</v>
      </c>
      <c r="O750" s="11" t="s">
        <v>122</v>
      </c>
      <c r="P750" s="7" t="s">
        <v>95</v>
      </c>
      <c r="Q750" s="10" t="s">
        <v>686</v>
      </c>
      <c r="R750" s="12" t="str">
        <f>HYPERLINK("https://docs.wto.org/imrd/directdoc.asp?DDFDocuments/t/G/SPS/NBRA2535.docx", "https://docs.wto.org/imrd/directdoc.asp?DDFDocuments/t/G/SPS/NBRA2535.docx")</f>
        <v>https://docs.wto.org/imrd/directdoc.asp?DDFDocuments/t/G/SPS/NBRA2535.docx</v>
      </c>
      <c r="S750" s="12" t="str">
        <f>HYPERLINK("https://docs.wto.org/imrd/directdoc.asp?DDFDocuments/u/G/SPS/NBRA2535.docx", "https://docs.wto.org/imrd/directdoc.asp?DDFDocuments/u/G/SPS/NBRA2535.docx")</f>
        <v>https://docs.wto.org/imrd/directdoc.asp?DDFDocuments/u/G/SPS/NBRA2535.docx</v>
      </c>
      <c r="T750" s="12" t="str">
        <f>HYPERLINK("https://docs.wto.org/imrd/directdoc.asp?DDFDocuments/v/G/SPS/NBRA2535.docx", "https://docs.wto.org/imrd/directdoc.asp?DDFDocuments/v/G/SPS/NBRA2535.docx")</f>
        <v>https://docs.wto.org/imrd/directdoc.asp?DDFDocuments/v/G/SPS/NBRA2535.docx</v>
      </c>
      <c r="U750" s="12" t="s">
        <v>41</v>
      </c>
      <c r="V750" s="12" t="s">
        <v>41</v>
      </c>
      <c r="W750" s="12" t="s">
        <v>41</v>
      </c>
      <c r="X750" s="12" t="s">
        <v>41</v>
      </c>
      <c r="Y750" s="12" t="s">
        <v>41</v>
      </c>
      <c r="Z750" s="12" t="s">
        <v>41</v>
      </c>
      <c r="AA750" s="12" t="s">
        <v>41</v>
      </c>
      <c r="AB750" s="13" t="s">
        <v>41</v>
      </c>
      <c r="AC750" s="12" t="s">
        <v>97</v>
      </c>
      <c r="AD750" s="12" t="s">
        <v>97</v>
      </c>
      <c r="AE750" s="12" t="s">
        <v>98</v>
      </c>
      <c r="AF750" s="12" t="s">
        <v>97</v>
      </c>
      <c r="AG750" s="12" t="s">
        <v>98</v>
      </c>
      <c r="AH750" s="13" t="s">
        <v>41</v>
      </c>
    </row>
    <row r="751" spans="1:34" ht="40.049999999999997" customHeight="1" x14ac:dyDescent="0.3">
      <c r="A751" s="7" t="s">
        <v>334</v>
      </c>
      <c r="B751" s="8">
        <v>46287</v>
      </c>
      <c r="C751" s="9" t="str">
        <f>HYPERLINK("https://epingalert.org/en/Search?viewData= G/SPS/N/BRA/2536"," G/SPS/N/BRA/2536")</f>
        <v xml:space="preserve"> G/SPS/N/BRA/2536</v>
      </c>
      <c r="D751" s="10" t="s">
        <v>687</v>
      </c>
      <c r="E751" s="10" t="s">
        <v>688</v>
      </c>
      <c r="F751" s="10" t="s">
        <v>689</v>
      </c>
      <c r="G751" s="10" t="s">
        <v>690</v>
      </c>
      <c r="H751" s="10" t="s">
        <v>339</v>
      </c>
      <c r="I751" s="10" t="s">
        <v>340</v>
      </c>
      <c r="J751" s="10" t="s">
        <v>41</v>
      </c>
      <c r="K751" s="10" t="s">
        <v>341</v>
      </c>
      <c r="L751" s="7" t="s">
        <v>311</v>
      </c>
      <c r="M751" s="8">
        <v>46347</v>
      </c>
      <c r="N751" s="11" t="s">
        <v>122</v>
      </c>
      <c r="O751" s="11" t="s">
        <v>122</v>
      </c>
      <c r="P751" s="7" t="s">
        <v>95</v>
      </c>
      <c r="Q751" s="10" t="s">
        <v>691</v>
      </c>
      <c r="R751" s="12" t="str">
        <f>HYPERLINK("https://docs.wto.org/imrd/directdoc.asp?DDFDocuments/t/G/SPS/NBRA2536.docx", "https://docs.wto.org/imrd/directdoc.asp?DDFDocuments/t/G/SPS/NBRA2536.docx")</f>
        <v>https://docs.wto.org/imrd/directdoc.asp?DDFDocuments/t/G/SPS/NBRA2536.docx</v>
      </c>
      <c r="S751" s="12" t="str">
        <f>HYPERLINK("https://docs.wto.org/imrd/directdoc.asp?DDFDocuments/u/G/SPS/NBRA2536.docx", "https://docs.wto.org/imrd/directdoc.asp?DDFDocuments/u/G/SPS/NBRA2536.docx")</f>
        <v>https://docs.wto.org/imrd/directdoc.asp?DDFDocuments/u/G/SPS/NBRA2536.docx</v>
      </c>
      <c r="T751" s="12" t="str">
        <f>HYPERLINK("https://docs.wto.org/imrd/directdoc.asp?DDFDocuments/v/G/SPS/NBRA2536.docx", "https://docs.wto.org/imrd/directdoc.asp?DDFDocuments/v/G/SPS/NBRA2536.docx")</f>
        <v>https://docs.wto.org/imrd/directdoc.asp?DDFDocuments/v/G/SPS/NBRA2536.docx</v>
      </c>
      <c r="U751" s="12" t="s">
        <v>41</v>
      </c>
      <c r="V751" s="12" t="s">
        <v>41</v>
      </c>
      <c r="W751" s="12" t="s">
        <v>41</v>
      </c>
      <c r="X751" s="12" t="s">
        <v>41</v>
      </c>
      <c r="Y751" s="12" t="s">
        <v>41</v>
      </c>
      <c r="Z751" s="12" t="s">
        <v>41</v>
      </c>
      <c r="AA751" s="12" t="s">
        <v>41</v>
      </c>
      <c r="AB751" s="13" t="s">
        <v>41</v>
      </c>
      <c r="AC751" s="12" t="s">
        <v>97</v>
      </c>
      <c r="AD751" s="12" t="s">
        <v>97</v>
      </c>
      <c r="AE751" s="12" t="s">
        <v>98</v>
      </c>
      <c r="AF751" s="12" t="s">
        <v>97</v>
      </c>
      <c r="AG751" s="12" t="s">
        <v>98</v>
      </c>
      <c r="AH751" s="13" t="s">
        <v>41</v>
      </c>
    </row>
    <row r="752" spans="1:34" ht="40.049999999999997" customHeight="1" x14ac:dyDescent="0.3">
      <c r="A752" s="7" t="s">
        <v>81</v>
      </c>
      <c r="B752" s="8">
        <v>46287</v>
      </c>
      <c r="C752" s="9" t="str">
        <f>HYPERLINK("https://epingalert.org/en/Search?viewData= G/SPS/N/EU/914/Corr.1"," G/SPS/N/EU/914/Corr.1")</f>
        <v xml:space="preserve"> G/SPS/N/EU/914/Corr.1</v>
      </c>
      <c r="D752" s="10" t="s">
        <v>692</v>
      </c>
      <c r="E752" s="10" t="s">
        <v>693</v>
      </c>
      <c r="F752" s="10" t="s">
        <v>84</v>
      </c>
      <c r="G752" s="10" t="s">
        <v>85</v>
      </c>
      <c r="H752" s="10" t="s">
        <v>41</v>
      </c>
      <c r="I752" s="10" t="s">
        <v>51</v>
      </c>
      <c r="J752" s="10" t="s">
        <v>41</v>
      </c>
      <c r="K752" s="10" t="s">
        <v>694</v>
      </c>
      <c r="L752" s="7"/>
      <c r="M752" s="8" t="s">
        <v>41</v>
      </c>
      <c r="N752" s="11"/>
      <c r="O752" s="11"/>
      <c r="P752" s="7" t="s">
        <v>211</v>
      </c>
      <c r="Q752" s="10" t="s">
        <v>695</v>
      </c>
      <c r="R752" s="12" t="str">
        <f>HYPERLINK("https://docs.wto.org/imrd/directdoc.asp?DDFDocuments/t/G/SPS/NEU914C1.docx", "https://docs.wto.org/imrd/directdoc.asp?DDFDocuments/t/G/SPS/NEU914C1.docx")</f>
        <v>https://docs.wto.org/imrd/directdoc.asp?DDFDocuments/t/G/SPS/NEU914C1.docx</v>
      </c>
      <c r="S752" s="12" t="str">
        <f>HYPERLINK("https://docs.wto.org/imrd/directdoc.asp?DDFDocuments/u/G/SPS/NEU914C1.docx", "https://docs.wto.org/imrd/directdoc.asp?DDFDocuments/u/G/SPS/NEU914C1.docx")</f>
        <v>https://docs.wto.org/imrd/directdoc.asp?DDFDocuments/u/G/SPS/NEU914C1.docx</v>
      </c>
      <c r="T752" s="12" t="str">
        <f>HYPERLINK("https://docs.wto.org/imrd/directdoc.asp?DDFDocuments/v/G/SPS/NEU914C1.docx", "https://docs.wto.org/imrd/directdoc.asp?DDFDocuments/v/G/SPS/NEU914C1.docx")</f>
        <v>https://docs.wto.org/imrd/directdoc.asp?DDFDocuments/v/G/SPS/NEU914C1.docx</v>
      </c>
      <c r="U752" s="12" t="s">
        <v>41</v>
      </c>
      <c r="V752" s="12" t="s">
        <v>41</v>
      </c>
      <c r="W752" s="12" t="s">
        <v>41</v>
      </c>
      <c r="X752" s="12" t="s">
        <v>41</v>
      </c>
      <c r="Y752" s="12" t="s">
        <v>41</v>
      </c>
      <c r="Z752" s="12" t="s">
        <v>41</v>
      </c>
      <c r="AA752" s="12" t="s">
        <v>41</v>
      </c>
      <c r="AB752" s="13" t="s">
        <v>41</v>
      </c>
      <c r="AC752" s="12" t="s">
        <v>41</v>
      </c>
      <c r="AD752" s="12" t="s">
        <v>41</v>
      </c>
      <c r="AE752" s="12" t="s">
        <v>41</v>
      </c>
      <c r="AF752" s="12" t="s">
        <v>41</v>
      </c>
      <c r="AG752" s="12" t="s">
        <v>41</v>
      </c>
      <c r="AH752" s="13" t="s">
        <v>41</v>
      </c>
    </row>
    <row r="753" spans="1:34" ht="40.049999999999997" customHeight="1" x14ac:dyDescent="0.3">
      <c r="A753" s="7" t="s">
        <v>81</v>
      </c>
      <c r="B753" s="8">
        <v>46287</v>
      </c>
      <c r="C753" s="9" t="str">
        <f>HYPERLINK("https://epingalert.org/en/Search?viewData= G/SPS/N/EU/969"," G/SPS/N/EU/969")</f>
        <v xml:space="preserve"> G/SPS/N/EU/969</v>
      </c>
      <c r="D753" s="10" t="s">
        <v>696</v>
      </c>
      <c r="E753" s="10" t="s">
        <v>697</v>
      </c>
      <c r="F753" s="10" t="s">
        <v>84</v>
      </c>
      <c r="G753" s="10" t="s">
        <v>480</v>
      </c>
      <c r="H753" s="10" t="s">
        <v>41</v>
      </c>
      <c r="I753" s="10" t="s">
        <v>51</v>
      </c>
      <c r="J753" s="10" t="s">
        <v>41</v>
      </c>
      <c r="K753" s="10" t="s">
        <v>92</v>
      </c>
      <c r="L753" s="7"/>
      <c r="M753" s="8" t="s">
        <v>41</v>
      </c>
      <c r="N753" s="11">
        <v>46226</v>
      </c>
      <c r="O753" s="11" t="s">
        <v>481</v>
      </c>
      <c r="P753" s="7" t="s">
        <v>95</v>
      </c>
      <c r="Q753" s="10" t="s">
        <v>698</v>
      </c>
      <c r="R753" s="12" t="str">
        <f>HYPERLINK("https://docs.wto.org/imrd/directdoc.asp?DDFDocuments/t/G/SPS/NEU969.docx", "https://docs.wto.org/imrd/directdoc.asp?DDFDocuments/t/G/SPS/NEU969.docx")</f>
        <v>https://docs.wto.org/imrd/directdoc.asp?DDFDocuments/t/G/SPS/NEU969.docx</v>
      </c>
      <c r="S753" s="12" t="str">
        <f>HYPERLINK("https://docs.wto.org/imrd/directdoc.asp?DDFDocuments/u/G/SPS/NEU969.docx", "https://docs.wto.org/imrd/directdoc.asp?DDFDocuments/u/G/SPS/NEU969.docx")</f>
        <v>https://docs.wto.org/imrd/directdoc.asp?DDFDocuments/u/G/SPS/NEU969.docx</v>
      </c>
      <c r="T753" s="12" t="str">
        <f>HYPERLINK("https://docs.wto.org/imrd/directdoc.asp?DDFDocuments/v/G/SPS/NEU969.docx", "https://docs.wto.org/imrd/directdoc.asp?DDFDocuments/v/G/SPS/NEU969.docx")</f>
        <v>https://docs.wto.org/imrd/directdoc.asp?DDFDocuments/v/G/SPS/NEU969.docx</v>
      </c>
      <c r="U753" s="12" t="s">
        <v>41</v>
      </c>
      <c r="V753" s="12" t="s">
        <v>41</v>
      </c>
      <c r="W753" s="12" t="s">
        <v>41</v>
      </c>
      <c r="X753" s="12" t="s">
        <v>41</v>
      </c>
      <c r="Y753" s="12" t="s">
        <v>41</v>
      </c>
      <c r="Z753" s="12" t="s">
        <v>41</v>
      </c>
      <c r="AA753" s="12" t="s">
        <v>41</v>
      </c>
      <c r="AB753" s="13" t="s">
        <v>41</v>
      </c>
      <c r="AC753" s="12" t="s">
        <v>98</v>
      </c>
      <c r="AD753" s="12" t="s">
        <v>97</v>
      </c>
      <c r="AE753" s="12" t="s">
        <v>97</v>
      </c>
      <c r="AF753" s="12" t="s">
        <v>97</v>
      </c>
      <c r="AG753" s="12" t="s">
        <v>98</v>
      </c>
      <c r="AH753" s="13" t="s">
        <v>41</v>
      </c>
    </row>
    <row r="754" spans="1:34" ht="40.049999999999997" customHeight="1" x14ac:dyDescent="0.3">
      <c r="A754" s="7" t="s">
        <v>334</v>
      </c>
      <c r="B754" s="8">
        <v>46287</v>
      </c>
      <c r="C754" s="9" t="str">
        <f>HYPERLINK("https://epingalert.org/en/Search?viewData= G/TBT/N/BRA/497/Add.7"," G/TBT/N/BRA/497/Add.7")</f>
        <v xml:space="preserve"> G/TBT/N/BRA/497/Add.7</v>
      </c>
      <c r="D754" s="10" t="s">
        <v>699</v>
      </c>
      <c r="E754" s="10" t="s">
        <v>700</v>
      </c>
      <c r="F754" s="10" t="s">
        <v>701</v>
      </c>
      <c r="G754" s="10" t="s">
        <v>702</v>
      </c>
      <c r="H754" s="10" t="s">
        <v>703</v>
      </c>
      <c r="I754" s="10" t="s">
        <v>657</v>
      </c>
      <c r="J754" s="10" t="s">
        <v>704</v>
      </c>
      <c r="K754" s="10" t="s">
        <v>41</v>
      </c>
      <c r="L754" s="7"/>
      <c r="M754" s="8" t="s">
        <v>41</v>
      </c>
      <c r="N754" s="11"/>
      <c r="O754" s="11"/>
      <c r="P754" s="7" t="s">
        <v>43</v>
      </c>
      <c r="Q754" s="7"/>
      <c r="R754" s="12" t="str">
        <f>HYPERLINK("https://docs.wto.org/imrd/directdoc.asp?DDFDocuments/t/G/TBTN12/BRA497A7.docx", "https://docs.wto.org/imrd/directdoc.asp?DDFDocuments/t/G/TBTN12/BRA497A7.docx")</f>
        <v>https://docs.wto.org/imrd/directdoc.asp?DDFDocuments/t/G/TBTN12/BRA497A7.docx</v>
      </c>
      <c r="S754" s="12" t="str">
        <f>HYPERLINK("https://docs.wto.org/imrd/directdoc.asp?DDFDocuments/u/G/TBTN12/BRA497A7.docx", "https://docs.wto.org/imrd/directdoc.asp?DDFDocuments/u/G/TBTN12/BRA497A7.docx")</f>
        <v>https://docs.wto.org/imrd/directdoc.asp?DDFDocuments/u/G/TBTN12/BRA497A7.docx</v>
      </c>
      <c r="T754" s="12" t="str">
        <f>HYPERLINK("https://docs.wto.org/imrd/directdoc.asp?DDFDocuments/v/G/TBTN12/BRA497A7.docx", "https://docs.wto.org/imrd/directdoc.asp?DDFDocuments/v/G/TBTN12/BRA497A7.docx")</f>
        <v>https://docs.wto.org/imrd/directdoc.asp?DDFDocuments/v/G/TBTN12/BRA497A7.docx</v>
      </c>
      <c r="U754" s="12" t="s">
        <v>97</v>
      </c>
      <c r="V754" s="12" t="s">
        <v>97</v>
      </c>
      <c r="W754" s="12" t="s">
        <v>98</v>
      </c>
      <c r="X754" s="12" t="s">
        <v>97</v>
      </c>
      <c r="Y754" s="12" t="s">
        <v>97</v>
      </c>
      <c r="Z754" s="12" t="s">
        <v>97</v>
      </c>
      <c r="AA754" s="12" t="s">
        <v>97</v>
      </c>
      <c r="AB754" s="13" t="s">
        <v>41</v>
      </c>
      <c r="AC754" s="12" t="s">
        <v>41</v>
      </c>
      <c r="AD754" s="12" t="s">
        <v>41</v>
      </c>
      <c r="AE754" s="12" t="s">
        <v>41</v>
      </c>
      <c r="AF754" s="12" t="s">
        <v>41</v>
      </c>
      <c r="AG754" s="12" t="s">
        <v>41</v>
      </c>
      <c r="AH754" s="13" t="s">
        <v>41</v>
      </c>
    </row>
    <row r="755" spans="1:34" ht="40.049999999999997" customHeight="1" x14ac:dyDescent="0.3">
      <c r="A755" s="7" t="s">
        <v>334</v>
      </c>
      <c r="B755" s="8">
        <v>46287</v>
      </c>
      <c r="C755" s="9" t="str">
        <f>HYPERLINK("https://epingalert.org/en/Search?viewData= G/TBT/N/BRA/502/Add.2/Corr.1"," G/TBT/N/BRA/502/Add.2/Corr.1")</f>
        <v xml:space="preserve"> G/TBT/N/BRA/502/Add.2/Corr.1</v>
      </c>
      <c r="D755" s="10" t="s">
        <v>705</v>
      </c>
      <c r="E755" s="10" t="s">
        <v>706</v>
      </c>
      <c r="F755" s="10" t="s">
        <v>707</v>
      </c>
      <c r="G755" s="10" t="s">
        <v>708</v>
      </c>
      <c r="H755" s="10" t="s">
        <v>709</v>
      </c>
      <c r="I755" s="10" t="s">
        <v>218</v>
      </c>
      <c r="J755" s="10" t="s">
        <v>710</v>
      </c>
      <c r="K755" s="10" t="s">
        <v>41</v>
      </c>
      <c r="L755" s="7"/>
      <c r="M755" s="8" t="s">
        <v>41</v>
      </c>
      <c r="N755" s="11"/>
      <c r="O755" s="11"/>
      <c r="P755" s="7" t="s">
        <v>211</v>
      </c>
      <c r="Q755" s="7"/>
      <c r="R755" s="12" t="str">
        <f>HYPERLINK("https://docs.wto.org/imrd/directdoc.asp?DDFDocuments/t/G/TBTN12/BRA502A2C1.docx", "https://docs.wto.org/imrd/directdoc.asp?DDFDocuments/t/G/TBTN12/BRA502A2C1.docx")</f>
        <v>https://docs.wto.org/imrd/directdoc.asp?DDFDocuments/t/G/TBTN12/BRA502A2C1.docx</v>
      </c>
      <c r="S755" s="12" t="str">
        <f>HYPERLINK("https://docs.wto.org/imrd/directdoc.asp?DDFDocuments/u/G/TBTN12/BRA502A2C1.docx", "https://docs.wto.org/imrd/directdoc.asp?DDFDocuments/u/G/TBTN12/BRA502A2C1.docx")</f>
        <v>https://docs.wto.org/imrd/directdoc.asp?DDFDocuments/u/G/TBTN12/BRA502A2C1.docx</v>
      </c>
      <c r="T755" s="12" t="str">
        <f>HYPERLINK("https://docs.wto.org/imrd/directdoc.asp?DDFDocuments/v/G/TBTN12/BRA502A2C1.docx", "https://docs.wto.org/imrd/directdoc.asp?DDFDocuments/v/G/TBTN12/BRA502A2C1.docx")</f>
        <v>https://docs.wto.org/imrd/directdoc.asp?DDFDocuments/v/G/TBTN12/BRA502A2C1.docx</v>
      </c>
      <c r="U755" s="12" t="s">
        <v>97</v>
      </c>
      <c r="V755" s="12" t="s">
        <v>97</v>
      </c>
      <c r="W755" s="12" t="s">
        <v>98</v>
      </c>
      <c r="X755" s="12" t="s">
        <v>97</v>
      </c>
      <c r="Y755" s="12" t="s">
        <v>97</v>
      </c>
      <c r="Z755" s="12" t="s">
        <v>97</v>
      </c>
      <c r="AA755" s="12" t="s">
        <v>97</v>
      </c>
      <c r="AB755" s="13" t="s">
        <v>41</v>
      </c>
      <c r="AC755" s="12" t="s">
        <v>41</v>
      </c>
      <c r="AD755" s="12" t="s">
        <v>41</v>
      </c>
      <c r="AE755" s="12" t="s">
        <v>41</v>
      </c>
      <c r="AF755" s="12" t="s">
        <v>41</v>
      </c>
      <c r="AG755" s="12" t="s">
        <v>41</v>
      </c>
      <c r="AH755" s="13" t="s">
        <v>41</v>
      </c>
    </row>
    <row r="756" spans="1:34" ht="40.049999999999997" customHeight="1" x14ac:dyDescent="0.3">
      <c r="A756" s="7" t="s">
        <v>334</v>
      </c>
      <c r="B756" s="8">
        <v>46287</v>
      </c>
      <c r="C756" s="9" t="str">
        <f>HYPERLINK("https://epingalert.org/en/Search?viewData= G/TBT/N/BRA/569/Add.6/Corr.2"," G/TBT/N/BRA/569/Add.6/Corr.2")</f>
        <v xml:space="preserve"> G/TBT/N/BRA/569/Add.6/Corr.2</v>
      </c>
      <c r="D756" s="10" t="s">
        <v>711</v>
      </c>
      <c r="E756" s="10" t="s">
        <v>712</v>
      </c>
      <c r="F756" s="10" t="s">
        <v>713</v>
      </c>
      <c r="G756" s="10" t="s">
        <v>714</v>
      </c>
      <c r="H756" s="10" t="s">
        <v>715</v>
      </c>
      <c r="I756" s="10" t="s">
        <v>716</v>
      </c>
      <c r="J756" s="10" t="s">
        <v>717</v>
      </c>
      <c r="K756" s="10" t="s">
        <v>41</v>
      </c>
      <c r="L756" s="7"/>
      <c r="M756" s="8" t="s">
        <v>41</v>
      </c>
      <c r="N756" s="11"/>
      <c r="O756" s="11"/>
      <c r="P756" s="7" t="s">
        <v>211</v>
      </c>
      <c r="Q756" s="7"/>
      <c r="R756" s="12" t="str">
        <f>HYPERLINK("https://docs.wto.org/imrd/directdoc.asp?DDFDocuments/t/G/TBTN14/BRA569A6C2.docx", "https://docs.wto.org/imrd/directdoc.asp?DDFDocuments/t/G/TBTN14/BRA569A6C2.docx")</f>
        <v>https://docs.wto.org/imrd/directdoc.asp?DDFDocuments/t/G/TBTN14/BRA569A6C2.docx</v>
      </c>
      <c r="S756" s="12" t="str">
        <f>HYPERLINK("https://docs.wto.org/imrd/directdoc.asp?DDFDocuments/u/G/TBTN14/BRA569A6C2.docx", "https://docs.wto.org/imrd/directdoc.asp?DDFDocuments/u/G/TBTN14/BRA569A6C2.docx")</f>
        <v>https://docs.wto.org/imrd/directdoc.asp?DDFDocuments/u/G/TBTN14/BRA569A6C2.docx</v>
      </c>
      <c r="T756" s="12" t="str">
        <f>HYPERLINK("https://docs.wto.org/imrd/directdoc.asp?DDFDocuments/v/G/TBTN14/BRA569A6C2.docx", "https://docs.wto.org/imrd/directdoc.asp?DDFDocuments/v/G/TBTN14/BRA569A6C2.docx")</f>
        <v>https://docs.wto.org/imrd/directdoc.asp?DDFDocuments/v/G/TBTN14/BRA569A6C2.docx</v>
      </c>
      <c r="U756" s="12" t="s">
        <v>97</v>
      </c>
      <c r="V756" s="12" t="s">
        <v>97</v>
      </c>
      <c r="W756" s="12" t="s">
        <v>98</v>
      </c>
      <c r="X756" s="12" t="s">
        <v>97</v>
      </c>
      <c r="Y756" s="12" t="s">
        <v>97</v>
      </c>
      <c r="Z756" s="12" t="s">
        <v>97</v>
      </c>
      <c r="AA756" s="12" t="s">
        <v>97</v>
      </c>
      <c r="AB756" s="13" t="s">
        <v>41</v>
      </c>
      <c r="AC756" s="12" t="s">
        <v>41</v>
      </c>
      <c r="AD756" s="12" t="s">
        <v>41</v>
      </c>
      <c r="AE756" s="12" t="s">
        <v>41</v>
      </c>
      <c r="AF756" s="12" t="s">
        <v>41</v>
      </c>
      <c r="AG756" s="12" t="s">
        <v>41</v>
      </c>
      <c r="AH756" s="13" t="s">
        <v>41</v>
      </c>
    </row>
    <row r="757" spans="1:34" ht="40.049999999999997" customHeight="1" x14ac:dyDescent="0.3">
      <c r="A757" s="7" t="s">
        <v>334</v>
      </c>
      <c r="B757" s="8">
        <v>46287</v>
      </c>
      <c r="C757" s="9" t="str">
        <f>HYPERLINK("https://epingalert.org/en/Search?viewData= G/TBT/N/BRA/1077/Add.12"," G/TBT/N/BRA/1077/Add.12")</f>
        <v xml:space="preserve"> G/TBT/N/BRA/1077/Add.12</v>
      </c>
      <c r="D757" s="10" t="s">
        <v>699</v>
      </c>
      <c r="E757" s="10" t="s">
        <v>718</v>
      </c>
      <c r="F757" s="10" t="s">
        <v>719</v>
      </c>
      <c r="G757" s="10" t="s">
        <v>41</v>
      </c>
      <c r="H757" s="10" t="s">
        <v>41</v>
      </c>
      <c r="I757" s="10" t="s">
        <v>242</v>
      </c>
      <c r="J757" s="10" t="s">
        <v>720</v>
      </c>
      <c r="K757" s="10" t="s">
        <v>41</v>
      </c>
      <c r="L757" s="7"/>
      <c r="M757" s="8" t="s">
        <v>41</v>
      </c>
      <c r="N757" s="11"/>
      <c r="O757" s="11"/>
      <c r="P757" s="7" t="s">
        <v>43</v>
      </c>
      <c r="Q757" s="7"/>
      <c r="R757" s="12" t="str">
        <f>HYPERLINK("https://docs.wto.org/imrd/directdoc.asp?DDFDocuments/t/G/TBTN20/BRA1077A12.docx", "https://docs.wto.org/imrd/directdoc.asp?DDFDocuments/t/G/TBTN20/BRA1077A12.docx")</f>
        <v>https://docs.wto.org/imrd/directdoc.asp?DDFDocuments/t/G/TBTN20/BRA1077A12.docx</v>
      </c>
      <c r="S757" s="12" t="str">
        <f>HYPERLINK("https://docs.wto.org/imrd/directdoc.asp?DDFDocuments/u/G/TBTN20/BRA1077A12.docx", "https://docs.wto.org/imrd/directdoc.asp?DDFDocuments/u/G/TBTN20/BRA1077A12.docx")</f>
        <v>https://docs.wto.org/imrd/directdoc.asp?DDFDocuments/u/G/TBTN20/BRA1077A12.docx</v>
      </c>
      <c r="T757" s="12" t="str">
        <f>HYPERLINK("https://docs.wto.org/imrd/directdoc.asp?DDFDocuments/v/G/TBTN20/BRA1077A12.docx", "https://docs.wto.org/imrd/directdoc.asp?DDFDocuments/v/G/TBTN20/BRA1077A12.docx")</f>
        <v>https://docs.wto.org/imrd/directdoc.asp?DDFDocuments/v/G/TBTN20/BRA1077A12.docx</v>
      </c>
      <c r="U757" s="12" t="s">
        <v>98</v>
      </c>
      <c r="V757" s="12" t="s">
        <v>97</v>
      </c>
      <c r="W757" s="12" t="s">
        <v>97</v>
      </c>
      <c r="X757" s="12" t="s">
        <v>97</v>
      </c>
      <c r="Y757" s="12" t="s">
        <v>97</v>
      </c>
      <c r="Z757" s="12" t="s">
        <v>97</v>
      </c>
      <c r="AA757" s="12" t="s">
        <v>97</v>
      </c>
      <c r="AB757" s="13" t="s">
        <v>41</v>
      </c>
      <c r="AC757" s="12" t="s">
        <v>41</v>
      </c>
      <c r="AD757" s="12" t="s">
        <v>41</v>
      </c>
      <c r="AE757" s="12" t="s">
        <v>41</v>
      </c>
      <c r="AF757" s="12" t="s">
        <v>41</v>
      </c>
      <c r="AG757" s="12" t="s">
        <v>41</v>
      </c>
      <c r="AH757" s="13" t="s">
        <v>41</v>
      </c>
    </row>
    <row r="758" spans="1:34" ht="40.049999999999997" customHeight="1" x14ac:dyDescent="0.3">
      <c r="A758" s="7" t="s">
        <v>334</v>
      </c>
      <c r="B758" s="8">
        <v>46287</v>
      </c>
      <c r="C758" s="9" t="str">
        <f>HYPERLINK("https://epingalert.org/en/Search?viewData= G/TBT/N/BRA/1627/Corr.1"," G/TBT/N/BRA/1627/Corr.1")</f>
        <v xml:space="preserve"> G/TBT/N/BRA/1627/Corr.1</v>
      </c>
      <c r="D758" s="10" t="s">
        <v>721</v>
      </c>
      <c r="E758" s="10" t="s">
        <v>722</v>
      </c>
      <c r="F758" s="10" t="s">
        <v>723</v>
      </c>
      <c r="G758" s="10" t="s">
        <v>724</v>
      </c>
      <c r="H758" s="10" t="s">
        <v>725</v>
      </c>
      <c r="I758" s="10" t="s">
        <v>514</v>
      </c>
      <c r="J758" s="10" t="s">
        <v>41</v>
      </c>
      <c r="K758" s="10" t="s">
        <v>41</v>
      </c>
      <c r="L758" s="7"/>
      <c r="M758" s="8" t="s">
        <v>41</v>
      </c>
      <c r="N758" s="11"/>
      <c r="O758" s="11"/>
      <c r="P758" s="7" t="s">
        <v>211</v>
      </c>
      <c r="Q758" s="7"/>
      <c r="R758" s="12" t="str">
        <f>HYPERLINK("https://docs.wto.org/imrd/directdoc.asp?DDFDocuments/t/G/TBTN26/BRA1627C1.docx", "https://docs.wto.org/imrd/directdoc.asp?DDFDocuments/t/G/TBTN26/BRA1627C1.docx")</f>
        <v>https://docs.wto.org/imrd/directdoc.asp?DDFDocuments/t/G/TBTN26/BRA1627C1.docx</v>
      </c>
      <c r="S758" s="12" t="str">
        <f>HYPERLINK("https://docs.wto.org/imrd/directdoc.asp?DDFDocuments/u/G/TBTN26/BRA1627C1.docx", "https://docs.wto.org/imrd/directdoc.asp?DDFDocuments/u/G/TBTN26/BRA1627C1.docx")</f>
        <v>https://docs.wto.org/imrd/directdoc.asp?DDFDocuments/u/G/TBTN26/BRA1627C1.docx</v>
      </c>
      <c r="T758" s="12" t="str">
        <f>HYPERLINK("https://docs.wto.org/imrd/directdoc.asp?DDFDocuments/v/G/TBTN26/BRA1627C1.docx", "https://docs.wto.org/imrd/directdoc.asp?DDFDocuments/v/G/TBTN26/BRA1627C1.docx")</f>
        <v>https://docs.wto.org/imrd/directdoc.asp?DDFDocuments/v/G/TBTN26/BRA1627C1.docx</v>
      </c>
      <c r="U758" s="12" t="s">
        <v>97</v>
      </c>
      <c r="V758" s="12" t="s">
        <v>97</v>
      </c>
      <c r="W758" s="12" t="s">
        <v>97</v>
      </c>
      <c r="X758" s="12" t="s">
        <v>97</v>
      </c>
      <c r="Y758" s="12" t="s">
        <v>97</v>
      </c>
      <c r="Z758" s="12" t="s">
        <v>97</v>
      </c>
      <c r="AA758" s="12" t="s">
        <v>97</v>
      </c>
      <c r="AB758" s="13" t="s">
        <v>41</v>
      </c>
      <c r="AC758" s="12" t="s">
        <v>41</v>
      </c>
      <c r="AD758" s="12" t="s">
        <v>41</v>
      </c>
      <c r="AE758" s="12" t="s">
        <v>41</v>
      </c>
      <c r="AF758" s="12" t="s">
        <v>41</v>
      </c>
      <c r="AG758" s="12" t="s">
        <v>41</v>
      </c>
      <c r="AH758" s="13" t="s">
        <v>41</v>
      </c>
    </row>
    <row r="759" spans="1:34" ht="40.049999999999997" customHeight="1" x14ac:dyDescent="0.3">
      <c r="A759" s="7" t="s">
        <v>726</v>
      </c>
      <c r="B759" s="8">
        <v>46287</v>
      </c>
      <c r="C759" s="9" t="str">
        <f>HYPERLINK("https://epingalert.org/en/Search?viewData= G/TBT/N/CHN/2361"," G/TBT/N/CHN/2361")</f>
        <v xml:space="preserve"> G/TBT/N/CHN/2361</v>
      </c>
      <c r="D759" s="10" t="s">
        <v>727</v>
      </c>
      <c r="E759" s="10" t="s">
        <v>728</v>
      </c>
      <c r="F759" s="10" t="s">
        <v>729</v>
      </c>
      <c r="G759" s="10" t="s">
        <v>730</v>
      </c>
      <c r="H759" s="10" t="s">
        <v>731</v>
      </c>
      <c r="I759" s="10" t="s">
        <v>218</v>
      </c>
      <c r="J759" s="10" t="s">
        <v>41</v>
      </c>
      <c r="K759" s="10" t="s">
        <v>452</v>
      </c>
      <c r="L759" s="7"/>
      <c r="M759" s="8">
        <v>46347</v>
      </c>
      <c r="N759" s="11" t="s">
        <v>166</v>
      </c>
      <c r="O759" s="11" t="s">
        <v>732</v>
      </c>
      <c r="P759" s="7" t="s">
        <v>95</v>
      </c>
      <c r="Q759" s="10" t="s">
        <v>733</v>
      </c>
      <c r="R759" s="12" t="str">
        <f>HYPERLINK("https://docs.wto.org/imrd/directdoc.asp?DDFDocuments/t/G/TBTN26/CHN2361.docx", "https://docs.wto.org/imrd/directdoc.asp?DDFDocuments/t/G/TBTN26/CHN2361.docx")</f>
        <v>https://docs.wto.org/imrd/directdoc.asp?DDFDocuments/t/G/TBTN26/CHN2361.docx</v>
      </c>
      <c r="S759" s="12" t="str">
        <f>HYPERLINK("https://docs.wto.org/imrd/directdoc.asp?DDFDocuments/u/G/TBTN26/CHN2361.docx", "https://docs.wto.org/imrd/directdoc.asp?DDFDocuments/u/G/TBTN26/CHN2361.docx")</f>
        <v>https://docs.wto.org/imrd/directdoc.asp?DDFDocuments/u/G/TBTN26/CHN2361.docx</v>
      </c>
      <c r="T759" s="12" t="str">
        <f>HYPERLINK("https://docs.wto.org/imrd/directdoc.asp?DDFDocuments/v/G/TBTN26/CHN2361.docx", "https://docs.wto.org/imrd/directdoc.asp?DDFDocuments/v/G/TBTN26/CHN2361.docx")</f>
        <v>https://docs.wto.org/imrd/directdoc.asp?DDFDocuments/v/G/TBTN26/CHN2361.docx</v>
      </c>
      <c r="U759" s="12" t="s">
        <v>98</v>
      </c>
      <c r="V759" s="12" t="s">
        <v>97</v>
      </c>
      <c r="W759" s="12" t="s">
        <v>97</v>
      </c>
      <c r="X759" s="12" t="s">
        <v>97</v>
      </c>
      <c r="Y759" s="12" t="s">
        <v>97</v>
      </c>
      <c r="Z759" s="12" t="s">
        <v>97</v>
      </c>
      <c r="AA759" s="12" t="s">
        <v>97</v>
      </c>
      <c r="AB759" s="13" t="s">
        <v>41</v>
      </c>
      <c r="AC759" s="12" t="s">
        <v>41</v>
      </c>
      <c r="AD759" s="12" t="s">
        <v>41</v>
      </c>
      <c r="AE759" s="12" t="s">
        <v>41</v>
      </c>
      <c r="AF759" s="12" t="s">
        <v>41</v>
      </c>
      <c r="AG759" s="12" t="s">
        <v>41</v>
      </c>
      <c r="AH759" s="13" t="s">
        <v>41</v>
      </c>
    </row>
    <row r="760" spans="1:34" ht="40.049999999999997" customHeight="1" x14ac:dyDescent="0.3">
      <c r="A760" s="7" t="s">
        <v>726</v>
      </c>
      <c r="B760" s="8">
        <v>46287</v>
      </c>
      <c r="C760" s="9" t="str">
        <f>HYPERLINK("https://epingalert.org/en/Search?viewData= G/TBT/N/CHN/2362"," G/TBT/N/CHN/2362")</f>
        <v xml:space="preserve"> G/TBT/N/CHN/2362</v>
      </c>
      <c r="D760" s="10" t="s">
        <v>734</v>
      </c>
      <c r="E760" s="10" t="s">
        <v>735</v>
      </c>
      <c r="F760" s="10" t="s">
        <v>736</v>
      </c>
      <c r="G760" s="10" t="s">
        <v>737</v>
      </c>
      <c r="H760" s="10" t="s">
        <v>738</v>
      </c>
      <c r="I760" s="10" t="s">
        <v>739</v>
      </c>
      <c r="J760" s="10" t="s">
        <v>41</v>
      </c>
      <c r="K760" s="10" t="s">
        <v>41</v>
      </c>
      <c r="L760" s="7"/>
      <c r="M760" s="8">
        <v>46347</v>
      </c>
      <c r="N760" s="11" t="s">
        <v>166</v>
      </c>
      <c r="O760" s="11" t="s">
        <v>123</v>
      </c>
      <c r="P760" s="7" t="s">
        <v>95</v>
      </c>
      <c r="Q760" s="10" t="s">
        <v>740</v>
      </c>
      <c r="R760" s="12" t="str">
        <f>HYPERLINK("https://docs.wto.org/imrd/directdoc.asp?DDFDocuments/t/G/TBTN26/CHN2362.docx", "https://docs.wto.org/imrd/directdoc.asp?DDFDocuments/t/G/TBTN26/CHN2362.docx")</f>
        <v>https://docs.wto.org/imrd/directdoc.asp?DDFDocuments/t/G/TBTN26/CHN2362.docx</v>
      </c>
      <c r="S760" s="12" t="str">
        <f>HYPERLINK("https://docs.wto.org/imrd/directdoc.asp?DDFDocuments/u/G/TBTN26/CHN2362.docx", "https://docs.wto.org/imrd/directdoc.asp?DDFDocuments/u/G/TBTN26/CHN2362.docx")</f>
        <v>https://docs.wto.org/imrd/directdoc.asp?DDFDocuments/u/G/TBTN26/CHN2362.docx</v>
      </c>
      <c r="T760" s="12" t="str">
        <f>HYPERLINK("https://docs.wto.org/imrd/directdoc.asp?DDFDocuments/v/G/TBTN26/CHN2362.docx", "https://docs.wto.org/imrd/directdoc.asp?DDFDocuments/v/G/TBTN26/CHN2362.docx")</f>
        <v>https://docs.wto.org/imrd/directdoc.asp?DDFDocuments/v/G/TBTN26/CHN2362.docx</v>
      </c>
      <c r="U760" s="12" t="s">
        <v>98</v>
      </c>
      <c r="V760" s="12" t="s">
        <v>97</v>
      </c>
      <c r="W760" s="12" t="s">
        <v>97</v>
      </c>
      <c r="X760" s="12" t="s">
        <v>97</v>
      </c>
      <c r="Y760" s="12" t="s">
        <v>97</v>
      </c>
      <c r="Z760" s="12" t="s">
        <v>97</v>
      </c>
      <c r="AA760" s="12" t="s">
        <v>97</v>
      </c>
      <c r="AB760" s="13" t="s">
        <v>41</v>
      </c>
      <c r="AC760" s="12" t="s">
        <v>41</v>
      </c>
      <c r="AD760" s="12" t="s">
        <v>41</v>
      </c>
      <c r="AE760" s="12" t="s">
        <v>41</v>
      </c>
      <c r="AF760" s="12" t="s">
        <v>41</v>
      </c>
      <c r="AG760" s="12" t="s">
        <v>41</v>
      </c>
      <c r="AH760" s="13" t="s">
        <v>41</v>
      </c>
    </row>
    <row r="761" spans="1:34" ht="40.049999999999997" customHeight="1" x14ac:dyDescent="0.3">
      <c r="A761" s="7" t="s">
        <v>385</v>
      </c>
      <c r="B761" s="8">
        <v>46287</v>
      </c>
      <c r="C761" s="9" t="str">
        <f>HYPERLINK("https://epingalert.org/en/Search?viewData= G/TBT/N/CRI/150/Add.1"," G/TBT/N/CRI/150/Add.1")</f>
        <v xml:space="preserve"> G/TBT/N/CRI/150/Add.1</v>
      </c>
      <c r="D761" s="10" t="s">
        <v>741</v>
      </c>
      <c r="E761" s="10" t="s">
        <v>742</v>
      </c>
      <c r="F761" s="10" t="s">
        <v>743</v>
      </c>
      <c r="G761" s="10" t="s">
        <v>744</v>
      </c>
      <c r="H761" s="10" t="s">
        <v>745</v>
      </c>
      <c r="I761" s="10" t="s">
        <v>218</v>
      </c>
      <c r="J761" s="10" t="s">
        <v>746</v>
      </c>
      <c r="K761" s="10" t="s">
        <v>270</v>
      </c>
      <c r="L761" s="7"/>
      <c r="M761" s="8" t="s">
        <v>41</v>
      </c>
      <c r="N761" s="11"/>
      <c r="O761" s="11"/>
      <c r="P761" s="7" t="s">
        <v>43</v>
      </c>
      <c r="Q761" s="10" t="s">
        <v>747</v>
      </c>
      <c r="R761" s="12" t="str">
        <f>HYPERLINK("https://docs.wto.org/imrd/directdoc.asp?DDFDocuments/t/G/TBTN15/CRI150A1.docx", "https://docs.wto.org/imrd/directdoc.asp?DDFDocuments/t/G/TBTN15/CRI150A1.docx")</f>
        <v>https://docs.wto.org/imrd/directdoc.asp?DDFDocuments/t/G/TBTN15/CRI150A1.docx</v>
      </c>
      <c r="S761" s="12" t="str">
        <f>HYPERLINK("https://docs.wto.org/imrd/directdoc.asp?DDFDocuments/u/G/TBTN15/CRI150A1.docx", "https://docs.wto.org/imrd/directdoc.asp?DDFDocuments/u/G/TBTN15/CRI150A1.docx")</f>
        <v>https://docs.wto.org/imrd/directdoc.asp?DDFDocuments/u/G/TBTN15/CRI150A1.docx</v>
      </c>
      <c r="T761" s="12" t="str">
        <f>HYPERLINK("https://docs.wto.org/imrd/directdoc.asp?DDFDocuments/v/G/TBTN15/CRI150A1.docx", "https://docs.wto.org/imrd/directdoc.asp?DDFDocuments/v/G/TBTN15/CRI150A1.docx")</f>
        <v>https://docs.wto.org/imrd/directdoc.asp?DDFDocuments/v/G/TBTN15/CRI150A1.docx</v>
      </c>
      <c r="U761" s="12" t="s">
        <v>97</v>
      </c>
      <c r="V761" s="12" t="s">
        <v>97</v>
      </c>
      <c r="W761" s="12" t="s">
        <v>97</v>
      </c>
      <c r="X761" s="12" t="s">
        <v>97</v>
      </c>
      <c r="Y761" s="12" t="s">
        <v>97</v>
      </c>
      <c r="Z761" s="12" t="s">
        <v>97</v>
      </c>
      <c r="AA761" s="12" t="s">
        <v>97</v>
      </c>
      <c r="AB761" s="13" t="s">
        <v>41</v>
      </c>
      <c r="AC761" s="12" t="s">
        <v>41</v>
      </c>
      <c r="AD761" s="12" t="s">
        <v>41</v>
      </c>
      <c r="AE761" s="12" t="s">
        <v>41</v>
      </c>
      <c r="AF761" s="12" t="s">
        <v>41</v>
      </c>
      <c r="AG761" s="12" t="s">
        <v>41</v>
      </c>
      <c r="AH761" s="13" t="s">
        <v>41</v>
      </c>
    </row>
    <row r="762" spans="1:34" ht="40.049999999999997" customHeight="1" x14ac:dyDescent="0.3">
      <c r="A762" s="7" t="s">
        <v>385</v>
      </c>
      <c r="B762" s="8">
        <v>46287</v>
      </c>
      <c r="C762" s="9" t="str">
        <f>HYPERLINK("https://epingalert.org/en/Search?viewData= G/TBT/N/CRI/212"," G/TBT/N/CRI/212")</f>
        <v xml:space="preserve"> G/TBT/N/CRI/212</v>
      </c>
      <c r="D762" s="10" t="s">
        <v>748</v>
      </c>
      <c r="E762" s="10" t="s">
        <v>749</v>
      </c>
      <c r="F762" s="10" t="s">
        <v>750</v>
      </c>
      <c r="G762" s="10" t="s">
        <v>41</v>
      </c>
      <c r="H762" s="10" t="s">
        <v>751</v>
      </c>
      <c r="I762" s="10" t="s">
        <v>218</v>
      </c>
      <c r="J762" s="10" t="s">
        <v>41</v>
      </c>
      <c r="K762" s="10" t="s">
        <v>452</v>
      </c>
      <c r="L762" s="7"/>
      <c r="M762" s="8">
        <v>46347</v>
      </c>
      <c r="N762" s="11" t="s">
        <v>166</v>
      </c>
      <c r="O762" s="11" t="s">
        <v>166</v>
      </c>
      <c r="P762" s="7" t="s">
        <v>95</v>
      </c>
      <c r="Q762" s="10" t="s">
        <v>752</v>
      </c>
      <c r="R762" s="12" t="str">
        <f>HYPERLINK("https://docs.wto.org/imrd/directdoc.asp?DDFDocuments/t/G/TBTN26/CRI212.docx", "https://docs.wto.org/imrd/directdoc.asp?DDFDocuments/t/G/TBTN26/CRI212.docx")</f>
        <v>https://docs.wto.org/imrd/directdoc.asp?DDFDocuments/t/G/TBTN26/CRI212.docx</v>
      </c>
      <c r="S762" s="12" t="str">
        <f>HYPERLINK("https://docs.wto.org/imrd/directdoc.asp?DDFDocuments/u/G/TBTN26/CRI212.docx", "https://docs.wto.org/imrd/directdoc.asp?DDFDocuments/u/G/TBTN26/CRI212.docx")</f>
        <v>https://docs.wto.org/imrd/directdoc.asp?DDFDocuments/u/G/TBTN26/CRI212.docx</v>
      </c>
      <c r="T762" s="12" t="str">
        <f>HYPERLINK("https://docs.wto.org/imrd/directdoc.asp?DDFDocuments/v/G/TBTN26/CRI212.docx", "https://docs.wto.org/imrd/directdoc.asp?DDFDocuments/v/G/TBTN26/CRI212.docx")</f>
        <v>https://docs.wto.org/imrd/directdoc.asp?DDFDocuments/v/G/TBTN26/CRI212.docx</v>
      </c>
      <c r="U762" s="12" t="s">
        <v>97</v>
      </c>
      <c r="V762" s="12" t="s">
        <v>97</v>
      </c>
      <c r="W762" s="12" t="s">
        <v>98</v>
      </c>
      <c r="X762" s="12" t="s">
        <v>97</v>
      </c>
      <c r="Y762" s="12" t="s">
        <v>97</v>
      </c>
      <c r="Z762" s="12" t="s">
        <v>97</v>
      </c>
      <c r="AA762" s="12" t="s">
        <v>97</v>
      </c>
      <c r="AB762" s="13" t="s">
        <v>99</v>
      </c>
      <c r="AC762" s="12" t="s">
        <v>41</v>
      </c>
      <c r="AD762" s="12" t="s">
        <v>41</v>
      </c>
      <c r="AE762" s="12" t="s">
        <v>41</v>
      </c>
      <c r="AF762" s="12" t="s">
        <v>41</v>
      </c>
      <c r="AG762" s="12" t="s">
        <v>41</v>
      </c>
      <c r="AH762" s="13" t="s">
        <v>41</v>
      </c>
    </row>
    <row r="763" spans="1:34" ht="40.049999999999997" customHeight="1" x14ac:dyDescent="0.3">
      <c r="A763" s="7" t="s">
        <v>753</v>
      </c>
      <c r="B763" s="8">
        <v>46287</v>
      </c>
      <c r="C763" s="9" t="str">
        <f>HYPERLINK("https://epingalert.org/en/Search?viewData= G/TBT/N/JOR/106"," G/TBT/N/JOR/106")</f>
        <v xml:space="preserve"> G/TBT/N/JOR/106</v>
      </c>
      <c r="D763" s="10" t="s">
        <v>754</v>
      </c>
      <c r="E763" s="10" t="s">
        <v>755</v>
      </c>
      <c r="F763" s="10" t="s">
        <v>756</v>
      </c>
      <c r="G763" s="10" t="s">
        <v>757</v>
      </c>
      <c r="H763" s="10" t="s">
        <v>758</v>
      </c>
      <c r="I763" s="10" t="s">
        <v>759</v>
      </c>
      <c r="J763" s="10" t="s">
        <v>41</v>
      </c>
      <c r="K763" s="10" t="s">
        <v>157</v>
      </c>
      <c r="L763" s="7"/>
      <c r="M763" s="8">
        <v>46347</v>
      </c>
      <c r="N763" s="11">
        <v>46357</v>
      </c>
      <c r="O763" s="11">
        <v>46447</v>
      </c>
      <c r="P763" s="7" t="s">
        <v>95</v>
      </c>
      <c r="Q763" s="10" t="s">
        <v>760</v>
      </c>
      <c r="R763" s="12" t="str">
        <f>HYPERLINK("https://docs.wto.org/imrd/directdoc.asp?DDFDocuments/t/G/TBTN26/JOR106.docx", "https://docs.wto.org/imrd/directdoc.asp?DDFDocuments/t/G/TBTN26/JOR106.docx")</f>
        <v>https://docs.wto.org/imrd/directdoc.asp?DDFDocuments/t/G/TBTN26/JOR106.docx</v>
      </c>
      <c r="S763" s="12" t="str">
        <f>HYPERLINK("https://docs.wto.org/imrd/directdoc.asp?DDFDocuments/u/G/TBTN26/JOR106.docx", "https://docs.wto.org/imrd/directdoc.asp?DDFDocuments/u/G/TBTN26/JOR106.docx")</f>
        <v>https://docs.wto.org/imrd/directdoc.asp?DDFDocuments/u/G/TBTN26/JOR106.docx</v>
      </c>
      <c r="T763" s="12" t="str">
        <f>HYPERLINK("https://docs.wto.org/imrd/directdoc.asp?DDFDocuments/v/G/TBTN26/JOR106.docx", "https://docs.wto.org/imrd/directdoc.asp?DDFDocuments/v/G/TBTN26/JOR106.docx")</f>
        <v>https://docs.wto.org/imrd/directdoc.asp?DDFDocuments/v/G/TBTN26/JOR106.docx</v>
      </c>
      <c r="U763" s="12" t="s">
        <v>98</v>
      </c>
      <c r="V763" s="12" t="s">
        <v>97</v>
      </c>
      <c r="W763" s="12" t="s">
        <v>97</v>
      </c>
      <c r="X763" s="12" t="s">
        <v>97</v>
      </c>
      <c r="Y763" s="12" t="s">
        <v>97</v>
      </c>
      <c r="Z763" s="12" t="s">
        <v>97</v>
      </c>
      <c r="AA763" s="12" t="s">
        <v>97</v>
      </c>
      <c r="AB763" s="13" t="s">
        <v>761</v>
      </c>
      <c r="AC763" s="12" t="s">
        <v>41</v>
      </c>
      <c r="AD763" s="12" t="s">
        <v>41</v>
      </c>
      <c r="AE763" s="12" t="s">
        <v>41</v>
      </c>
      <c r="AF763" s="12" t="s">
        <v>41</v>
      </c>
      <c r="AG763" s="12" t="s">
        <v>41</v>
      </c>
      <c r="AH763" s="13" t="s">
        <v>41</v>
      </c>
    </row>
    <row r="764" spans="1:34" ht="40.049999999999997" customHeight="1" x14ac:dyDescent="0.3">
      <c r="A764" s="7" t="s">
        <v>628</v>
      </c>
      <c r="B764" s="8">
        <v>46288</v>
      </c>
      <c r="C764" s="9" t="str">
        <f>HYPERLINK("https://epingalert.org/en/Search?viewData= G/SPS/N/THA/815"," G/SPS/N/THA/815")</f>
        <v xml:space="preserve"> G/SPS/N/THA/815</v>
      </c>
      <c r="D764" s="10" t="s">
        <v>629</v>
      </c>
      <c r="E764" s="10" t="s">
        <v>630</v>
      </c>
      <c r="F764" s="10" t="s">
        <v>631</v>
      </c>
      <c r="G764" s="10" t="s">
        <v>632</v>
      </c>
      <c r="H764" s="10" t="s">
        <v>41</v>
      </c>
      <c r="I764" s="10" t="s">
        <v>66</v>
      </c>
      <c r="J764" s="10" t="s">
        <v>41</v>
      </c>
      <c r="K764" s="10" t="s">
        <v>633</v>
      </c>
      <c r="L764" s="7" t="s">
        <v>205</v>
      </c>
      <c r="M764" s="8" t="s">
        <v>41</v>
      </c>
      <c r="N764" s="11"/>
      <c r="O764" s="11">
        <v>46288</v>
      </c>
      <c r="P764" s="7" t="s">
        <v>634</v>
      </c>
      <c r="Q764" s="7"/>
      <c r="R764" s="12" t="str">
        <f>HYPERLINK("https://docs.wto.org/imrd/directdoc.asp?DDFDocuments/t/G/SPS/NTHA815.docx", "https://docs.wto.org/imrd/directdoc.asp?DDFDocuments/t/G/SPS/NTHA815.docx")</f>
        <v>https://docs.wto.org/imrd/directdoc.asp?DDFDocuments/t/G/SPS/NTHA815.docx</v>
      </c>
      <c r="S764" s="12" t="str">
        <f>HYPERLINK("https://docs.wto.org/imrd/directdoc.asp?DDFDocuments/u/G/SPS/NTHA815.docx", "https://docs.wto.org/imrd/directdoc.asp?DDFDocuments/u/G/SPS/NTHA815.docx")</f>
        <v>https://docs.wto.org/imrd/directdoc.asp?DDFDocuments/u/G/SPS/NTHA815.docx</v>
      </c>
      <c r="T764" s="12" t="str">
        <f>HYPERLINK("https://docs.wto.org/imrd/directdoc.asp?DDFDocuments/v/G/SPS/NTHA815.docx", "https://docs.wto.org/imrd/directdoc.asp?DDFDocuments/v/G/SPS/NTHA815.docx")</f>
        <v>https://docs.wto.org/imrd/directdoc.asp?DDFDocuments/v/G/SPS/NTHA815.docx</v>
      </c>
      <c r="U764" s="12" t="s">
        <v>41</v>
      </c>
      <c r="V764" s="12" t="s">
        <v>41</v>
      </c>
      <c r="W764" s="12" t="s">
        <v>41</v>
      </c>
      <c r="X764" s="12" t="s">
        <v>41</v>
      </c>
      <c r="Y764" s="12" t="s">
        <v>41</v>
      </c>
      <c r="Z764" s="12" t="s">
        <v>41</v>
      </c>
      <c r="AA764" s="12" t="s">
        <v>41</v>
      </c>
      <c r="AB764" s="13" t="s">
        <v>41</v>
      </c>
      <c r="AC764" s="12" t="s">
        <v>97</v>
      </c>
      <c r="AD764" s="12" t="s">
        <v>98</v>
      </c>
      <c r="AE764" s="12" t="s">
        <v>97</v>
      </c>
      <c r="AF764" s="12" t="s">
        <v>97</v>
      </c>
      <c r="AG764" s="12" t="s">
        <v>98</v>
      </c>
      <c r="AH764" s="13" t="s">
        <v>41</v>
      </c>
    </row>
    <row r="765" spans="1:34" ht="40.049999999999997" customHeight="1" x14ac:dyDescent="0.3">
      <c r="A765" s="7" t="s">
        <v>296</v>
      </c>
      <c r="B765" s="8">
        <v>46288</v>
      </c>
      <c r="C765" s="9" t="str">
        <f>HYPERLINK("https://epingalert.org/en/Search?viewData= G/SPS/N/TUR/23/Rev.1/Add.5"," G/SPS/N/TUR/23/Rev.1/Add.5")</f>
        <v xml:space="preserve"> G/SPS/N/TUR/23/Rev.1/Add.5</v>
      </c>
      <c r="D765" s="10" t="s">
        <v>635</v>
      </c>
      <c r="E765" s="10" t="s">
        <v>636</v>
      </c>
      <c r="F765" s="10" t="s">
        <v>637</v>
      </c>
      <c r="G765" s="10" t="s">
        <v>638</v>
      </c>
      <c r="H765" s="10" t="s">
        <v>41</v>
      </c>
      <c r="I765" s="10" t="s">
        <v>340</v>
      </c>
      <c r="J765" s="10" t="s">
        <v>41</v>
      </c>
      <c r="K765" s="10" t="s">
        <v>639</v>
      </c>
      <c r="L765" s="7"/>
      <c r="M765" s="8" t="s">
        <v>41</v>
      </c>
      <c r="N765" s="11"/>
      <c r="O765" s="11"/>
      <c r="P765" s="7" t="s">
        <v>43</v>
      </c>
      <c r="Q765" s="7"/>
      <c r="R765" s="12" t="str">
        <f>HYPERLINK("https://docs.wto.org/imrd/directdoc.asp?DDFDocuments/t/G/SPS/NTUR23R1A5.docx", "https://docs.wto.org/imrd/directdoc.asp?DDFDocuments/t/G/SPS/NTUR23R1A5.docx")</f>
        <v>https://docs.wto.org/imrd/directdoc.asp?DDFDocuments/t/G/SPS/NTUR23R1A5.docx</v>
      </c>
      <c r="S765" s="12" t="str">
        <f>HYPERLINK("https://docs.wto.org/imrd/directdoc.asp?DDFDocuments/u/G/SPS/NTUR23R1A5.docx", "https://docs.wto.org/imrd/directdoc.asp?DDFDocuments/u/G/SPS/NTUR23R1A5.docx")</f>
        <v>https://docs.wto.org/imrd/directdoc.asp?DDFDocuments/u/G/SPS/NTUR23R1A5.docx</v>
      </c>
      <c r="T765" s="12" t="str">
        <f>HYPERLINK("https://docs.wto.org/imrd/directdoc.asp?DDFDocuments/v/G/SPS/NTUR23R1A5.docx", "https://docs.wto.org/imrd/directdoc.asp?DDFDocuments/v/G/SPS/NTUR23R1A5.docx")</f>
        <v>https://docs.wto.org/imrd/directdoc.asp?DDFDocuments/v/G/SPS/NTUR23R1A5.docx</v>
      </c>
      <c r="U765" s="12" t="s">
        <v>41</v>
      </c>
      <c r="V765" s="12" t="s">
        <v>41</v>
      </c>
      <c r="W765" s="12" t="s">
        <v>41</v>
      </c>
      <c r="X765" s="12" t="s">
        <v>41</v>
      </c>
      <c r="Y765" s="12" t="s">
        <v>41</v>
      </c>
      <c r="Z765" s="12" t="s">
        <v>41</v>
      </c>
      <c r="AA765" s="12" t="s">
        <v>41</v>
      </c>
      <c r="AB765" s="13" t="s">
        <v>41</v>
      </c>
      <c r="AC765" s="12" t="s">
        <v>41</v>
      </c>
      <c r="AD765" s="12" t="s">
        <v>41</v>
      </c>
      <c r="AE765" s="12" t="s">
        <v>41</v>
      </c>
      <c r="AF765" s="12" t="s">
        <v>41</v>
      </c>
      <c r="AG765" s="12" t="s">
        <v>41</v>
      </c>
      <c r="AH765" s="13" t="s">
        <v>41</v>
      </c>
    </row>
    <row r="766" spans="1:34" ht="40.049999999999997" customHeight="1" x14ac:dyDescent="0.3">
      <c r="A766" s="7" t="s">
        <v>334</v>
      </c>
      <c r="B766" s="8">
        <v>46288</v>
      </c>
      <c r="C766" s="9" t="str">
        <f>HYPERLINK("https://epingalert.org/en/Search?viewData= G/TBT/N/BRA/1641"," G/TBT/N/BRA/1641")</f>
        <v xml:space="preserve"> G/TBT/N/BRA/1641</v>
      </c>
      <c r="D766" s="10" t="s">
        <v>640</v>
      </c>
      <c r="E766" s="10" t="s">
        <v>641</v>
      </c>
      <c r="F766" s="10" t="s">
        <v>642</v>
      </c>
      <c r="G766" s="10" t="s">
        <v>41</v>
      </c>
      <c r="H766" s="10" t="s">
        <v>643</v>
      </c>
      <c r="I766" s="10" t="s">
        <v>188</v>
      </c>
      <c r="J766" s="10" t="s">
        <v>41</v>
      </c>
      <c r="K766" s="10" t="s">
        <v>41</v>
      </c>
      <c r="L766" s="7"/>
      <c r="M766" s="8">
        <v>46318</v>
      </c>
      <c r="N766" s="11" t="s">
        <v>644</v>
      </c>
      <c r="O766" s="11" t="s">
        <v>644</v>
      </c>
      <c r="P766" s="7" t="s">
        <v>95</v>
      </c>
      <c r="Q766" s="10" t="s">
        <v>645</v>
      </c>
      <c r="R766" s="12" t="str">
        <f>HYPERLINK("https://docs.wto.org/imrd/directdoc.asp?DDFDocuments/t/G/TBTN26/BRA1641.docx", "https://docs.wto.org/imrd/directdoc.asp?DDFDocuments/t/G/TBTN26/BRA1641.docx")</f>
        <v>https://docs.wto.org/imrd/directdoc.asp?DDFDocuments/t/G/TBTN26/BRA1641.docx</v>
      </c>
      <c r="S766" s="12" t="str">
        <f>HYPERLINK("https://docs.wto.org/imrd/directdoc.asp?DDFDocuments/u/G/TBTN26/BRA1641.docx", "https://docs.wto.org/imrd/directdoc.asp?DDFDocuments/u/G/TBTN26/BRA1641.docx")</f>
        <v>https://docs.wto.org/imrd/directdoc.asp?DDFDocuments/u/G/TBTN26/BRA1641.docx</v>
      </c>
      <c r="T766" s="12" t="str">
        <f>HYPERLINK("https://docs.wto.org/imrd/directdoc.asp?DDFDocuments/v/G/TBTN26/BRA1641.docx", "https://docs.wto.org/imrd/directdoc.asp?DDFDocuments/v/G/TBTN26/BRA1641.docx")</f>
        <v>https://docs.wto.org/imrd/directdoc.asp?DDFDocuments/v/G/TBTN26/BRA1641.docx</v>
      </c>
      <c r="U766" s="12" t="s">
        <v>98</v>
      </c>
      <c r="V766" s="12" t="s">
        <v>97</v>
      </c>
      <c r="W766" s="12" t="s">
        <v>97</v>
      </c>
      <c r="X766" s="12" t="s">
        <v>97</v>
      </c>
      <c r="Y766" s="12" t="s">
        <v>97</v>
      </c>
      <c r="Z766" s="12" t="s">
        <v>97</v>
      </c>
      <c r="AA766" s="12" t="s">
        <v>97</v>
      </c>
      <c r="AB766" s="13" t="s">
        <v>646</v>
      </c>
      <c r="AC766" s="12" t="s">
        <v>41</v>
      </c>
      <c r="AD766" s="12" t="s">
        <v>41</v>
      </c>
      <c r="AE766" s="12" t="s">
        <v>41</v>
      </c>
      <c r="AF766" s="12" t="s">
        <v>41</v>
      </c>
      <c r="AG766" s="12" t="s">
        <v>41</v>
      </c>
      <c r="AH766" s="13" t="s">
        <v>41</v>
      </c>
    </row>
    <row r="767" spans="1:34" ht="40.049999999999997" customHeight="1" x14ac:dyDescent="0.3">
      <c r="A767" s="7" t="s">
        <v>385</v>
      </c>
      <c r="B767" s="8">
        <v>46288</v>
      </c>
      <c r="C767" s="9" t="str">
        <f>HYPERLINK("https://epingalert.org/en/Search?viewData= G/TBT/N/CRI/189/Add.44"," G/TBT/N/CRI/189/Add.44")</f>
        <v xml:space="preserve"> G/TBT/N/CRI/189/Add.44</v>
      </c>
      <c r="D767" s="10" t="s">
        <v>647</v>
      </c>
      <c r="E767" s="10" t="s">
        <v>648</v>
      </c>
      <c r="F767" s="10" t="s">
        <v>649</v>
      </c>
      <c r="G767" s="10" t="s">
        <v>650</v>
      </c>
      <c r="H767" s="10" t="s">
        <v>506</v>
      </c>
      <c r="I767" s="10" t="s">
        <v>285</v>
      </c>
      <c r="J767" s="10" t="s">
        <v>41</v>
      </c>
      <c r="K767" s="10" t="s">
        <v>41</v>
      </c>
      <c r="L767" s="7"/>
      <c r="M767" s="8" t="s">
        <v>41</v>
      </c>
      <c r="N767" s="11"/>
      <c r="O767" s="11"/>
      <c r="P767" s="7" t="s">
        <v>43</v>
      </c>
      <c r="Q767" s="10" t="s">
        <v>651</v>
      </c>
      <c r="R767" s="12" t="str">
        <f>HYPERLINK("https://docs.wto.org/imrd/directdoc.asp?DDFDocuments/t/G/TBTN20/CRI189A44.docx", "https://docs.wto.org/imrd/directdoc.asp?DDFDocuments/t/G/TBTN20/CRI189A44.docx")</f>
        <v>https://docs.wto.org/imrd/directdoc.asp?DDFDocuments/t/G/TBTN20/CRI189A44.docx</v>
      </c>
      <c r="S767" s="12" t="str">
        <f>HYPERLINK("https://docs.wto.org/imrd/directdoc.asp?DDFDocuments/u/G/TBTN20/CRI189A44.docx", "https://docs.wto.org/imrd/directdoc.asp?DDFDocuments/u/G/TBTN20/CRI189A44.docx")</f>
        <v>https://docs.wto.org/imrd/directdoc.asp?DDFDocuments/u/G/TBTN20/CRI189A44.docx</v>
      </c>
      <c r="T767" s="12" t="str">
        <f>HYPERLINK("https://docs.wto.org/imrd/directdoc.asp?DDFDocuments/v/G/TBTN20/CRI189A44.docx", "https://docs.wto.org/imrd/directdoc.asp?DDFDocuments/v/G/TBTN20/CRI189A44.docx")</f>
        <v>https://docs.wto.org/imrd/directdoc.asp?DDFDocuments/v/G/TBTN20/CRI189A44.docx</v>
      </c>
      <c r="U767" s="12" t="s">
        <v>98</v>
      </c>
      <c r="V767" s="12" t="s">
        <v>97</v>
      </c>
      <c r="W767" s="12" t="s">
        <v>97</v>
      </c>
      <c r="X767" s="12" t="s">
        <v>97</v>
      </c>
      <c r="Y767" s="12" t="s">
        <v>97</v>
      </c>
      <c r="Z767" s="12" t="s">
        <v>97</v>
      </c>
      <c r="AA767" s="12" t="s">
        <v>97</v>
      </c>
      <c r="AB767" s="13" t="s">
        <v>41</v>
      </c>
      <c r="AC767" s="12" t="s">
        <v>41</v>
      </c>
      <c r="AD767" s="12" t="s">
        <v>41</v>
      </c>
      <c r="AE767" s="12" t="s">
        <v>41</v>
      </c>
      <c r="AF767" s="12" t="s">
        <v>41</v>
      </c>
      <c r="AG767" s="12" t="s">
        <v>41</v>
      </c>
      <c r="AH767" s="13" t="s">
        <v>41</v>
      </c>
    </row>
    <row r="768" spans="1:34" ht="40.049999999999997" customHeight="1" x14ac:dyDescent="0.3">
      <c r="A768" s="7" t="s">
        <v>652</v>
      </c>
      <c r="B768" s="8">
        <v>46288</v>
      </c>
      <c r="C768" s="9" t="str">
        <f>HYPERLINK("https://epingalert.org/en/Search?viewData= G/TBT/N/CZE/269"," G/TBT/N/CZE/269")</f>
        <v xml:space="preserve"> G/TBT/N/CZE/269</v>
      </c>
      <c r="D768" s="10" t="s">
        <v>653</v>
      </c>
      <c r="E768" s="10" t="s">
        <v>654</v>
      </c>
      <c r="F768" s="10" t="s">
        <v>655</v>
      </c>
      <c r="G768" s="10" t="s">
        <v>240</v>
      </c>
      <c r="H768" s="10" t="s">
        <v>656</v>
      </c>
      <c r="I768" s="10" t="s">
        <v>657</v>
      </c>
      <c r="J768" s="10" t="s">
        <v>41</v>
      </c>
      <c r="K768" s="10" t="s">
        <v>41</v>
      </c>
      <c r="L768" s="7"/>
      <c r="M768" s="8">
        <v>46337</v>
      </c>
      <c r="N768" s="11">
        <v>46367</v>
      </c>
      <c r="O768" s="11">
        <v>46377</v>
      </c>
      <c r="P768" s="7" t="s">
        <v>95</v>
      </c>
      <c r="Q768" s="10" t="s">
        <v>658</v>
      </c>
      <c r="R768" s="12" t="str">
        <f>HYPERLINK("https://docs.wto.org/imrd/directdoc.asp?DDFDocuments/t/G/TBTN26/CZE269.docx", "https://docs.wto.org/imrd/directdoc.asp?DDFDocuments/t/G/TBTN26/CZE269.docx")</f>
        <v>https://docs.wto.org/imrd/directdoc.asp?DDFDocuments/t/G/TBTN26/CZE269.docx</v>
      </c>
      <c r="S768" s="12" t="str">
        <f>HYPERLINK("https://docs.wto.org/imrd/directdoc.asp?DDFDocuments/u/G/TBTN26/CZE269.docx", "https://docs.wto.org/imrd/directdoc.asp?DDFDocuments/u/G/TBTN26/CZE269.docx")</f>
        <v>https://docs.wto.org/imrd/directdoc.asp?DDFDocuments/u/G/TBTN26/CZE269.docx</v>
      </c>
      <c r="T768" s="12" t="str">
        <f>HYPERLINK("https://docs.wto.org/imrd/directdoc.asp?DDFDocuments/v/G/TBTN26/CZE269.docx", "https://docs.wto.org/imrd/directdoc.asp?DDFDocuments/v/G/TBTN26/CZE269.docx")</f>
        <v>https://docs.wto.org/imrd/directdoc.asp?DDFDocuments/v/G/TBTN26/CZE269.docx</v>
      </c>
      <c r="U768" s="12" t="s">
        <v>98</v>
      </c>
      <c r="V768" s="12" t="s">
        <v>97</v>
      </c>
      <c r="W768" s="12" t="s">
        <v>97</v>
      </c>
      <c r="X768" s="12" t="s">
        <v>97</v>
      </c>
      <c r="Y768" s="12" t="s">
        <v>97</v>
      </c>
      <c r="Z768" s="12" t="s">
        <v>97</v>
      </c>
      <c r="AA768" s="12" t="s">
        <v>97</v>
      </c>
      <c r="AB768" s="13" t="s">
        <v>659</v>
      </c>
      <c r="AC768" s="12" t="s">
        <v>41</v>
      </c>
      <c r="AD768" s="12" t="s">
        <v>41</v>
      </c>
      <c r="AE768" s="12" t="s">
        <v>41</v>
      </c>
      <c r="AF768" s="12" t="s">
        <v>41</v>
      </c>
      <c r="AG768" s="12" t="s">
        <v>41</v>
      </c>
      <c r="AH768" s="13" t="s">
        <v>41</v>
      </c>
    </row>
    <row r="769" spans="1:34" ht="40.049999999999997" customHeight="1" x14ac:dyDescent="0.3">
      <c r="A769" s="7" t="s">
        <v>81</v>
      </c>
      <c r="B769" s="8">
        <v>46288</v>
      </c>
      <c r="C769" s="9" t="str">
        <f>HYPERLINK("https://epingalert.org/en/Search?viewData= G/TBT/N/EU/1236"," G/TBT/N/EU/1236")</f>
        <v xml:space="preserve"> G/TBT/N/EU/1236</v>
      </c>
      <c r="D769" s="10" t="s">
        <v>660</v>
      </c>
      <c r="E769" s="10" t="s">
        <v>661</v>
      </c>
      <c r="F769" s="10" t="s">
        <v>662</v>
      </c>
      <c r="G769" s="10" t="s">
        <v>41</v>
      </c>
      <c r="H769" s="10" t="s">
        <v>663</v>
      </c>
      <c r="I769" s="10" t="s">
        <v>664</v>
      </c>
      <c r="J769" s="10" t="s">
        <v>665</v>
      </c>
      <c r="K769" s="10" t="s">
        <v>41</v>
      </c>
      <c r="L769" s="7"/>
      <c r="M769" s="8">
        <v>46348</v>
      </c>
      <c r="N769" s="11" t="s">
        <v>666</v>
      </c>
      <c r="O769" s="11" t="s">
        <v>667</v>
      </c>
      <c r="P769" s="7" t="s">
        <v>95</v>
      </c>
      <c r="Q769" s="10" t="s">
        <v>668</v>
      </c>
      <c r="R769" s="12" t="str">
        <f>HYPERLINK("https://docs.wto.org/imrd/directdoc.asp?DDFDocuments/t/G/TBTN26/EU1236.docx", "https://docs.wto.org/imrd/directdoc.asp?DDFDocuments/t/G/TBTN26/EU1236.docx")</f>
        <v>https://docs.wto.org/imrd/directdoc.asp?DDFDocuments/t/G/TBTN26/EU1236.docx</v>
      </c>
      <c r="S769" s="12" t="str">
        <f>HYPERLINK("https://docs.wto.org/imrd/directdoc.asp?DDFDocuments/u/G/TBTN26/EU1236.docx", "https://docs.wto.org/imrd/directdoc.asp?DDFDocuments/u/G/TBTN26/EU1236.docx")</f>
        <v>https://docs.wto.org/imrd/directdoc.asp?DDFDocuments/u/G/TBTN26/EU1236.docx</v>
      </c>
      <c r="T769" s="12" t="str">
        <f>HYPERLINK("https://docs.wto.org/imrd/directdoc.asp?DDFDocuments/v/G/TBTN26/EU1236.docx", "https://docs.wto.org/imrd/directdoc.asp?DDFDocuments/v/G/TBTN26/EU1236.docx")</f>
        <v>https://docs.wto.org/imrd/directdoc.asp?DDFDocuments/v/G/TBTN26/EU1236.docx</v>
      </c>
      <c r="U769" s="12" t="s">
        <v>98</v>
      </c>
      <c r="V769" s="12" t="s">
        <v>97</v>
      </c>
      <c r="W769" s="12" t="s">
        <v>97</v>
      </c>
      <c r="X769" s="12" t="s">
        <v>97</v>
      </c>
      <c r="Y769" s="12" t="s">
        <v>97</v>
      </c>
      <c r="Z769" s="12" t="s">
        <v>97</v>
      </c>
      <c r="AA769" s="12" t="s">
        <v>97</v>
      </c>
      <c r="AB769" s="13" t="s">
        <v>669</v>
      </c>
      <c r="AC769" s="12" t="s">
        <v>41</v>
      </c>
      <c r="AD769" s="12" t="s">
        <v>41</v>
      </c>
      <c r="AE769" s="12" t="s">
        <v>41</v>
      </c>
      <c r="AF769" s="12" t="s">
        <v>41</v>
      </c>
      <c r="AG769" s="12" t="s">
        <v>41</v>
      </c>
      <c r="AH769" s="13" t="s">
        <v>41</v>
      </c>
    </row>
    <row r="770" spans="1:34" ht="40.049999999999997" customHeight="1" x14ac:dyDescent="0.3">
      <c r="A770" s="7" t="s">
        <v>115</v>
      </c>
      <c r="B770" s="8">
        <v>46288</v>
      </c>
      <c r="C770" s="9" t="str">
        <f>HYPERLINK("https://epingalert.org/en/Search?viewData= G/TBT/N/MYS/137"," G/TBT/N/MYS/137")</f>
        <v xml:space="preserve"> G/TBT/N/MYS/137</v>
      </c>
      <c r="D770" s="10" t="s">
        <v>670</v>
      </c>
      <c r="E770" s="10" t="s">
        <v>671</v>
      </c>
      <c r="F770" s="10" t="s">
        <v>672</v>
      </c>
      <c r="G770" s="10" t="s">
        <v>673</v>
      </c>
      <c r="H770" s="10" t="s">
        <v>119</v>
      </c>
      <c r="I770" s="10" t="s">
        <v>308</v>
      </c>
      <c r="J770" s="10" t="s">
        <v>41</v>
      </c>
      <c r="K770" s="10" t="s">
        <v>157</v>
      </c>
      <c r="L770" s="7"/>
      <c r="M770" s="8">
        <v>46348</v>
      </c>
      <c r="N770" s="11" t="s">
        <v>166</v>
      </c>
      <c r="O770" s="11" t="s">
        <v>674</v>
      </c>
      <c r="P770" s="7" t="s">
        <v>95</v>
      </c>
      <c r="Q770" s="7"/>
      <c r="R770" s="12" t="str">
        <f>HYPERLINK("https://docs.wto.org/imrd/directdoc.asp?DDFDocuments/t/G/TBTN26/MYS137.docx", "https://docs.wto.org/imrd/directdoc.asp?DDFDocuments/t/G/TBTN26/MYS137.docx")</f>
        <v>https://docs.wto.org/imrd/directdoc.asp?DDFDocuments/t/G/TBTN26/MYS137.docx</v>
      </c>
      <c r="S770" s="12" t="str">
        <f>HYPERLINK("https://docs.wto.org/imrd/directdoc.asp?DDFDocuments/u/G/TBTN26/MYS137.docx", "https://docs.wto.org/imrd/directdoc.asp?DDFDocuments/u/G/TBTN26/MYS137.docx")</f>
        <v>https://docs.wto.org/imrd/directdoc.asp?DDFDocuments/u/G/TBTN26/MYS137.docx</v>
      </c>
      <c r="T770" s="12" t="str">
        <f>HYPERLINK("https://docs.wto.org/imrd/directdoc.asp?DDFDocuments/v/G/TBTN26/MYS137.docx", "https://docs.wto.org/imrd/directdoc.asp?DDFDocuments/v/G/TBTN26/MYS137.docx")</f>
        <v>https://docs.wto.org/imrd/directdoc.asp?DDFDocuments/v/G/TBTN26/MYS137.docx</v>
      </c>
      <c r="U770" s="12" t="s">
        <v>98</v>
      </c>
      <c r="V770" s="12" t="s">
        <v>97</v>
      </c>
      <c r="W770" s="12" t="s">
        <v>97</v>
      </c>
      <c r="X770" s="12" t="s">
        <v>97</v>
      </c>
      <c r="Y770" s="12" t="s">
        <v>97</v>
      </c>
      <c r="Z770" s="12" t="s">
        <v>97</v>
      </c>
      <c r="AA770" s="12" t="s">
        <v>97</v>
      </c>
      <c r="AB770" s="13" t="s">
        <v>675</v>
      </c>
      <c r="AC770" s="12" t="s">
        <v>41</v>
      </c>
      <c r="AD770" s="12" t="s">
        <v>41</v>
      </c>
      <c r="AE770" s="12" t="s">
        <v>41</v>
      </c>
      <c r="AF770" s="12" t="s">
        <v>41</v>
      </c>
      <c r="AG770" s="12" t="s">
        <v>41</v>
      </c>
      <c r="AH770" s="13" t="s">
        <v>41</v>
      </c>
    </row>
    <row r="771" spans="1:34" ht="40.049999999999997" customHeight="1" x14ac:dyDescent="0.3">
      <c r="A771" s="7" t="s">
        <v>311</v>
      </c>
      <c r="B771" s="8">
        <v>46288</v>
      </c>
      <c r="C771" s="9" t="str">
        <f>HYPERLINK("https://epingalert.org/en/Search?viewData= G/TBT/N/USA/2043/Add.2"," G/TBT/N/USA/2043/Add.2")</f>
        <v xml:space="preserve"> G/TBT/N/USA/2043/Add.2</v>
      </c>
      <c r="D771" s="10" t="s">
        <v>676</v>
      </c>
      <c r="E771" s="10" t="s">
        <v>677</v>
      </c>
      <c r="F771" s="10" t="s">
        <v>678</v>
      </c>
      <c r="G771" s="10" t="s">
        <v>41</v>
      </c>
      <c r="H771" s="10" t="s">
        <v>679</v>
      </c>
      <c r="I771" s="10" t="s">
        <v>165</v>
      </c>
      <c r="J771" s="10" t="s">
        <v>41</v>
      </c>
      <c r="K771" s="10" t="s">
        <v>41</v>
      </c>
      <c r="L771" s="7"/>
      <c r="M771" s="8">
        <v>46317</v>
      </c>
      <c r="N771" s="11"/>
      <c r="O771" s="11"/>
      <c r="P771" s="7" t="s">
        <v>43</v>
      </c>
      <c r="Q771" s="10" t="s">
        <v>680</v>
      </c>
      <c r="R771" s="12" t="str">
        <f>HYPERLINK("https://docs.wto.org/imrd/directdoc.asp?DDFDocuments/t/G/TBTN23/USA2043A2.docx", "https://docs.wto.org/imrd/directdoc.asp?DDFDocuments/t/G/TBTN23/USA2043A2.docx")</f>
        <v>https://docs.wto.org/imrd/directdoc.asp?DDFDocuments/t/G/TBTN23/USA2043A2.docx</v>
      </c>
      <c r="S771" s="12" t="str">
        <f>HYPERLINK("https://docs.wto.org/imrd/directdoc.asp?DDFDocuments/u/G/TBTN23/USA2043A2.docx", "https://docs.wto.org/imrd/directdoc.asp?DDFDocuments/u/G/TBTN23/USA2043A2.docx")</f>
        <v>https://docs.wto.org/imrd/directdoc.asp?DDFDocuments/u/G/TBTN23/USA2043A2.docx</v>
      </c>
      <c r="T771" s="12" t="str">
        <f>HYPERLINK("https://docs.wto.org/imrd/directdoc.asp?DDFDocuments/v/G/TBTN23/USA2043A2.docx", "https://docs.wto.org/imrd/directdoc.asp?DDFDocuments/v/G/TBTN23/USA2043A2.docx")</f>
        <v>https://docs.wto.org/imrd/directdoc.asp?DDFDocuments/v/G/TBTN23/USA2043A2.docx</v>
      </c>
      <c r="U771" s="12" t="s">
        <v>98</v>
      </c>
      <c r="V771" s="12" t="s">
        <v>97</v>
      </c>
      <c r="W771" s="12" t="s">
        <v>97</v>
      </c>
      <c r="X771" s="12" t="s">
        <v>97</v>
      </c>
      <c r="Y771" s="12" t="s">
        <v>97</v>
      </c>
      <c r="Z771" s="12" t="s">
        <v>97</v>
      </c>
      <c r="AA771" s="12" t="s">
        <v>97</v>
      </c>
      <c r="AB771" s="13" t="s">
        <v>41</v>
      </c>
      <c r="AC771" s="12" t="s">
        <v>41</v>
      </c>
      <c r="AD771" s="12" t="s">
        <v>41</v>
      </c>
      <c r="AE771" s="12" t="s">
        <v>41</v>
      </c>
      <c r="AF771" s="12" t="s">
        <v>41</v>
      </c>
      <c r="AG771" s="12" t="s">
        <v>41</v>
      </c>
      <c r="AH771" s="13" t="s">
        <v>41</v>
      </c>
    </row>
    <row r="772" spans="1:34" ht="40.049999999999997" customHeight="1" x14ac:dyDescent="0.3">
      <c r="A772" s="7" t="s">
        <v>61</v>
      </c>
      <c r="B772" s="8">
        <v>46289</v>
      </c>
      <c r="C772" s="9" t="str">
        <f>HYPERLINK("https://epingalert.org/en/Search?viewData= G/SPS/N/COL/432/Add.1"," G/SPS/N/COL/432/Add.1")</f>
        <v xml:space="preserve"> G/SPS/N/COL/432/Add.1</v>
      </c>
      <c r="D772" s="10" t="s">
        <v>463</v>
      </c>
      <c r="E772" s="10" t="s">
        <v>463</v>
      </c>
      <c r="F772" s="10" t="s">
        <v>464</v>
      </c>
      <c r="G772" s="10" t="s">
        <v>465</v>
      </c>
      <c r="H772" s="10" t="s">
        <v>41</v>
      </c>
      <c r="I772" s="10" t="s">
        <v>73</v>
      </c>
      <c r="J772" s="10" t="s">
        <v>41</v>
      </c>
      <c r="K772" s="10" t="s">
        <v>74</v>
      </c>
      <c r="L772" s="7"/>
      <c r="M772" s="8" t="s">
        <v>41</v>
      </c>
      <c r="N772" s="11"/>
      <c r="O772" s="11"/>
      <c r="P772" s="7" t="s">
        <v>43</v>
      </c>
      <c r="Q772" s="10" t="s">
        <v>466</v>
      </c>
      <c r="R772" s="12" t="str">
        <f>HYPERLINK("https://docs.wto.org/imrd/directdoc.asp?DDFDocuments/t/G/SPS/NCOL432A1.docx", "https://docs.wto.org/imrd/directdoc.asp?DDFDocuments/t/G/SPS/NCOL432A1.docx")</f>
        <v>https://docs.wto.org/imrd/directdoc.asp?DDFDocuments/t/G/SPS/NCOL432A1.docx</v>
      </c>
      <c r="S772" s="12" t="str">
        <f>HYPERLINK("https://docs.wto.org/imrd/directdoc.asp?DDFDocuments/u/G/SPS/NCOL432A1.docx", "https://docs.wto.org/imrd/directdoc.asp?DDFDocuments/u/G/SPS/NCOL432A1.docx")</f>
        <v>https://docs.wto.org/imrd/directdoc.asp?DDFDocuments/u/G/SPS/NCOL432A1.docx</v>
      </c>
      <c r="T772" s="12" t="str">
        <f>HYPERLINK("https://docs.wto.org/imrd/directdoc.asp?DDFDocuments/v/G/SPS/NCOL432A1.docx", "https://docs.wto.org/imrd/directdoc.asp?DDFDocuments/v/G/SPS/NCOL432A1.docx")</f>
        <v>https://docs.wto.org/imrd/directdoc.asp?DDFDocuments/v/G/SPS/NCOL432A1.docx</v>
      </c>
      <c r="U772" s="12" t="s">
        <v>41</v>
      </c>
      <c r="V772" s="12" t="s">
        <v>41</v>
      </c>
      <c r="W772" s="12" t="s">
        <v>41</v>
      </c>
      <c r="X772" s="12" t="s">
        <v>41</v>
      </c>
      <c r="Y772" s="12" t="s">
        <v>41</v>
      </c>
      <c r="Z772" s="12" t="s">
        <v>41</v>
      </c>
      <c r="AA772" s="12" t="s">
        <v>41</v>
      </c>
      <c r="AB772" s="13" t="s">
        <v>41</v>
      </c>
      <c r="AC772" s="12" t="s">
        <v>41</v>
      </c>
      <c r="AD772" s="12" t="s">
        <v>41</v>
      </c>
      <c r="AE772" s="12" t="s">
        <v>41</v>
      </c>
      <c r="AF772" s="12" t="s">
        <v>41</v>
      </c>
      <c r="AG772" s="12" t="s">
        <v>41</v>
      </c>
      <c r="AH772" s="13" t="s">
        <v>41</v>
      </c>
    </row>
    <row r="773" spans="1:34" ht="40.049999999999997" customHeight="1" x14ac:dyDescent="0.3">
      <c r="A773" s="7" t="s">
        <v>61</v>
      </c>
      <c r="B773" s="8">
        <v>46289</v>
      </c>
      <c r="C773" s="9" t="str">
        <f>HYPERLINK("https://epingalert.org/en/Search?viewData= G/SPS/N/COL/433/Add.1"," G/SPS/N/COL/433/Add.1")</f>
        <v xml:space="preserve"> G/SPS/N/COL/433/Add.1</v>
      </c>
      <c r="D773" s="10" t="s">
        <v>467</v>
      </c>
      <c r="E773" s="10" t="s">
        <v>467</v>
      </c>
      <c r="F773" s="10" t="s">
        <v>468</v>
      </c>
      <c r="G773" s="10" t="s">
        <v>79</v>
      </c>
      <c r="H773" s="10" t="s">
        <v>41</v>
      </c>
      <c r="I773" s="10" t="s">
        <v>73</v>
      </c>
      <c r="J773" s="10" t="s">
        <v>41</v>
      </c>
      <c r="K773" s="10" t="s">
        <v>74</v>
      </c>
      <c r="L773" s="7"/>
      <c r="M773" s="8" t="s">
        <v>41</v>
      </c>
      <c r="N773" s="11"/>
      <c r="O773" s="11"/>
      <c r="P773" s="7" t="s">
        <v>43</v>
      </c>
      <c r="Q773" s="10" t="s">
        <v>469</v>
      </c>
      <c r="R773" s="12" t="str">
        <f>HYPERLINK("https://docs.wto.org/imrd/directdoc.asp?DDFDocuments/t/G/SPS/NCOL433A1.docx", "https://docs.wto.org/imrd/directdoc.asp?DDFDocuments/t/G/SPS/NCOL433A1.docx")</f>
        <v>https://docs.wto.org/imrd/directdoc.asp?DDFDocuments/t/G/SPS/NCOL433A1.docx</v>
      </c>
      <c r="S773" s="12" t="str">
        <f>HYPERLINK("https://docs.wto.org/imrd/directdoc.asp?DDFDocuments/u/G/SPS/NCOL433A1.docx", "https://docs.wto.org/imrd/directdoc.asp?DDFDocuments/u/G/SPS/NCOL433A1.docx")</f>
        <v>https://docs.wto.org/imrd/directdoc.asp?DDFDocuments/u/G/SPS/NCOL433A1.docx</v>
      </c>
      <c r="T773" s="12" t="str">
        <f>HYPERLINK("https://docs.wto.org/imrd/directdoc.asp?DDFDocuments/v/G/SPS/NCOL433A1.docx", "https://docs.wto.org/imrd/directdoc.asp?DDFDocuments/v/G/SPS/NCOL433A1.docx")</f>
        <v>https://docs.wto.org/imrd/directdoc.asp?DDFDocuments/v/G/SPS/NCOL433A1.docx</v>
      </c>
      <c r="U773" s="12" t="s">
        <v>41</v>
      </c>
      <c r="V773" s="12" t="s">
        <v>41</v>
      </c>
      <c r="W773" s="12" t="s">
        <v>41</v>
      </c>
      <c r="X773" s="12" t="s">
        <v>41</v>
      </c>
      <c r="Y773" s="12" t="s">
        <v>41</v>
      </c>
      <c r="Z773" s="12" t="s">
        <v>41</v>
      </c>
      <c r="AA773" s="12" t="s">
        <v>41</v>
      </c>
      <c r="AB773" s="13" t="s">
        <v>41</v>
      </c>
      <c r="AC773" s="12" t="s">
        <v>41</v>
      </c>
      <c r="AD773" s="12" t="s">
        <v>41</v>
      </c>
      <c r="AE773" s="12" t="s">
        <v>41</v>
      </c>
      <c r="AF773" s="12" t="s">
        <v>41</v>
      </c>
      <c r="AG773" s="12" t="s">
        <v>41</v>
      </c>
      <c r="AH773" s="13" t="s">
        <v>41</v>
      </c>
    </row>
    <row r="774" spans="1:34" ht="40.049999999999997" customHeight="1" x14ac:dyDescent="0.3">
      <c r="A774" s="7" t="s">
        <v>61</v>
      </c>
      <c r="B774" s="8">
        <v>46289</v>
      </c>
      <c r="C774" s="9" t="str">
        <f>HYPERLINK("https://epingalert.org/en/Search?viewData= G/SPS/N/COL/434/Add.1"," G/SPS/N/COL/434/Add.1")</f>
        <v xml:space="preserve"> G/SPS/N/COL/434/Add.1</v>
      </c>
      <c r="D774" s="10" t="s">
        <v>470</v>
      </c>
      <c r="E774" s="10" t="s">
        <v>470</v>
      </c>
      <c r="F774" s="10" t="s">
        <v>471</v>
      </c>
      <c r="G774" s="10" t="s">
        <v>472</v>
      </c>
      <c r="H774" s="10" t="s">
        <v>41</v>
      </c>
      <c r="I774" s="10" t="s">
        <v>73</v>
      </c>
      <c r="J774" s="10" t="s">
        <v>41</v>
      </c>
      <c r="K774" s="10" t="s">
        <v>74</v>
      </c>
      <c r="L774" s="7"/>
      <c r="M774" s="8" t="s">
        <v>41</v>
      </c>
      <c r="N774" s="11"/>
      <c r="O774" s="11"/>
      <c r="P774" s="7" t="s">
        <v>43</v>
      </c>
      <c r="Q774" s="10" t="s">
        <v>473</v>
      </c>
      <c r="R774" s="12" t="str">
        <f>HYPERLINK("https://docs.wto.org/imrd/directdoc.asp?DDFDocuments/t/G/SPS/NCOL434A1.docx", "https://docs.wto.org/imrd/directdoc.asp?DDFDocuments/t/G/SPS/NCOL434A1.docx")</f>
        <v>https://docs.wto.org/imrd/directdoc.asp?DDFDocuments/t/G/SPS/NCOL434A1.docx</v>
      </c>
      <c r="S774" s="12" t="str">
        <f>HYPERLINK("https://docs.wto.org/imrd/directdoc.asp?DDFDocuments/u/G/SPS/NCOL434A1.docx", "https://docs.wto.org/imrd/directdoc.asp?DDFDocuments/u/G/SPS/NCOL434A1.docx")</f>
        <v>https://docs.wto.org/imrd/directdoc.asp?DDFDocuments/u/G/SPS/NCOL434A1.docx</v>
      </c>
      <c r="T774" s="12" t="str">
        <f>HYPERLINK("https://docs.wto.org/imrd/directdoc.asp?DDFDocuments/v/G/SPS/NCOL434A1.docx", "https://docs.wto.org/imrd/directdoc.asp?DDFDocuments/v/G/SPS/NCOL434A1.docx")</f>
        <v>https://docs.wto.org/imrd/directdoc.asp?DDFDocuments/v/G/SPS/NCOL434A1.docx</v>
      </c>
      <c r="U774" s="12" t="s">
        <v>41</v>
      </c>
      <c r="V774" s="12" t="s">
        <v>41</v>
      </c>
      <c r="W774" s="12" t="s">
        <v>41</v>
      </c>
      <c r="X774" s="12" t="s">
        <v>41</v>
      </c>
      <c r="Y774" s="12" t="s">
        <v>41</v>
      </c>
      <c r="Z774" s="12" t="s">
        <v>41</v>
      </c>
      <c r="AA774" s="12" t="s">
        <v>41</v>
      </c>
      <c r="AB774" s="13" t="s">
        <v>41</v>
      </c>
      <c r="AC774" s="12" t="s">
        <v>41</v>
      </c>
      <c r="AD774" s="12" t="s">
        <v>41</v>
      </c>
      <c r="AE774" s="12" t="s">
        <v>41</v>
      </c>
      <c r="AF774" s="12" t="s">
        <v>41</v>
      </c>
      <c r="AG774" s="12" t="s">
        <v>41</v>
      </c>
      <c r="AH774" s="13" t="s">
        <v>41</v>
      </c>
    </row>
    <row r="775" spans="1:34" ht="40.049999999999997" customHeight="1" x14ac:dyDescent="0.3">
      <c r="A775" s="7" t="s">
        <v>81</v>
      </c>
      <c r="B775" s="8">
        <v>46289</v>
      </c>
      <c r="C775" s="9" t="str">
        <f>HYPERLINK("https://epingalert.org/en/Search?viewData= G/SPS/N/EU/915/Corr.1"," G/SPS/N/EU/915/Corr.1")</f>
        <v xml:space="preserve"> G/SPS/N/EU/915/Corr.1</v>
      </c>
      <c r="D775" s="10" t="s">
        <v>474</v>
      </c>
      <c r="E775" s="10" t="s">
        <v>475</v>
      </c>
      <c r="F775" s="10" t="s">
        <v>84</v>
      </c>
      <c r="G775" s="10" t="s">
        <v>85</v>
      </c>
      <c r="H775" s="10" t="s">
        <v>41</v>
      </c>
      <c r="I775" s="10" t="s">
        <v>51</v>
      </c>
      <c r="J775" s="10" t="s">
        <v>41</v>
      </c>
      <c r="K775" s="10" t="s">
        <v>476</v>
      </c>
      <c r="L775" s="7"/>
      <c r="M775" s="8" t="s">
        <v>41</v>
      </c>
      <c r="N775" s="11"/>
      <c r="O775" s="11"/>
      <c r="P775" s="7" t="s">
        <v>211</v>
      </c>
      <c r="Q775" s="10" t="s">
        <v>477</v>
      </c>
      <c r="R775" s="12" t="str">
        <f>HYPERLINK("https://docs.wto.org/imrd/directdoc.asp?DDFDocuments/t/G/SPS/NEU915C1.docx", "https://docs.wto.org/imrd/directdoc.asp?DDFDocuments/t/G/SPS/NEU915C1.docx")</f>
        <v>https://docs.wto.org/imrd/directdoc.asp?DDFDocuments/t/G/SPS/NEU915C1.docx</v>
      </c>
      <c r="S775" s="12" t="str">
        <f>HYPERLINK("https://docs.wto.org/imrd/directdoc.asp?DDFDocuments/u/G/SPS/NEU915C1.docx", "https://docs.wto.org/imrd/directdoc.asp?DDFDocuments/u/G/SPS/NEU915C1.docx")</f>
        <v>https://docs.wto.org/imrd/directdoc.asp?DDFDocuments/u/G/SPS/NEU915C1.docx</v>
      </c>
      <c r="T775" s="12"/>
      <c r="U775" s="12" t="s">
        <v>41</v>
      </c>
      <c r="V775" s="12" t="s">
        <v>41</v>
      </c>
      <c r="W775" s="12" t="s">
        <v>41</v>
      </c>
      <c r="X775" s="12" t="s">
        <v>41</v>
      </c>
      <c r="Y775" s="12" t="s">
        <v>41</v>
      </c>
      <c r="Z775" s="12" t="s">
        <v>41</v>
      </c>
      <c r="AA775" s="12" t="s">
        <v>41</v>
      </c>
      <c r="AB775" s="13" t="s">
        <v>41</v>
      </c>
      <c r="AC775" s="12" t="s">
        <v>41</v>
      </c>
      <c r="AD775" s="12" t="s">
        <v>41</v>
      </c>
      <c r="AE775" s="12" t="s">
        <v>41</v>
      </c>
      <c r="AF775" s="12" t="s">
        <v>41</v>
      </c>
      <c r="AG775" s="12" t="s">
        <v>41</v>
      </c>
      <c r="AH775" s="13" t="s">
        <v>41</v>
      </c>
    </row>
    <row r="776" spans="1:34" ht="40.049999999999997" customHeight="1" x14ac:dyDescent="0.3">
      <c r="A776" s="7" t="s">
        <v>81</v>
      </c>
      <c r="B776" s="8">
        <v>46289</v>
      </c>
      <c r="C776" s="9" t="str">
        <f>HYPERLINK("https://epingalert.org/en/Search?viewData= G/SPS/N/EU/970"," G/SPS/N/EU/970")</f>
        <v xml:space="preserve"> G/SPS/N/EU/970</v>
      </c>
      <c r="D776" s="10" t="s">
        <v>478</v>
      </c>
      <c r="E776" s="10" t="s">
        <v>479</v>
      </c>
      <c r="F776" s="10" t="s">
        <v>84</v>
      </c>
      <c r="G776" s="10" t="s">
        <v>480</v>
      </c>
      <c r="H776" s="10" t="s">
        <v>41</v>
      </c>
      <c r="I776" s="10" t="s">
        <v>51</v>
      </c>
      <c r="J776" s="10" t="s">
        <v>41</v>
      </c>
      <c r="K776" s="10" t="s">
        <v>92</v>
      </c>
      <c r="L776" s="7"/>
      <c r="M776" s="8" t="s">
        <v>41</v>
      </c>
      <c r="N776" s="11">
        <v>46282</v>
      </c>
      <c r="O776" s="11" t="s">
        <v>481</v>
      </c>
      <c r="P776" s="7" t="s">
        <v>95</v>
      </c>
      <c r="Q776" s="10" t="s">
        <v>482</v>
      </c>
      <c r="R776" s="12" t="str">
        <f>HYPERLINK("https://docs.wto.org/imrd/directdoc.asp?DDFDocuments/t/G/SPS/NEU970.docx", "https://docs.wto.org/imrd/directdoc.asp?DDFDocuments/t/G/SPS/NEU970.docx")</f>
        <v>https://docs.wto.org/imrd/directdoc.asp?DDFDocuments/t/G/SPS/NEU970.docx</v>
      </c>
      <c r="S776" s="12"/>
      <c r="T776" s="12"/>
      <c r="U776" s="12" t="s">
        <v>41</v>
      </c>
      <c r="V776" s="12" t="s">
        <v>41</v>
      </c>
      <c r="W776" s="12" t="s">
        <v>41</v>
      </c>
      <c r="X776" s="12" t="s">
        <v>41</v>
      </c>
      <c r="Y776" s="12" t="s">
        <v>41</v>
      </c>
      <c r="Z776" s="12" t="s">
        <v>41</v>
      </c>
      <c r="AA776" s="12" t="s">
        <v>41</v>
      </c>
      <c r="AB776" s="13" t="s">
        <v>41</v>
      </c>
      <c r="AC776" s="12" t="s">
        <v>98</v>
      </c>
      <c r="AD776" s="12" t="s">
        <v>97</v>
      </c>
      <c r="AE776" s="12" t="s">
        <v>97</v>
      </c>
      <c r="AF776" s="12" t="s">
        <v>97</v>
      </c>
      <c r="AG776" s="12" t="s">
        <v>98</v>
      </c>
      <c r="AH776" s="13" t="s">
        <v>41</v>
      </c>
    </row>
    <row r="777" spans="1:34" ht="40.049999999999997" customHeight="1" x14ac:dyDescent="0.3">
      <c r="A777" s="7" t="s">
        <v>81</v>
      </c>
      <c r="B777" s="8">
        <v>46289</v>
      </c>
      <c r="C777" s="9" t="str">
        <f>HYPERLINK("https://epingalert.org/en/Search?viewData= G/SPS/N/EU/971"," G/SPS/N/EU/971")</f>
        <v xml:space="preserve"> G/SPS/N/EU/971</v>
      </c>
      <c r="D777" s="10" t="s">
        <v>483</v>
      </c>
      <c r="E777" s="10" t="s">
        <v>484</v>
      </c>
      <c r="F777" s="10" t="s">
        <v>84</v>
      </c>
      <c r="G777" s="10" t="s">
        <v>480</v>
      </c>
      <c r="H777" s="10" t="s">
        <v>41</v>
      </c>
      <c r="I777" s="10" t="s">
        <v>51</v>
      </c>
      <c r="J777" s="10" t="s">
        <v>41</v>
      </c>
      <c r="K777" s="10" t="s">
        <v>92</v>
      </c>
      <c r="L777" s="7"/>
      <c r="M777" s="8" t="s">
        <v>41</v>
      </c>
      <c r="N777" s="11">
        <v>46282</v>
      </c>
      <c r="O777" s="11" t="s">
        <v>481</v>
      </c>
      <c r="P777" s="7" t="s">
        <v>95</v>
      </c>
      <c r="Q777" s="10" t="s">
        <v>485</v>
      </c>
      <c r="R777" s="12" t="str">
        <f>HYPERLINK("https://docs.wto.org/imrd/directdoc.asp?DDFDocuments/t/G/SPS/NEU971.docx", "https://docs.wto.org/imrd/directdoc.asp?DDFDocuments/t/G/SPS/NEU971.docx")</f>
        <v>https://docs.wto.org/imrd/directdoc.asp?DDFDocuments/t/G/SPS/NEU971.docx</v>
      </c>
      <c r="S777" s="12"/>
      <c r="T777" s="12"/>
      <c r="U777" s="12" t="s">
        <v>41</v>
      </c>
      <c r="V777" s="12" t="s">
        <v>41</v>
      </c>
      <c r="W777" s="12" t="s">
        <v>41</v>
      </c>
      <c r="X777" s="12" t="s">
        <v>41</v>
      </c>
      <c r="Y777" s="12" t="s">
        <v>41</v>
      </c>
      <c r="Z777" s="12" t="s">
        <v>41</v>
      </c>
      <c r="AA777" s="12" t="s">
        <v>41</v>
      </c>
      <c r="AB777" s="13" t="s">
        <v>41</v>
      </c>
      <c r="AC777" s="12" t="s">
        <v>98</v>
      </c>
      <c r="AD777" s="12" t="s">
        <v>97</v>
      </c>
      <c r="AE777" s="12" t="s">
        <v>97</v>
      </c>
      <c r="AF777" s="12" t="s">
        <v>97</v>
      </c>
      <c r="AG777" s="12" t="s">
        <v>98</v>
      </c>
      <c r="AH777" s="13" t="s">
        <v>41</v>
      </c>
    </row>
    <row r="778" spans="1:34" ht="40.049999999999997" customHeight="1" x14ac:dyDescent="0.3">
      <c r="A778" s="7" t="s">
        <v>81</v>
      </c>
      <c r="B778" s="8">
        <v>46289</v>
      </c>
      <c r="C778" s="9" t="str">
        <f>HYPERLINK("https://epingalert.org/en/Search?viewData= G/SPS/N/EU/972"," G/SPS/N/EU/972")</f>
        <v xml:space="preserve"> G/SPS/N/EU/972</v>
      </c>
      <c r="D778" s="10" t="s">
        <v>486</v>
      </c>
      <c r="E778" s="10" t="s">
        <v>487</v>
      </c>
      <c r="F778" s="10" t="s">
        <v>84</v>
      </c>
      <c r="G778" s="10" t="s">
        <v>480</v>
      </c>
      <c r="H778" s="10" t="s">
        <v>41</v>
      </c>
      <c r="I778" s="10" t="s">
        <v>51</v>
      </c>
      <c r="J778" s="10" t="s">
        <v>41</v>
      </c>
      <c r="K778" s="10" t="s">
        <v>92</v>
      </c>
      <c r="L778" s="7"/>
      <c r="M778" s="8" t="s">
        <v>41</v>
      </c>
      <c r="N778" s="11">
        <v>46282</v>
      </c>
      <c r="O778" s="11" t="s">
        <v>481</v>
      </c>
      <c r="P778" s="7" t="s">
        <v>95</v>
      </c>
      <c r="Q778" s="10" t="s">
        <v>488</v>
      </c>
      <c r="R778" s="12" t="str">
        <f>HYPERLINK("https://docs.wto.org/imrd/directdoc.asp?DDFDocuments/t/G/SPS/NEU972.docx", "https://docs.wto.org/imrd/directdoc.asp?DDFDocuments/t/G/SPS/NEU972.docx")</f>
        <v>https://docs.wto.org/imrd/directdoc.asp?DDFDocuments/t/G/SPS/NEU972.docx</v>
      </c>
      <c r="S778" s="12"/>
      <c r="T778" s="12"/>
      <c r="U778" s="12" t="s">
        <v>41</v>
      </c>
      <c r="V778" s="12" t="s">
        <v>41</v>
      </c>
      <c r="W778" s="12" t="s">
        <v>41</v>
      </c>
      <c r="X778" s="12" t="s">
        <v>41</v>
      </c>
      <c r="Y778" s="12" t="s">
        <v>41</v>
      </c>
      <c r="Z778" s="12" t="s">
        <v>41</v>
      </c>
      <c r="AA778" s="12" t="s">
        <v>41</v>
      </c>
      <c r="AB778" s="13" t="s">
        <v>41</v>
      </c>
      <c r="AC778" s="12" t="s">
        <v>98</v>
      </c>
      <c r="AD778" s="12" t="s">
        <v>97</v>
      </c>
      <c r="AE778" s="12" t="s">
        <v>97</v>
      </c>
      <c r="AF778" s="12" t="s">
        <v>97</v>
      </c>
      <c r="AG778" s="12" t="s">
        <v>98</v>
      </c>
      <c r="AH778" s="13" t="s">
        <v>41</v>
      </c>
    </row>
    <row r="779" spans="1:34" ht="40.049999999999997" customHeight="1" x14ac:dyDescent="0.3">
      <c r="A779" s="7" t="s">
        <v>81</v>
      </c>
      <c r="B779" s="8">
        <v>46289</v>
      </c>
      <c r="C779" s="9" t="str">
        <f>HYPERLINK("https://epingalert.org/en/Search?viewData= G/SPS/N/EU/973"," G/SPS/N/EU/973")</f>
        <v xml:space="preserve"> G/SPS/N/EU/973</v>
      </c>
      <c r="D779" s="10" t="s">
        <v>489</v>
      </c>
      <c r="E779" s="10" t="s">
        <v>490</v>
      </c>
      <c r="F779" s="10" t="s">
        <v>84</v>
      </c>
      <c r="G779" s="10" t="s">
        <v>480</v>
      </c>
      <c r="H779" s="10" t="s">
        <v>41</v>
      </c>
      <c r="I779" s="10" t="s">
        <v>51</v>
      </c>
      <c r="J779" s="10" t="s">
        <v>41</v>
      </c>
      <c r="K779" s="10" t="s">
        <v>92</v>
      </c>
      <c r="L779" s="7"/>
      <c r="M779" s="8" t="s">
        <v>41</v>
      </c>
      <c r="N779" s="11">
        <v>46227</v>
      </c>
      <c r="O779" s="11" t="s">
        <v>481</v>
      </c>
      <c r="P779" s="7" t="s">
        <v>95</v>
      </c>
      <c r="Q779" s="10" t="s">
        <v>491</v>
      </c>
      <c r="R779" s="12" t="str">
        <f>HYPERLINK("https://docs.wto.org/imrd/directdoc.asp?DDFDocuments/t/G/SPS/NEU973.docx", "https://docs.wto.org/imrd/directdoc.asp?DDFDocuments/t/G/SPS/NEU973.docx")</f>
        <v>https://docs.wto.org/imrd/directdoc.asp?DDFDocuments/t/G/SPS/NEU973.docx</v>
      </c>
      <c r="S779" s="12"/>
      <c r="T779" s="12"/>
      <c r="U779" s="12" t="s">
        <v>41</v>
      </c>
      <c r="V779" s="12" t="s">
        <v>41</v>
      </c>
      <c r="W779" s="12" t="s">
        <v>41</v>
      </c>
      <c r="X779" s="12" t="s">
        <v>41</v>
      </c>
      <c r="Y779" s="12" t="s">
        <v>41</v>
      </c>
      <c r="Z779" s="12" t="s">
        <v>41</v>
      </c>
      <c r="AA779" s="12" t="s">
        <v>41</v>
      </c>
      <c r="AB779" s="13" t="s">
        <v>41</v>
      </c>
      <c r="AC779" s="12" t="s">
        <v>98</v>
      </c>
      <c r="AD779" s="12" t="s">
        <v>97</v>
      </c>
      <c r="AE779" s="12" t="s">
        <v>97</v>
      </c>
      <c r="AF779" s="12" t="s">
        <v>97</v>
      </c>
      <c r="AG779" s="12" t="s">
        <v>98</v>
      </c>
      <c r="AH779" s="13" t="s">
        <v>41</v>
      </c>
    </row>
    <row r="780" spans="1:34" ht="40.049999999999997" customHeight="1" x14ac:dyDescent="0.3">
      <c r="A780" s="7" t="s">
        <v>81</v>
      </c>
      <c r="B780" s="8">
        <v>46289</v>
      </c>
      <c r="C780" s="9" t="str">
        <f>HYPERLINK("https://epingalert.org/en/Search?viewData= G/SPS/N/EU/974"," G/SPS/N/EU/974")</f>
        <v xml:space="preserve"> G/SPS/N/EU/974</v>
      </c>
      <c r="D780" s="10" t="s">
        <v>492</v>
      </c>
      <c r="E780" s="10" t="s">
        <v>493</v>
      </c>
      <c r="F780" s="10" t="s">
        <v>84</v>
      </c>
      <c r="G780" s="10" t="s">
        <v>480</v>
      </c>
      <c r="H780" s="10" t="s">
        <v>41</v>
      </c>
      <c r="I780" s="10" t="s">
        <v>51</v>
      </c>
      <c r="J780" s="10" t="s">
        <v>41</v>
      </c>
      <c r="K780" s="10" t="s">
        <v>92</v>
      </c>
      <c r="L780" s="7"/>
      <c r="M780" s="8" t="s">
        <v>41</v>
      </c>
      <c r="N780" s="11">
        <v>46232</v>
      </c>
      <c r="O780" s="11" t="s">
        <v>481</v>
      </c>
      <c r="P780" s="7" t="s">
        <v>95</v>
      </c>
      <c r="Q780" s="10" t="s">
        <v>494</v>
      </c>
      <c r="R780" s="12" t="str">
        <f>HYPERLINK("https://docs.wto.org/imrd/directdoc.asp?DDFDocuments/t/G/SPS/NEU974.docx", "https://docs.wto.org/imrd/directdoc.asp?DDFDocuments/t/G/SPS/NEU974.docx")</f>
        <v>https://docs.wto.org/imrd/directdoc.asp?DDFDocuments/t/G/SPS/NEU974.docx</v>
      </c>
      <c r="S780" s="12"/>
      <c r="T780" s="12"/>
      <c r="U780" s="12" t="s">
        <v>41</v>
      </c>
      <c r="V780" s="12" t="s">
        <v>41</v>
      </c>
      <c r="W780" s="12" t="s">
        <v>41</v>
      </c>
      <c r="X780" s="12" t="s">
        <v>41</v>
      </c>
      <c r="Y780" s="12" t="s">
        <v>41</v>
      </c>
      <c r="Z780" s="12" t="s">
        <v>41</v>
      </c>
      <c r="AA780" s="12" t="s">
        <v>41</v>
      </c>
      <c r="AB780" s="13" t="s">
        <v>41</v>
      </c>
      <c r="AC780" s="12" t="s">
        <v>98</v>
      </c>
      <c r="AD780" s="12" t="s">
        <v>97</v>
      </c>
      <c r="AE780" s="12" t="s">
        <v>97</v>
      </c>
      <c r="AF780" s="12" t="s">
        <v>97</v>
      </c>
      <c r="AG780" s="12" t="s">
        <v>98</v>
      </c>
      <c r="AH780" s="13" t="s">
        <v>41</v>
      </c>
    </row>
    <row r="781" spans="1:34" ht="40.049999999999997" customHeight="1" x14ac:dyDescent="0.3">
      <c r="A781" s="7" t="s">
        <v>34</v>
      </c>
      <c r="B781" s="8">
        <v>46289</v>
      </c>
      <c r="C781" s="9" t="str">
        <f>HYPERLINK("https://epingalert.org/en/Search?viewData= G/TBT/N/BDI/702/Rev.1, G/TBT/N/KEN/1966/Rev.1, G/TBT/N/RWA/1332/Rev.1, G/TBT/N/TZA/1482/Rev.1, G/TBT/N/UGA/2300/Rev.1"," G/TBT/N/BDI/702/Rev.1, G/TBT/N/KEN/1966/Rev.1, G/TBT/N/RWA/1332/Rev.1, G/TBT/N/TZA/1482/Rev.1, G/TBT/N/UGA/2300/Rev.1")</f>
        <v xml:space="preserve"> G/TBT/N/BDI/702/Rev.1, G/TBT/N/KEN/1966/Rev.1, G/TBT/N/RWA/1332/Rev.1, G/TBT/N/TZA/1482/Rev.1, G/TBT/N/UGA/2300/Rev.1</v>
      </c>
      <c r="D781" s="10" t="s">
        <v>495</v>
      </c>
      <c r="E781" s="10" t="s">
        <v>496</v>
      </c>
      <c r="F781" s="10" t="s">
        <v>497</v>
      </c>
      <c r="G781" s="10" t="s">
        <v>498</v>
      </c>
      <c r="H781" s="10" t="s">
        <v>499</v>
      </c>
      <c r="I781" s="10" t="s">
        <v>500</v>
      </c>
      <c r="J781" s="10" t="s">
        <v>41</v>
      </c>
      <c r="K781" s="10" t="s">
        <v>41</v>
      </c>
      <c r="L781" s="7"/>
      <c r="M781" s="8">
        <v>46349</v>
      </c>
      <c r="N781" s="11" t="s">
        <v>166</v>
      </c>
      <c r="O781" s="11" t="s">
        <v>166</v>
      </c>
      <c r="P781" s="7" t="s">
        <v>167</v>
      </c>
      <c r="Q781" s="10" t="s">
        <v>501</v>
      </c>
      <c r="R781" s="12" t="str">
        <f>HYPERLINK("https://docs.wto.org/imrd/directdoc.asp?DDFDocuments/t/G/TBTN26/BDI702R1.docx", "https://docs.wto.org/imrd/directdoc.asp?DDFDocuments/t/G/TBTN26/BDI702R1.docx")</f>
        <v>https://docs.wto.org/imrd/directdoc.asp?DDFDocuments/t/G/TBTN26/BDI702R1.docx</v>
      </c>
      <c r="S781" s="12" t="str">
        <f>HYPERLINK("https://docs.wto.org/imrd/directdoc.asp?DDFDocuments/u/G/TBTN26/BDI702R1.docx", "https://docs.wto.org/imrd/directdoc.asp?DDFDocuments/u/G/TBTN26/BDI702R1.docx")</f>
        <v>https://docs.wto.org/imrd/directdoc.asp?DDFDocuments/u/G/TBTN26/BDI702R1.docx</v>
      </c>
      <c r="T781" s="12"/>
      <c r="U781" s="12" t="s">
        <v>98</v>
      </c>
      <c r="V781" s="12" t="s">
        <v>97</v>
      </c>
      <c r="W781" s="12" t="s">
        <v>98</v>
      </c>
      <c r="X781" s="12" t="s">
        <v>97</v>
      </c>
      <c r="Y781" s="12" t="s">
        <v>97</v>
      </c>
      <c r="Z781" s="12" t="s">
        <v>97</v>
      </c>
      <c r="AA781" s="12" t="s">
        <v>97</v>
      </c>
      <c r="AB781" s="13" t="s">
        <v>502</v>
      </c>
      <c r="AC781" s="12" t="s">
        <v>41</v>
      </c>
      <c r="AD781" s="12" t="s">
        <v>41</v>
      </c>
      <c r="AE781" s="12" t="s">
        <v>41</v>
      </c>
      <c r="AF781" s="12" t="s">
        <v>41</v>
      </c>
      <c r="AG781" s="12" t="s">
        <v>41</v>
      </c>
      <c r="AH781" s="13" t="s">
        <v>41</v>
      </c>
    </row>
    <row r="782" spans="1:34" ht="40.049999999999997" customHeight="1" x14ac:dyDescent="0.3">
      <c r="A782" s="7" t="s">
        <v>45</v>
      </c>
      <c r="B782" s="8">
        <v>46289</v>
      </c>
      <c r="C782" s="9" t="str">
        <f>HYPERLINK("https://epingalert.org/en/Search?viewData= G/TBT/N/BDI/702/Rev.1, G/TBT/N/KEN/1966/Rev.1, G/TBT/N/RWA/1332/Rev.1, G/TBT/N/TZA/1482/Rev.1, G/TBT/N/UGA/2300/Rev.1"," G/TBT/N/BDI/702/Rev.1, G/TBT/N/KEN/1966/Rev.1, G/TBT/N/RWA/1332/Rev.1, G/TBT/N/TZA/1482/Rev.1, G/TBT/N/UGA/2300/Rev.1")</f>
        <v xml:space="preserve"> G/TBT/N/BDI/702/Rev.1, G/TBT/N/KEN/1966/Rev.1, G/TBT/N/RWA/1332/Rev.1, G/TBT/N/TZA/1482/Rev.1, G/TBT/N/UGA/2300/Rev.1</v>
      </c>
      <c r="D782" s="10" t="s">
        <v>495</v>
      </c>
      <c r="E782" s="10" t="s">
        <v>496</v>
      </c>
      <c r="F782" s="10" t="s">
        <v>497</v>
      </c>
      <c r="G782" s="10" t="s">
        <v>498</v>
      </c>
      <c r="H782" s="10" t="s">
        <v>499</v>
      </c>
      <c r="I782" s="10" t="s">
        <v>500</v>
      </c>
      <c r="J782" s="10" t="s">
        <v>41</v>
      </c>
      <c r="K782" s="10" t="s">
        <v>41</v>
      </c>
      <c r="L782" s="7"/>
      <c r="M782" s="8">
        <v>46349</v>
      </c>
      <c r="N782" s="11" t="s">
        <v>166</v>
      </c>
      <c r="O782" s="11" t="s">
        <v>166</v>
      </c>
      <c r="P782" s="7" t="s">
        <v>167</v>
      </c>
      <c r="Q782" s="10" t="s">
        <v>501</v>
      </c>
      <c r="R782" s="12" t="str">
        <f>HYPERLINK("https://docs.wto.org/imrd/directdoc.asp?DDFDocuments/t/G/TBTN26/BDI702R1.docx", "https://docs.wto.org/imrd/directdoc.asp?DDFDocuments/t/G/TBTN26/BDI702R1.docx")</f>
        <v>https://docs.wto.org/imrd/directdoc.asp?DDFDocuments/t/G/TBTN26/BDI702R1.docx</v>
      </c>
      <c r="S782" s="12" t="str">
        <f>HYPERLINK("https://docs.wto.org/imrd/directdoc.asp?DDFDocuments/u/G/TBTN26/BDI702R1.docx", "https://docs.wto.org/imrd/directdoc.asp?DDFDocuments/u/G/TBTN26/BDI702R1.docx")</f>
        <v>https://docs.wto.org/imrd/directdoc.asp?DDFDocuments/u/G/TBTN26/BDI702R1.docx</v>
      </c>
      <c r="T782" s="12"/>
      <c r="U782" s="12" t="s">
        <v>98</v>
      </c>
      <c r="V782" s="12" t="s">
        <v>97</v>
      </c>
      <c r="W782" s="12" t="s">
        <v>98</v>
      </c>
      <c r="X782" s="12" t="s">
        <v>97</v>
      </c>
      <c r="Y782" s="12" t="s">
        <v>97</v>
      </c>
      <c r="Z782" s="12" t="s">
        <v>97</v>
      </c>
      <c r="AA782" s="12" t="s">
        <v>97</v>
      </c>
      <c r="AB782" s="13" t="s">
        <v>502</v>
      </c>
      <c r="AC782" s="12" t="s">
        <v>41</v>
      </c>
      <c r="AD782" s="12" t="s">
        <v>41</v>
      </c>
      <c r="AE782" s="12" t="s">
        <v>41</v>
      </c>
      <c r="AF782" s="12" t="s">
        <v>41</v>
      </c>
      <c r="AG782" s="12" t="s">
        <v>41</v>
      </c>
      <c r="AH782" s="13" t="s">
        <v>41</v>
      </c>
    </row>
    <row r="783" spans="1:34" ht="40.049999999999997" customHeight="1" x14ac:dyDescent="0.3">
      <c r="A783" s="7" t="s">
        <v>46</v>
      </c>
      <c r="B783" s="8">
        <v>46289</v>
      </c>
      <c r="C783" s="9" t="str">
        <f>HYPERLINK("https://epingalert.org/en/Search?viewData= G/TBT/N/BDI/702/Rev.1, G/TBT/N/KEN/1966/Rev.1, G/TBT/N/RWA/1332/Rev.1, G/TBT/N/TZA/1482/Rev.1, G/TBT/N/UGA/2300/Rev.1"," G/TBT/N/BDI/702/Rev.1, G/TBT/N/KEN/1966/Rev.1, G/TBT/N/RWA/1332/Rev.1, G/TBT/N/TZA/1482/Rev.1, G/TBT/N/UGA/2300/Rev.1")</f>
        <v xml:space="preserve"> G/TBT/N/BDI/702/Rev.1, G/TBT/N/KEN/1966/Rev.1, G/TBT/N/RWA/1332/Rev.1, G/TBT/N/TZA/1482/Rev.1, G/TBT/N/UGA/2300/Rev.1</v>
      </c>
      <c r="D783" s="10" t="s">
        <v>495</v>
      </c>
      <c r="E783" s="10" t="s">
        <v>496</v>
      </c>
      <c r="F783" s="10" t="s">
        <v>497</v>
      </c>
      <c r="G783" s="10" t="s">
        <v>498</v>
      </c>
      <c r="H783" s="10" t="s">
        <v>499</v>
      </c>
      <c r="I783" s="10" t="s">
        <v>500</v>
      </c>
      <c r="J783" s="10" t="s">
        <v>41</v>
      </c>
      <c r="K783" s="10" t="s">
        <v>41</v>
      </c>
      <c r="L783" s="7"/>
      <c r="M783" s="8">
        <v>46349</v>
      </c>
      <c r="N783" s="11" t="s">
        <v>166</v>
      </c>
      <c r="O783" s="11" t="s">
        <v>166</v>
      </c>
      <c r="P783" s="7" t="s">
        <v>167</v>
      </c>
      <c r="Q783" s="10" t="s">
        <v>501</v>
      </c>
      <c r="R783" s="12" t="str">
        <f>HYPERLINK("https://docs.wto.org/imrd/directdoc.asp?DDFDocuments/t/G/TBTN26/BDI702R1.docx", "https://docs.wto.org/imrd/directdoc.asp?DDFDocuments/t/G/TBTN26/BDI702R1.docx")</f>
        <v>https://docs.wto.org/imrd/directdoc.asp?DDFDocuments/t/G/TBTN26/BDI702R1.docx</v>
      </c>
      <c r="S783" s="12" t="str">
        <f>HYPERLINK("https://docs.wto.org/imrd/directdoc.asp?DDFDocuments/u/G/TBTN26/BDI702R1.docx", "https://docs.wto.org/imrd/directdoc.asp?DDFDocuments/u/G/TBTN26/BDI702R1.docx")</f>
        <v>https://docs.wto.org/imrd/directdoc.asp?DDFDocuments/u/G/TBTN26/BDI702R1.docx</v>
      </c>
      <c r="T783" s="12"/>
      <c r="U783" s="12" t="s">
        <v>98</v>
      </c>
      <c r="V783" s="12" t="s">
        <v>97</v>
      </c>
      <c r="W783" s="12" t="s">
        <v>98</v>
      </c>
      <c r="X783" s="12" t="s">
        <v>97</v>
      </c>
      <c r="Y783" s="12" t="s">
        <v>97</v>
      </c>
      <c r="Z783" s="12" t="s">
        <v>97</v>
      </c>
      <c r="AA783" s="12" t="s">
        <v>97</v>
      </c>
      <c r="AB783" s="13" t="s">
        <v>502</v>
      </c>
      <c r="AC783" s="12" t="s">
        <v>41</v>
      </c>
      <c r="AD783" s="12" t="s">
        <v>41</v>
      </c>
      <c r="AE783" s="12" t="s">
        <v>41</v>
      </c>
      <c r="AF783" s="12" t="s">
        <v>41</v>
      </c>
      <c r="AG783" s="12" t="s">
        <v>41</v>
      </c>
      <c r="AH783" s="13" t="s">
        <v>41</v>
      </c>
    </row>
    <row r="784" spans="1:34" ht="40.049999999999997" customHeight="1" x14ac:dyDescent="0.3">
      <c r="A784" s="7" t="s">
        <v>47</v>
      </c>
      <c r="B784" s="8">
        <v>46289</v>
      </c>
      <c r="C784" s="9" t="str">
        <f>HYPERLINK("https://epingalert.org/en/Search?viewData= G/TBT/N/BDI/702/Rev.1, G/TBT/N/KEN/1966/Rev.1, G/TBT/N/RWA/1332/Rev.1, G/TBT/N/TZA/1482/Rev.1, G/TBT/N/UGA/2300/Rev.1"," G/TBT/N/BDI/702/Rev.1, G/TBT/N/KEN/1966/Rev.1, G/TBT/N/RWA/1332/Rev.1, G/TBT/N/TZA/1482/Rev.1, G/TBT/N/UGA/2300/Rev.1")</f>
        <v xml:space="preserve"> G/TBT/N/BDI/702/Rev.1, G/TBT/N/KEN/1966/Rev.1, G/TBT/N/RWA/1332/Rev.1, G/TBT/N/TZA/1482/Rev.1, G/TBT/N/UGA/2300/Rev.1</v>
      </c>
      <c r="D784" s="10" t="s">
        <v>495</v>
      </c>
      <c r="E784" s="10" t="s">
        <v>496</v>
      </c>
      <c r="F784" s="10" t="s">
        <v>497</v>
      </c>
      <c r="G784" s="10" t="s">
        <v>498</v>
      </c>
      <c r="H784" s="10" t="s">
        <v>499</v>
      </c>
      <c r="I784" s="10" t="s">
        <v>500</v>
      </c>
      <c r="J784" s="10" t="s">
        <v>41</v>
      </c>
      <c r="K784" s="10" t="s">
        <v>41</v>
      </c>
      <c r="L784" s="7"/>
      <c r="M784" s="8">
        <v>46349</v>
      </c>
      <c r="N784" s="11" t="s">
        <v>166</v>
      </c>
      <c r="O784" s="11" t="s">
        <v>166</v>
      </c>
      <c r="P784" s="7" t="s">
        <v>167</v>
      </c>
      <c r="Q784" s="10" t="s">
        <v>501</v>
      </c>
      <c r="R784" s="12" t="str">
        <f>HYPERLINK("https://docs.wto.org/imrd/directdoc.asp?DDFDocuments/t/G/TBTN26/BDI702R1.docx", "https://docs.wto.org/imrd/directdoc.asp?DDFDocuments/t/G/TBTN26/BDI702R1.docx")</f>
        <v>https://docs.wto.org/imrd/directdoc.asp?DDFDocuments/t/G/TBTN26/BDI702R1.docx</v>
      </c>
      <c r="S784" s="12" t="str">
        <f>HYPERLINK("https://docs.wto.org/imrd/directdoc.asp?DDFDocuments/u/G/TBTN26/BDI702R1.docx", "https://docs.wto.org/imrd/directdoc.asp?DDFDocuments/u/G/TBTN26/BDI702R1.docx")</f>
        <v>https://docs.wto.org/imrd/directdoc.asp?DDFDocuments/u/G/TBTN26/BDI702R1.docx</v>
      </c>
      <c r="T784" s="12"/>
      <c r="U784" s="12" t="s">
        <v>98</v>
      </c>
      <c r="V784" s="12" t="s">
        <v>97</v>
      </c>
      <c r="W784" s="12" t="s">
        <v>98</v>
      </c>
      <c r="X784" s="12" t="s">
        <v>97</v>
      </c>
      <c r="Y784" s="12" t="s">
        <v>97</v>
      </c>
      <c r="Z784" s="12" t="s">
        <v>97</v>
      </c>
      <c r="AA784" s="12" t="s">
        <v>97</v>
      </c>
      <c r="AB784" s="13" t="s">
        <v>502</v>
      </c>
      <c r="AC784" s="12" t="s">
        <v>41</v>
      </c>
      <c r="AD784" s="12" t="s">
        <v>41</v>
      </c>
      <c r="AE784" s="12" t="s">
        <v>41</v>
      </c>
      <c r="AF784" s="12" t="s">
        <v>41</v>
      </c>
      <c r="AG784" s="12" t="s">
        <v>41</v>
      </c>
      <c r="AH784" s="13" t="s">
        <v>41</v>
      </c>
    </row>
    <row r="785" spans="1:34" ht="40.049999999999997" customHeight="1" x14ac:dyDescent="0.3">
      <c r="A785" s="7" t="s">
        <v>48</v>
      </c>
      <c r="B785" s="8">
        <v>46289</v>
      </c>
      <c r="C785" s="9" t="str">
        <f>HYPERLINK("https://epingalert.org/en/Search?viewData= G/TBT/N/BDI/702/Rev.1, G/TBT/N/KEN/1966/Rev.1, G/TBT/N/RWA/1332/Rev.1, G/TBT/N/TZA/1482/Rev.1, G/TBT/N/UGA/2300/Rev.1"," G/TBT/N/BDI/702/Rev.1, G/TBT/N/KEN/1966/Rev.1, G/TBT/N/RWA/1332/Rev.1, G/TBT/N/TZA/1482/Rev.1, G/TBT/N/UGA/2300/Rev.1")</f>
        <v xml:space="preserve"> G/TBT/N/BDI/702/Rev.1, G/TBT/N/KEN/1966/Rev.1, G/TBT/N/RWA/1332/Rev.1, G/TBT/N/TZA/1482/Rev.1, G/TBT/N/UGA/2300/Rev.1</v>
      </c>
      <c r="D785" s="10" t="s">
        <v>495</v>
      </c>
      <c r="E785" s="10" t="s">
        <v>496</v>
      </c>
      <c r="F785" s="10" t="s">
        <v>497</v>
      </c>
      <c r="G785" s="10" t="s">
        <v>498</v>
      </c>
      <c r="H785" s="10" t="s">
        <v>499</v>
      </c>
      <c r="I785" s="10" t="s">
        <v>500</v>
      </c>
      <c r="J785" s="10" t="s">
        <v>41</v>
      </c>
      <c r="K785" s="10" t="s">
        <v>41</v>
      </c>
      <c r="L785" s="7"/>
      <c r="M785" s="8">
        <v>46349</v>
      </c>
      <c r="N785" s="11" t="s">
        <v>166</v>
      </c>
      <c r="O785" s="11" t="s">
        <v>166</v>
      </c>
      <c r="P785" s="7" t="s">
        <v>167</v>
      </c>
      <c r="Q785" s="10" t="s">
        <v>501</v>
      </c>
      <c r="R785" s="12" t="str">
        <f>HYPERLINK("https://docs.wto.org/imrd/directdoc.asp?DDFDocuments/t/G/TBTN26/BDI702R1.docx", "https://docs.wto.org/imrd/directdoc.asp?DDFDocuments/t/G/TBTN26/BDI702R1.docx")</f>
        <v>https://docs.wto.org/imrd/directdoc.asp?DDFDocuments/t/G/TBTN26/BDI702R1.docx</v>
      </c>
      <c r="S785" s="12" t="str">
        <f>HYPERLINK("https://docs.wto.org/imrd/directdoc.asp?DDFDocuments/u/G/TBTN26/BDI702R1.docx", "https://docs.wto.org/imrd/directdoc.asp?DDFDocuments/u/G/TBTN26/BDI702R1.docx")</f>
        <v>https://docs.wto.org/imrd/directdoc.asp?DDFDocuments/u/G/TBTN26/BDI702R1.docx</v>
      </c>
      <c r="T785" s="12"/>
      <c r="U785" s="12" t="s">
        <v>98</v>
      </c>
      <c r="V785" s="12" t="s">
        <v>97</v>
      </c>
      <c r="W785" s="12" t="s">
        <v>98</v>
      </c>
      <c r="X785" s="12" t="s">
        <v>97</v>
      </c>
      <c r="Y785" s="12" t="s">
        <v>97</v>
      </c>
      <c r="Z785" s="12" t="s">
        <v>97</v>
      </c>
      <c r="AA785" s="12" t="s">
        <v>97</v>
      </c>
      <c r="AB785" s="13" t="s">
        <v>502</v>
      </c>
      <c r="AC785" s="12" t="s">
        <v>41</v>
      </c>
      <c r="AD785" s="12" t="s">
        <v>41</v>
      </c>
      <c r="AE785" s="12" t="s">
        <v>41</v>
      </c>
      <c r="AF785" s="12" t="s">
        <v>41</v>
      </c>
      <c r="AG785" s="12" t="s">
        <v>41</v>
      </c>
      <c r="AH785" s="13" t="s">
        <v>41</v>
      </c>
    </row>
    <row r="786" spans="1:34" ht="40.049999999999997" customHeight="1" x14ac:dyDescent="0.3">
      <c r="A786" s="7" t="s">
        <v>385</v>
      </c>
      <c r="B786" s="8">
        <v>46289</v>
      </c>
      <c r="C786" s="9" t="str">
        <f>HYPERLINK("https://epingalert.org/en/Search?viewData= G/TBT/N/CRI/192/Add.2"," G/TBT/N/CRI/192/Add.2")</f>
        <v xml:space="preserve"> G/TBT/N/CRI/192/Add.2</v>
      </c>
      <c r="D786" s="10" t="s">
        <v>503</v>
      </c>
      <c r="E786" s="10" t="s">
        <v>504</v>
      </c>
      <c r="F786" s="10" t="s">
        <v>505</v>
      </c>
      <c r="G786" s="10" t="s">
        <v>41</v>
      </c>
      <c r="H786" s="10" t="s">
        <v>506</v>
      </c>
      <c r="I786" s="10" t="s">
        <v>242</v>
      </c>
      <c r="J786" s="10" t="s">
        <v>507</v>
      </c>
      <c r="K786" s="10" t="s">
        <v>41</v>
      </c>
      <c r="L786" s="7"/>
      <c r="M786" s="8" t="s">
        <v>41</v>
      </c>
      <c r="N786" s="11"/>
      <c r="O786" s="11"/>
      <c r="P786" s="7" t="s">
        <v>43</v>
      </c>
      <c r="Q786" s="10" t="s">
        <v>508</v>
      </c>
      <c r="R786" s="12" t="str">
        <f>HYPERLINK("https://docs.wto.org/imrd/directdoc.asp?DDFDocuments/t/G/TBTN21/CRI192A2.docx", "https://docs.wto.org/imrd/directdoc.asp?DDFDocuments/t/G/TBTN21/CRI192A2.docx")</f>
        <v>https://docs.wto.org/imrd/directdoc.asp?DDFDocuments/t/G/TBTN21/CRI192A2.docx</v>
      </c>
      <c r="S786" s="12" t="str">
        <f>HYPERLINK("https://docs.wto.org/imrd/directdoc.asp?DDFDocuments/u/G/TBTN21/CRI192A2.docx", "https://docs.wto.org/imrd/directdoc.asp?DDFDocuments/u/G/TBTN21/CRI192A2.docx")</f>
        <v>https://docs.wto.org/imrd/directdoc.asp?DDFDocuments/u/G/TBTN21/CRI192A2.docx</v>
      </c>
      <c r="T786" s="12" t="str">
        <f>HYPERLINK("https://docs.wto.org/imrd/directdoc.asp?DDFDocuments/v/G/TBTN21/CRI192A2.docx", "https://docs.wto.org/imrd/directdoc.asp?DDFDocuments/v/G/TBTN21/CRI192A2.docx")</f>
        <v>https://docs.wto.org/imrd/directdoc.asp?DDFDocuments/v/G/TBTN21/CRI192A2.docx</v>
      </c>
      <c r="U786" s="12" t="s">
        <v>98</v>
      </c>
      <c r="V786" s="12" t="s">
        <v>97</v>
      </c>
      <c r="W786" s="12" t="s">
        <v>97</v>
      </c>
      <c r="X786" s="12" t="s">
        <v>97</v>
      </c>
      <c r="Y786" s="12" t="s">
        <v>97</v>
      </c>
      <c r="Z786" s="12" t="s">
        <v>97</v>
      </c>
      <c r="AA786" s="12" t="s">
        <v>97</v>
      </c>
      <c r="AB786" s="13" t="s">
        <v>41</v>
      </c>
      <c r="AC786" s="12" t="s">
        <v>41</v>
      </c>
      <c r="AD786" s="12" t="s">
        <v>41</v>
      </c>
      <c r="AE786" s="12" t="s">
        <v>41</v>
      </c>
      <c r="AF786" s="12" t="s">
        <v>41</v>
      </c>
      <c r="AG786" s="12" t="s">
        <v>41</v>
      </c>
      <c r="AH786" s="13" t="s">
        <v>41</v>
      </c>
    </row>
    <row r="787" spans="1:34" ht="40.049999999999997" customHeight="1" x14ac:dyDescent="0.3">
      <c r="A787" s="7" t="s">
        <v>81</v>
      </c>
      <c r="B787" s="8">
        <v>46289</v>
      </c>
      <c r="C787" s="9" t="str">
        <f>HYPERLINK("https://epingalert.org/en/Search?viewData= G/TBT/N/EU/1237"," G/TBT/N/EU/1237")</f>
        <v xml:space="preserve"> G/TBT/N/EU/1237</v>
      </c>
      <c r="D787" s="10" t="s">
        <v>509</v>
      </c>
      <c r="E787" s="10" t="s">
        <v>510</v>
      </c>
      <c r="F787" s="10" t="s">
        <v>186</v>
      </c>
      <c r="G787" s="10" t="s">
        <v>41</v>
      </c>
      <c r="H787" s="10" t="s">
        <v>187</v>
      </c>
      <c r="I787" s="10" t="s">
        <v>188</v>
      </c>
      <c r="J787" s="10" t="s">
        <v>189</v>
      </c>
      <c r="K787" s="10" t="s">
        <v>41</v>
      </c>
      <c r="L787" s="7"/>
      <c r="M787" s="8">
        <v>46349</v>
      </c>
      <c r="N787" s="11" t="s">
        <v>190</v>
      </c>
      <c r="O787" s="11" t="s">
        <v>191</v>
      </c>
      <c r="P787" s="7" t="s">
        <v>95</v>
      </c>
      <c r="Q787" s="10" t="s">
        <v>511</v>
      </c>
      <c r="R787" s="12" t="str">
        <f>HYPERLINK("https://docs.wto.org/imrd/directdoc.asp?DDFDocuments/t/G/TBTN26/EU1237.docx", "https://docs.wto.org/imrd/directdoc.asp?DDFDocuments/t/G/TBTN26/EU1237.docx")</f>
        <v>https://docs.wto.org/imrd/directdoc.asp?DDFDocuments/t/G/TBTN26/EU1237.docx</v>
      </c>
      <c r="S787" s="12" t="str">
        <f>HYPERLINK("https://docs.wto.org/imrd/directdoc.asp?DDFDocuments/u/G/TBTN26/EU1237.docx", "https://docs.wto.org/imrd/directdoc.asp?DDFDocuments/u/G/TBTN26/EU1237.docx")</f>
        <v>https://docs.wto.org/imrd/directdoc.asp?DDFDocuments/u/G/TBTN26/EU1237.docx</v>
      </c>
      <c r="T787" s="12"/>
      <c r="U787" s="12" t="s">
        <v>98</v>
      </c>
      <c r="V787" s="12" t="s">
        <v>97</v>
      </c>
      <c r="W787" s="12" t="s">
        <v>97</v>
      </c>
      <c r="X787" s="12" t="s">
        <v>97</v>
      </c>
      <c r="Y787" s="12" t="s">
        <v>97</v>
      </c>
      <c r="Z787" s="12" t="s">
        <v>97</v>
      </c>
      <c r="AA787" s="12" t="s">
        <v>97</v>
      </c>
      <c r="AB787" s="13" t="s">
        <v>193</v>
      </c>
      <c r="AC787" s="12" t="s">
        <v>41</v>
      </c>
      <c r="AD787" s="12" t="s">
        <v>41</v>
      </c>
      <c r="AE787" s="12" t="s">
        <v>41</v>
      </c>
      <c r="AF787" s="12" t="s">
        <v>41</v>
      </c>
      <c r="AG787" s="12" t="s">
        <v>41</v>
      </c>
      <c r="AH787" s="13" t="s">
        <v>41</v>
      </c>
    </row>
    <row r="788" spans="1:34" ht="40.049999999999997" customHeight="1" x14ac:dyDescent="0.3">
      <c r="A788" s="7" t="s">
        <v>205</v>
      </c>
      <c r="B788" s="8">
        <v>46289</v>
      </c>
      <c r="C788" s="9" t="str">
        <f>HYPERLINK("https://epingalert.org/en/Search?viewData= G/TBT/N/FIN/92"," G/TBT/N/FIN/92")</f>
        <v xml:space="preserve"> G/TBT/N/FIN/92</v>
      </c>
      <c r="D788" s="10" t="s">
        <v>206</v>
      </c>
      <c r="E788" s="10" t="s">
        <v>512</v>
      </c>
      <c r="F788" s="10" t="s">
        <v>208</v>
      </c>
      <c r="G788" s="10" t="s">
        <v>41</v>
      </c>
      <c r="H788" s="10" t="s">
        <v>513</v>
      </c>
      <c r="I788" s="10" t="s">
        <v>514</v>
      </c>
      <c r="J788" s="10" t="s">
        <v>210</v>
      </c>
      <c r="K788" s="10" t="s">
        <v>41</v>
      </c>
      <c r="L788" s="7"/>
      <c r="M788" s="8">
        <v>46349</v>
      </c>
      <c r="N788" s="11" t="s">
        <v>515</v>
      </c>
      <c r="O788" s="11" t="s">
        <v>516</v>
      </c>
      <c r="P788" s="7" t="s">
        <v>95</v>
      </c>
      <c r="Q788" s="10" t="s">
        <v>517</v>
      </c>
      <c r="R788" s="12" t="str">
        <f>HYPERLINK("https://docs.wto.org/imrd/directdoc.asp?DDFDocuments/t/G/TBTN26/FIN92.docx", "https://docs.wto.org/imrd/directdoc.asp?DDFDocuments/t/G/TBTN26/FIN92.docx")</f>
        <v>https://docs.wto.org/imrd/directdoc.asp?DDFDocuments/t/G/TBTN26/FIN92.docx</v>
      </c>
      <c r="S788" s="12"/>
      <c r="T788" s="12"/>
      <c r="U788" s="12" t="s">
        <v>98</v>
      </c>
      <c r="V788" s="12" t="s">
        <v>97</v>
      </c>
      <c r="W788" s="12" t="s">
        <v>97</v>
      </c>
      <c r="X788" s="12" t="s">
        <v>97</v>
      </c>
      <c r="Y788" s="12" t="s">
        <v>97</v>
      </c>
      <c r="Z788" s="12" t="s">
        <v>97</v>
      </c>
      <c r="AA788" s="12" t="s">
        <v>97</v>
      </c>
      <c r="AB788" s="13" t="s">
        <v>518</v>
      </c>
      <c r="AC788" s="12" t="s">
        <v>41</v>
      </c>
      <c r="AD788" s="12" t="s">
        <v>41</v>
      </c>
      <c r="AE788" s="12" t="s">
        <v>41</v>
      </c>
      <c r="AF788" s="12" t="s">
        <v>41</v>
      </c>
      <c r="AG788" s="12" t="s">
        <v>41</v>
      </c>
      <c r="AH788" s="13" t="s">
        <v>41</v>
      </c>
    </row>
    <row r="789" spans="1:34" ht="40.049999999999997" customHeight="1" x14ac:dyDescent="0.3">
      <c r="A789" s="7" t="s">
        <v>519</v>
      </c>
      <c r="B789" s="8">
        <v>46289</v>
      </c>
      <c r="C789" s="9" t="str">
        <f>HYPERLINK("https://epingalert.org/en/Search?viewData= G/TBT/N/IDN/197"," G/TBT/N/IDN/197")</f>
        <v xml:space="preserve"> G/TBT/N/IDN/197</v>
      </c>
      <c r="D789" s="10" t="s">
        <v>520</v>
      </c>
      <c r="E789" s="10" t="s">
        <v>521</v>
      </c>
      <c r="F789" s="10" t="s">
        <v>522</v>
      </c>
      <c r="G789" s="10" t="s">
        <v>41</v>
      </c>
      <c r="H789" s="10" t="s">
        <v>119</v>
      </c>
      <c r="I789" s="10" t="s">
        <v>285</v>
      </c>
      <c r="J789" s="10" t="s">
        <v>41</v>
      </c>
      <c r="K789" s="10" t="s">
        <v>157</v>
      </c>
      <c r="L789" s="7"/>
      <c r="M789" s="8">
        <v>46349</v>
      </c>
      <c r="N789" s="11" t="s">
        <v>166</v>
      </c>
      <c r="O789" s="11" t="s">
        <v>166</v>
      </c>
      <c r="P789" s="7" t="s">
        <v>95</v>
      </c>
      <c r="Q789" s="10" t="s">
        <v>523</v>
      </c>
      <c r="R789" s="12" t="str">
        <f>HYPERLINK("https://docs.wto.org/imrd/directdoc.asp?DDFDocuments/t/G/TBTN26/IDN197.docx", "https://docs.wto.org/imrd/directdoc.asp?DDFDocuments/t/G/TBTN26/IDN197.docx")</f>
        <v>https://docs.wto.org/imrd/directdoc.asp?DDFDocuments/t/G/TBTN26/IDN197.docx</v>
      </c>
      <c r="S789" s="12" t="str">
        <f>HYPERLINK("https://docs.wto.org/imrd/directdoc.asp?DDFDocuments/u/G/TBTN26/IDN197.docx", "https://docs.wto.org/imrd/directdoc.asp?DDFDocuments/u/G/TBTN26/IDN197.docx")</f>
        <v>https://docs.wto.org/imrd/directdoc.asp?DDFDocuments/u/G/TBTN26/IDN197.docx</v>
      </c>
      <c r="T789" s="12" t="str">
        <f>HYPERLINK("https://docs.wto.org/imrd/directdoc.asp?DDFDocuments/v/G/TBTN26/IDN197.docx", "https://docs.wto.org/imrd/directdoc.asp?DDFDocuments/v/G/TBTN26/IDN197.docx")</f>
        <v>https://docs.wto.org/imrd/directdoc.asp?DDFDocuments/v/G/TBTN26/IDN197.docx</v>
      </c>
      <c r="U789" s="12" t="s">
        <v>98</v>
      </c>
      <c r="V789" s="12" t="s">
        <v>97</v>
      </c>
      <c r="W789" s="12" t="s">
        <v>97</v>
      </c>
      <c r="X789" s="12" t="s">
        <v>97</v>
      </c>
      <c r="Y789" s="12" t="s">
        <v>97</v>
      </c>
      <c r="Z789" s="12" t="s">
        <v>97</v>
      </c>
      <c r="AA789" s="12" t="s">
        <v>97</v>
      </c>
      <c r="AB789" s="13" t="s">
        <v>524</v>
      </c>
      <c r="AC789" s="12" t="s">
        <v>41</v>
      </c>
      <c r="AD789" s="12" t="s">
        <v>41</v>
      </c>
      <c r="AE789" s="12" t="s">
        <v>41</v>
      </c>
      <c r="AF789" s="12" t="s">
        <v>41</v>
      </c>
      <c r="AG789" s="12" t="s">
        <v>41</v>
      </c>
      <c r="AH789" s="13" t="s">
        <v>41</v>
      </c>
    </row>
    <row r="790" spans="1:34" ht="40.049999999999997" customHeight="1" x14ac:dyDescent="0.3">
      <c r="A790" s="7" t="s">
        <v>45</v>
      </c>
      <c r="B790" s="8">
        <v>46289</v>
      </c>
      <c r="C790" s="9" t="str">
        <f>HYPERLINK("https://epingalert.org/en/Search?viewData= G/TBT/N/KEN/2117"," G/TBT/N/KEN/2117")</f>
        <v xml:space="preserve"> G/TBT/N/KEN/2117</v>
      </c>
      <c r="D790" s="10" t="s">
        <v>525</v>
      </c>
      <c r="E790" s="10" t="s">
        <v>526</v>
      </c>
      <c r="F790" s="10" t="s">
        <v>527</v>
      </c>
      <c r="G790" s="10" t="s">
        <v>528</v>
      </c>
      <c r="H790" s="10" t="s">
        <v>529</v>
      </c>
      <c r="I790" s="10" t="s">
        <v>530</v>
      </c>
      <c r="J790" s="10" t="s">
        <v>41</v>
      </c>
      <c r="K790" s="10" t="s">
        <v>41</v>
      </c>
      <c r="L790" s="7"/>
      <c r="M790" s="8">
        <v>46349</v>
      </c>
      <c r="N790" s="11" t="s">
        <v>531</v>
      </c>
      <c r="O790" s="11" t="s">
        <v>166</v>
      </c>
      <c r="P790" s="7" t="s">
        <v>95</v>
      </c>
      <c r="Q790" s="10" t="s">
        <v>532</v>
      </c>
      <c r="R790" s="12" t="str">
        <f>HYPERLINK("https://docs.wto.org/imrd/directdoc.asp?DDFDocuments/t/G/TBTN26/KEN2117.docx", "https://docs.wto.org/imrd/directdoc.asp?DDFDocuments/t/G/TBTN26/KEN2117.docx")</f>
        <v>https://docs.wto.org/imrd/directdoc.asp?DDFDocuments/t/G/TBTN26/KEN2117.docx</v>
      </c>
      <c r="S790" s="12" t="str">
        <f>HYPERLINK("https://docs.wto.org/imrd/directdoc.asp?DDFDocuments/u/G/TBTN26/KEN2117.docx", "https://docs.wto.org/imrd/directdoc.asp?DDFDocuments/u/G/TBTN26/KEN2117.docx")</f>
        <v>https://docs.wto.org/imrd/directdoc.asp?DDFDocuments/u/G/TBTN26/KEN2117.docx</v>
      </c>
      <c r="T790" s="12"/>
      <c r="U790" s="12" t="s">
        <v>98</v>
      </c>
      <c r="V790" s="12" t="s">
        <v>97</v>
      </c>
      <c r="W790" s="12" t="s">
        <v>97</v>
      </c>
      <c r="X790" s="12" t="s">
        <v>97</v>
      </c>
      <c r="Y790" s="12" t="s">
        <v>97</v>
      </c>
      <c r="Z790" s="12" t="s">
        <v>97</v>
      </c>
      <c r="AA790" s="12" t="s">
        <v>97</v>
      </c>
      <c r="AB790" s="13" t="s">
        <v>533</v>
      </c>
      <c r="AC790" s="12" t="s">
        <v>41</v>
      </c>
      <c r="AD790" s="12" t="s">
        <v>41</v>
      </c>
      <c r="AE790" s="12" t="s">
        <v>41</v>
      </c>
      <c r="AF790" s="12" t="s">
        <v>41</v>
      </c>
      <c r="AG790" s="12" t="s">
        <v>41</v>
      </c>
      <c r="AH790" s="13" t="s">
        <v>41</v>
      </c>
    </row>
    <row r="791" spans="1:34" ht="40.049999999999997" customHeight="1" x14ac:dyDescent="0.3">
      <c r="A791" s="7" t="s">
        <v>45</v>
      </c>
      <c r="B791" s="8">
        <v>46289</v>
      </c>
      <c r="C791" s="9" t="str">
        <f>HYPERLINK("https://epingalert.org/en/Search?viewData= G/TBT/N/KEN/2118"," G/TBT/N/KEN/2118")</f>
        <v xml:space="preserve"> G/TBT/N/KEN/2118</v>
      </c>
      <c r="D791" s="10" t="s">
        <v>534</v>
      </c>
      <c r="E791" s="10" t="s">
        <v>535</v>
      </c>
      <c r="F791" s="10" t="s">
        <v>536</v>
      </c>
      <c r="G791" s="10" t="s">
        <v>537</v>
      </c>
      <c r="H791" s="10" t="s">
        <v>538</v>
      </c>
      <c r="I791" s="10" t="s">
        <v>530</v>
      </c>
      <c r="J791" s="10" t="s">
        <v>41</v>
      </c>
      <c r="K791" s="10" t="s">
        <v>41</v>
      </c>
      <c r="L791" s="7"/>
      <c r="M791" s="8">
        <v>46349</v>
      </c>
      <c r="N791" s="11" t="s">
        <v>531</v>
      </c>
      <c r="O791" s="11" t="s">
        <v>166</v>
      </c>
      <c r="P791" s="7" t="s">
        <v>95</v>
      </c>
      <c r="Q791" s="10" t="s">
        <v>539</v>
      </c>
      <c r="R791" s="12" t="str">
        <f>HYPERLINK("https://docs.wto.org/imrd/directdoc.asp?DDFDocuments/t/G/TBTN26/KEN2118.docx", "https://docs.wto.org/imrd/directdoc.asp?DDFDocuments/t/G/TBTN26/KEN2118.docx")</f>
        <v>https://docs.wto.org/imrd/directdoc.asp?DDFDocuments/t/G/TBTN26/KEN2118.docx</v>
      </c>
      <c r="S791" s="12" t="str">
        <f>HYPERLINK("https://docs.wto.org/imrd/directdoc.asp?DDFDocuments/u/G/TBTN26/KEN2118.docx", "https://docs.wto.org/imrd/directdoc.asp?DDFDocuments/u/G/TBTN26/KEN2118.docx")</f>
        <v>https://docs.wto.org/imrd/directdoc.asp?DDFDocuments/u/G/TBTN26/KEN2118.docx</v>
      </c>
      <c r="T791" s="12"/>
      <c r="U791" s="12" t="s">
        <v>98</v>
      </c>
      <c r="V791" s="12" t="s">
        <v>97</v>
      </c>
      <c r="W791" s="12" t="s">
        <v>97</v>
      </c>
      <c r="X791" s="12" t="s">
        <v>97</v>
      </c>
      <c r="Y791" s="12" t="s">
        <v>97</v>
      </c>
      <c r="Z791" s="12" t="s">
        <v>97</v>
      </c>
      <c r="AA791" s="12" t="s">
        <v>97</v>
      </c>
      <c r="AB791" s="13" t="s">
        <v>540</v>
      </c>
      <c r="AC791" s="12" t="s">
        <v>41</v>
      </c>
      <c r="AD791" s="12" t="s">
        <v>41</v>
      </c>
      <c r="AE791" s="12" t="s">
        <v>41</v>
      </c>
      <c r="AF791" s="12" t="s">
        <v>41</v>
      </c>
      <c r="AG791" s="12" t="s">
        <v>41</v>
      </c>
      <c r="AH791" s="13" t="s">
        <v>41</v>
      </c>
    </row>
    <row r="792" spans="1:34" ht="40.049999999999997" customHeight="1" x14ac:dyDescent="0.3">
      <c r="A792" s="7" t="s">
        <v>45</v>
      </c>
      <c r="B792" s="8">
        <v>46289</v>
      </c>
      <c r="C792" s="9" t="str">
        <f>HYPERLINK("https://epingalert.org/en/Search?viewData= G/TBT/N/KEN/2119"," G/TBT/N/KEN/2119")</f>
        <v xml:space="preserve"> G/TBT/N/KEN/2119</v>
      </c>
      <c r="D792" s="10" t="s">
        <v>541</v>
      </c>
      <c r="E792" s="10" t="s">
        <v>542</v>
      </c>
      <c r="F792" s="10" t="s">
        <v>527</v>
      </c>
      <c r="G792" s="10" t="s">
        <v>543</v>
      </c>
      <c r="H792" s="10" t="s">
        <v>529</v>
      </c>
      <c r="I792" s="10" t="s">
        <v>530</v>
      </c>
      <c r="J792" s="10" t="s">
        <v>41</v>
      </c>
      <c r="K792" s="10" t="s">
        <v>41</v>
      </c>
      <c r="L792" s="7"/>
      <c r="M792" s="8">
        <v>46349</v>
      </c>
      <c r="N792" s="11" t="s">
        <v>531</v>
      </c>
      <c r="O792" s="11" t="s">
        <v>166</v>
      </c>
      <c r="P792" s="7" t="s">
        <v>95</v>
      </c>
      <c r="Q792" s="10" t="s">
        <v>544</v>
      </c>
      <c r="R792" s="12" t="str">
        <f>HYPERLINK("https://docs.wto.org/imrd/directdoc.asp?DDFDocuments/t/G/TBTN26/KEN2119.docx", "https://docs.wto.org/imrd/directdoc.asp?DDFDocuments/t/G/TBTN26/KEN2119.docx")</f>
        <v>https://docs.wto.org/imrd/directdoc.asp?DDFDocuments/t/G/TBTN26/KEN2119.docx</v>
      </c>
      <c r="S792" s="12" t="str">
        <f>HYPERLINK("https://docs.wto.org/imrd/directdoc.asp?DDFDocuments/u/G/TBTN26/KEN2119.docx", "https://docs.wto.org/imrd/directdoc.asp?DDFDocuments/u/G/TBTN26/KEN2119.docx")</f>
        <v>https://docs.wto.org/imrd/directdoc.asp?DDFDocuments/u/G/TBTN26/KEN2119.docx</v>
      </c>
      <c r="T792" s="12"/>
      <c r="U792" s="12" t="s">
        <v>98</v>
      </c>
      <c r="V792" s="12" t="s">
        <v>97</v>
      </c>
      <c r="W792" s="12" t="s">
        <v>97</v>
      </c>
      <c r="X792" s="12" t="s">
        <v>97</v>
      </c>
      <c r="Y792" s="12" t="s">
        <v>97</v>
      </c>
      <c r="Z792" s="12" t="s">
        <v>97</v>
      </c>
      <c r="AA792" s="12" t="s">
        <v>97</v>
      </c>
      <c r="AB792" s="13" t="s">
        <v>545</v>
      </c>
      <c r="AC792" s="12" t="s">
        <v>41</v>
      </c>
      <c r="AD792" s="12" t="s">
        <v>41</v>
      </c>
      <c r="AE792" s="12" t="s">
        <v>41</v>
      </c>
      <c r="AF792" s="12" t="s">
        <v>41</v>
      </c>
      <c r="AG792" s="12" t="s">
        <v>41</v>
      </c>
      <c r="AH792" s="13" t="s">
        <v>41</v>
      </c>
    </row>
    <row r="793" spans="1:34" ht="40.049999999999997" customHeight="1" x14ac:dyDescent="0.3">
      <c r="A793" s="7" t="s">
        <v>546</v>
      </c>
      <c r="B793" s="8">
        <v>46289</v>
      </c>
      <c r="C793" s="9" t="str">
        <f>HYPERLINK("https://epingalert.org/en/Search?viewData= G/TBT/N/PHL/376"," G/TBT/N/PHL/376")</f>
        <v xml:space="preserve"> G/TBT/N/PHL/376</v>
      </c>
      <c r="D793" s="10" t="s">
        <v>547</v>
      </c>
      <c r="E793" s="10" t="s">
        <v>548</v>
      </c>
      <c r="F793" s="10" t="s">
        <v>549</v>
      </c>
      <c r="G793" s="10" t="s">
        <v>550</v>
      </c>
      <c r="H793" s="10" t="s">
        <v>551</v>
      </c>
      <c r="I793" s="10" t="s">
        <v>165</v>
      </c>
      <c r="J793" s="10" t="s">
        <v>41</v>
      </c>
      <c r="K793" s="10" t="s">
        <v>41</v>
      </c>
      <c r="L793" s="7"/>
      <c r="M793" s="8">
        <v>46347</v>
      </c>
      <c r="N793" s="11" t="s">
        <v>552</v>
      </c>
      <c r="O793" s="11" t="s">
        <v>166</v>
      </c>
      <c r="P793" s="7" t="s">
        <v>95</v>
      </c>
      <c r="Q793" s="10" t="s">
        <v>553</v>
      </c>
      <c r="R793" s="12" t="str">
        <f>HYPERLINK("https://docs.wto.org/imrd/directdoc.asp?DDFDocuments/t/G/TBTN26/PHL376.docx", "https://docs.wto.org/imrd/directdoc.asp?DDFDocuments/t/G/TBTN26/PHL376.docx")</f>
        <v>https://docs.wto.org/imrd/directdoc.asp?DDFDocuments/t/G/TBTN26/PHL376.docx</v>
      </c>
      <c r="S793" s="12"/>
      <c r="T793" s="12"/>
      <c r="U793" s="12" t="s">
        <v>98</v>
      </c>
      <c r="V793" s="12" t="s">
        <v>97</v>
      </c>
      <c r="W793" s="12" t="s">
        <v>97</v>
      </c>
      <c r="X793" s="12" t="s">
        <v>97</v>
      </c>
      <c r="Y793" s="12" t="s">
        <v>97</v>
      </c>
      <c r="Z793" s="12" t="s">
        <v>97</v>
      </c>
      <c r="AA793" s="12" t="s">
        <v>97</v>
      </c>
      <c r="AB793" s="13" t="s">
        <v>554</v>
      </c>
      <c r="AC793" s="12" t="s">
        <v>41</v>
      </c>
      <c r="AD793" s="12" t="s">
        <v>41</v>
      </c>
      <c r="AE793" s="12" t="s">
        <v>41</v>
      </c>
      <c r="AF793" s="12" t="s">
        <v>41</v>
      </c>
      <c r="AG793" s="12" t="s">
        <v>41</v>
      </c>
      <c r="AH793" s="13" t="s">
        <v>41</v>
      </c>
    </row>
    <row r="794" spans="1:34" ht="40.049999999999997" customHeight="1" x14ac:dyDescent="0.3">
      <c r="A794" s="7" t="s">
        <v>546</v>
      </c>
      <c r="B794" s="8">
        <v>46289</v>
      </c>
      <c r="C794" s="9" t="str">
        <f>HYPERLINK("https://epingalert.org/en/Search?viewData= G/TBT/N/PHL/377"," G/TBT/N/PHL/377")</f>
        <v xml:space="preserve"> G/TBT/N/PHL/377</v>
      </c>
      <c r="D794" s="10" t="s">
        <v>555</v>
      </c>
      <c r="E794" s="10" t="s">
        <v>556</v>
      </c>
      <c r="F794" s="10" t="s">
        <v>557</v>
      </c>
      <c r="G794" s="10" t="s">
        <v>558</v>
      </c>
      <c r="H794" s="10" t="s">
        <v>559</v>
      </c>
      <c r="I794" s="10" t="s">
        <v>218</v>
      </c>
      <c r="J794" s="10" t="s">
        <v>41</v>
      </c>
      <c r="K794" s="10" t="s">
        <v>452</v>
      </c>
      <c r="L794" s="7"/>
      <c r="M794" s="8">
        <v>46349</v>
      </c>
      <c r="N794" s="11" t="s">
        <v>166</v>
      </c>
      <c r="O794" s="11" t="s">
        <v>166</v>
      </c>
      <c r="P794" s="7" t="s">
        <v>95</v>
      </c>
      <c r="Q794" s="10" t="s">
        <v>560</v>
      </c>
      <c r="R794" s="12" t="str">
        <f>HYPERLINK("https://docs.wto.org/imrd/directdoc.asp?DDFDocuments/t/G/TBTN26/PHL377.docx", "https://docs.wto.org/imrd/directdoc.asp?DDFDocuments/t/G/TBTN26/PHL377.docx")</f>
        <v>https://docs.wto.org/imrd/directdoc.asp?DDFDocuments/t/G/TBTN26/PHL377.docx</v>
      </c>
      <c r="S794" s="12"/>
      <c r="T794" s="12"/>
      <c r="U794" s="12" t="s">
        <v>98</v>
      </c>
      <c r="V794" s="12" t="s">
        <v>97</v>
      </c>
      <c r="W794" s="12" t="s">
        <v>97</v>
      </c>
      <c r="X794" s="12" t="s">
        <v>97</v>
      </c>
      <c r="Y794" s="12" t="s">
        <v>97</v>
      </c>
      <c r="Z794" s="12" t="s">
        <v>97</v>
      </c>
      <c r="AA794" s="12" t="s">
        <v>97</v>
      </c>
      <c r="AB794" s="13" t="s">
        <v>561</v>
      </c>
      <c r="AC794" s="12" t="s">
        <v>41</v>
      </c>
      <c r="AD794" s="12" t="s">
        <v>41</v>
      </c>
      <c r="AE794" s="12" t="s">
        <v>41</v>
      </c>
      <c r="AF794" s="12" t="s">
        <v>41</v>
      </c>
      <c r="AG794" s="12" t="s">
        <v>41</v>
      </c>
      <c r="AH794" s="13" t="s">
        <v>41</v>
      </c>
    </row>
    <row r="795" spans="1:34" ht="40.049999999999997" customHeight="1" x14ac:dyDescent="0.3">
      <c r="A795" s="7" t="s">
        <v>562</v>
      </c>
      <c r="B795" s="8">
        <v>46289</v>
      </c>
      <c r="C795" s="9" t="str">
        <f>HYPERLINK("https://epingalert.org/en/Search?viewData= G/TBT/N/SLV/244/Add.1"," G/TBT/N/SLV/244/Add.1")</f>
        <v xml:space="preserve"> G/TBT/N/SLV/244/Add.1</v>
      </c>
      <c r="D795" s="10" t="s">
        <v>563</v>
      </c>
      <c r="E795" s="10" t="s">
        <v>564</v>
      </c>
      <c r="F795" s="10" t="s">
        <v>565</v>
      </c>
      <c r="G795" s="10" t="s">
        <v>41</v>
      </c>
      <c r="H795" s="10" t="s">
        <v>566</v>
      </c>
      <c r="I795" s="10" t="s">
        <v>329</v>
      </c>
      <c r="J795" s="10" t="s">
        <v>41</v>
      </c>
      <c r="K795" s="10" t="s">
        <v>41</v>
      </c>
      <c r="L795" s="7"/>
      <c r="M795" s="8" t="s">
        <v>41</v>
      </c>
      <c r="N795" s="11"/>
      <c r="O795" s="11"/>
      <c r="P795" s="7" t="s">
        <v>43</v>
      </c>
      <c r="Q795" s="10" t="s">
        <v>567</v>
      </c>
      <c r="R795" s="12"/>
      <c r="S795" s="12"/>
      <c r="T795" s="12" t="str">
        <f>HYPERLINK("https://docs.wto.org/imrd/directdoc.asp?DDFDocuments/v/G/TBTN26/SLV244A1.docx", "https://docs.wto.org/imrd/directdoc.asp?DDFDocuments/v/G/TBTN26/SLV244A1.docx")</f>
        <v>https://docs.wto.org/imrd/directdoc.asp?DDFDocuments/v/G/TBTN26/SLV244A1.docx</v>
      </c>
      <c r="U795" s="12" t="s">
        <v>97</v>
      </c>
      <c r="V795" s="12" t="s">
        <v>97</v>
      </c>
      <c r="W795" s="12" t="s">
        <v>97</v>
      </c>
      <c r="X795" s="12" t="s">
        <v>97</v>
      </c>
      <c r="Y795" s="12" t="s">
        <v>97</v>
      </c>
      <c r="Z795" s="12" t="s">
        <v>97</v>
      </c>
      <c r="AA795" s="12" t="s">
        <v>97</v>
      </c>
      <c r="AB795" s="13" t="s">
        <v>41</v>
      </c>
      <c r="AC795" s="12" t="s">
        <v>41</v>
      </c>
      <c r="AD795" s="12" t="s">
        <v>41</v>
      </c>
      <c r="AE795" s="12" t="s">
        <v>41</v>
      </c>
      <c r="AF795" s="12" t="s">
        <v>41</v>
      </c>
      <c r="AG795" s="12" t="s">
        <v>41</v>
      </c>
      <c r="AH795" s="13" t="s">
        <v>41</v>
      </c>
    </row>
    <row r="796" spans="1:34" ht="40.049999999999997" customHeight="1" x14ac:dyDescent="0.3">
      <c r="A796" s="7" t="s">
        <v>47</v>
      </c>
      <c r="B796" s="8">
        <v>46289</v>
      </c>
      <c r="C796" s="9" t="str">
        <f>HYPERLINK("https://epingalert.org/en/Search?viewData= G/TBT/N/TZA/1656"," G/TBT/N/TZA/1656")</f>
        <v xml:space="preserve"> G/TBT/N/TZA/1656</v>
      </c>
      <c r="D796" s="10" t="s">
        <v>568</v>
      </c>
      <c r="E796" s="10" t="s">
        <v>569</v>
      </c>
      <c r="F796" s="10" t="s">
        <v>570</v>
      </c>
      <c r="G796" s="10" t="s">
        <v>571</v>
      </c>
      <c r="H796" s="10" t="s">
        <v>572</v>
      </c>
      <c r="I796" s="10" t="s">
        <v>355</v>
      </c>
      <c r="J796" s="10" t="s">
        <v>41</v>
      </c>
      <c r="K796" s="10" t="s">
        <v>41</v>
      </c>
      <c r="L796" s="7"/>
      <c r="M796" s="8">
        <v>46349</v>
      </c>
      <c r="N796" s="11" t="s">
        <v>166</v>
      </c>
      <c r="O796" s="11" t="s">
        <v>166</v>
      </c>
      <c r="P796" s="7" t="s">
        <v>95</v>
      </c>
      <c r="Q796" s="10" t="s">
        <v>573</v>
      </c>
      <c r="R796" s="12" t="str">
        <f>HYPERLINK("https://docs.wto.org/imrd/directdoc.asp?DDFDocuments/t/G/TBTN26/TZA1656.docx", "https://docs.wto.org/imrd/directdoc.asp?DDFDocuments/t/G/TBTN26/TZA1656.docx")</f>
        <v>https://docs.wto.org/imrd/directdoc.asp?DDFDocuments/t/G/TBTN26/TZA1656.docx</v>
      </c>
      <c r="S796" s="12"/>
      <c r="T796" s="12"/>
      <c r="U796" s="12" t="s">
        <v>98</v>
      </c>
      <c r="V796" s="12" t="s">
        <v>97</v>
      </c>
      <c r="W796" s="12" t="s">
        <v>98</v>
      </c>
      <c r="X796" s="12" t="s">
        <v>97</v>
      </c>
      <c r="Y796" s="12" t="s">
        <v>97</v>
      </c>
      <c r="Z796" s="12" t="s">
        <v>97</v>
      </c>
      <c r="AA796" s="12" t="s">
        <v>97</v>
      </c>
      <c r="AB796" s="13" t="s">
        <v>574</v>
      </c>
      <c r="AC796" s="12" t="s">
        <v>41</v>
      </c>
      <c r="AD796" s="12" t="s">
        <v>41</v>
      </c>
      <c r="AE796" s="12" t="s">
        <v>41</v>
      </c>
      <c r="AF796" s="12" t="s">
        <v>41</v>
      </c>
      <c r="AG796" s="12" t="s">
        <v>41</v>
      </c>
      <c r="AH796" s="13" t="s">
        <v>41</v>
      </c>
    </row>
    <row r="797" spans="1:34" ht="40.049999999999997" customHeight="1" x14ac:dyDescent="0.3">
      <c r="A797" s="7" t="s">
        <v>47</v>
      </c>
      <c r="B797" s="8">
        <v>46289</v>
      </c>
      <c r="C797" s="9" t="str">
        <f>HYPERLINK("https://epingalert.org/en/Search?viewData= G/TBT/N/TZA/1657"," G/TBT/N/TZA/1657")</f>
        <v xml:space="preserve"> G/TBT/N/TZA/1657</v>
      </c>
      <c r="D797" s="10" t="s">
        <v>575</v>
      </c>
      <c r="E797" s="10" t="s">
        <v>576</v>
      </c>
      <c r="F797" s="10" t="s">
        <v>577</v>
      </c>
      <c r="G797" s="10" t="s">
        <v>578</v>
      </c>
      <c r="H797" s="10" t="s">
        <v>572</v>
      </c>
      <c r="I797" s="10" t="s">
        <v>363</v>
      </c>
      <c r="J797" s="10" t="s">
        <v>41</v>
      </c>
      <c r="K797" s="10" t="s">
        <v>41</v>
      </c>
      <c r="L797" s="7"/>
      <c r="M797" s="8">
        <v>46349</v>
      </c>
      <c r="N797" s="11" t="s">
        <v>166</v>
      </c>
      <c r="O797" s="11" t="s">
        <v>166</v>
      </c>
      <c r="P797" s="7" t="s">
        <v>95</v>
      </c>
      <c r="Q797" s="10" t="s">
        <v>579</v>
      </c>
      <c r="R797" s="12" t="str">
        <f>HYPERLINK("https://docs.wto.org/imrd/directdoc.asp?DDFDocuments/t/G/TBTN26/TZA1657.docx", "https://docs.wto.org/imrd/directdoc.asp?DDFDocuments/t/G/TBTN26/TZA1657.docx")</f>
        <v>https://docs.wto.org/imrd/directdoc.asp?DDFDocuments/t/G/TBTN26/TZA1657.docx</v>
      </c>
      <c r="S797" s="12" t="str">
        <f>HYPERLINK("https://docs.wto.org/imrd/directdoc.asp?DDFDocuments/u/G/TBTN26/TZA1657.docx", "https://docs.wto.org/imrd/directdoc.asp?DDFDocuments/u/G/TBTN26/TZA1657.docx")</f>
        <v>https://docs.wto.org/imrd/directdoc.asp?DDFDocuments/u/G/TBTN26/TZA1657.docx</v>
      </c>
      <c r="T797" s="12"/>
      <c r="U797" s="12" t="s">
        <v>98</v>
      </c>
      <c r="V797" s="12" t="s">
        <v>97</v>
      </c>
      <c r="W797" s="12" t="s">
        <v>98</v>
      </c>
      <c r="X797" s="12" t="s">
        <v>97</v>
      </c>
      <c r="Y797" s="12" t="s">
        <v>97</v>
      </c>
      <c r="Z797" s="12" t="s">
        <v>97</v>
      </c>
      <c r="AA797" s="12" t="s">
        <v>97</v>
      </c>
      <c r="AB797" s="13" t="s">
        <v>580</v>
      </c>
      <c r="AC797" s="12" t="s">
        <v>41</v>
      </c>
      <c r="AD797" s="12" t="s">
        <v>41</v>
      </c>
      <c r="AE797" s="12" t="s">
        <v>41</v>
      </c>
      <c r="AF797" s="12" t="s">
        <v>41</v>
      </c>
      <c r="AG797" s="12" t="s">
        <v>41</v>
      </c>
      <c r="AH797" s="13" t="s">
        <v>41</v>
      </c>
    </row>
    <row r="798" spans="1:34" ht="40.049999999999997" customHeight="1" x14ac:dyDescent="0.3">
      <c r="A798" s="7" t="s">
        <v>47</v>
      </c>
      <c r="B798" s="8">
        <v>46289</v>
      </c>
      <c r="C798" s="9" t="str">
        <f>HYPERLINK("https://epingalert.org/en/Search?viewData= G/TBT/N/TZA/1658"," G/TBT/N/TZA/1658")</f>
        <v xml:space="preserve"> G/TBT/N/TZA/1658</v>
      </c>
      <c r="D798" s="10" t="s">
        <v>581</v>
      </c>
      <c r="E798" s="10" t="s">
        <v>582</v>
      </c>
      <c r="F798" s="10" t="s">
        <v>583</v>
      </c>
      <c r="G798" s="10" t="s">
        <v>584</v>
      </c>
      <c r="H798" s="10" t="s">
        <v>585</v>
      </c>
      <c r="I798" s="10" t="s">
        <v>355</v>
      </c>
      <c r="J798" s="10" t="s">
        <v>41</v>
      </c>
      <c r="K798" s="10" t="s">
        <v>41</v>
      </c>
      <c r="L798" s="7"/>
      <c r="M798" s="8">
        <v>46349</v>
      </c>
      <c r="N798" s="11" t="s">
        <v>166</v>
      </c>
      <c r="O798" s="11" t="s">
        <v>166</v>
      </c>
      <c r="P798" s="7" t="s">
        <v>95</v>
      </c>
      <c r="Q798" s="10" t="s">
        <v>586</v>
      </c>
      <c r="R798" s="12" t="str">
        <f>HYPERLINK("https://docs.wto.org/imrd/directdoc.asp?DDFDocuments/t/G/TBTN26/TZA1658.docx", "https://docs.wto.org/imrd/directdoc.asp?DDFDocuments/t/G/TBTN26/TZA1658.docx")</f>
        <v>https://docs.wto.org/imrd/directdoc.asp?DDFDocuments/t/G/TBTN26/TZA1658.docx</v>
      </c>
      <c r="S798" s="12" t="str">
        <f>HYPERLINK("https://docs.wto.org/imrd/directdoc.asp?DDFDocuments/u/G/TBTN26/TZA1658.docx", "https://docs.wto.org/imrd/directdoc.asp?DDFDocuments/u/G/TBTN26/TZA1658.docx")</f>
        <v>https://docs.wto.org/imrd/directdoc.asp?DDFDocuments/u/G/TBTN26/TZA1658.docx</v>
      </c>
      <c r="T798" s="12"/>
      <c r="U798" s="12" t="s">
        <v>98</v>
      </c>
      <c r="V798" s="12" t="s">
        <v>97</v>
      </c>
      <c r="W798" s="12" t="s">
        <v>98</v>
      </c>
      <c r="X798" s="12" t="s">
        <v>97</v>
      </c>
      <c r="Y798" s="12" t="s">
        <v>97</v>
      </c>
      <c r="Z798" s="12" t="s">
        <v>97</v>
      </c>
      <c r="AA798" s="12" t="s">
        <v>97</v>
      </c>
      <c r="AB798" s="13" t="s">
        <v>587</v>
      </c>
      <c r="AC798" s="12" t="s">
        <v>41</v>
      </c>
      <c r="AD798" s="12" t="s">
        <v>41</v>
      </c>
      <c r="AE798" s="12" t="s">
        <v>41</v>
      </c>
      <c r="AF798" s="12" t="s">
        <v>41</v>
      </c>
      <c r="AG798" s="12" t="s">
        <v>41</v>
      </c>
      <c r="AH798" s="13" t="s">
        <v>41</v>
      </c>
    </row>
    <row r="799" spans="1:34" ht="40.049999999999997" customHeight="1" x14ac:dyDescent="0.3">
      <c r="A799" s="7" t="s">
        <v>47</v>
      </c>
      <c r="B799" s="8">
        <v>46289</v>
      </c>
      <c r="C799" s="9" t="str">
        <f>HYPERLINK("https://epingalert.org/en/Search?viewData= G/TBT/N/TZA/1659"," G/TBT/N/TZA/1659")</f>
        <v xml:space="preserve"> G/TBT/N/TZA/1659</v>
      </c>
      <c r="D799" s="10" t="s">
        <v>588</v>
      </c>
      <c r="E799" s="10" t="s">
        <v>589</v>
      </c>
      <c r="F799" s="10" t="s">
        <v>590</v>
      </c>
      <c r="G799" s="10" t="s">
        <v>591</v>
      </c>
      <c r="H799" s="10" t="s">
        <v>585</v>
      </c>
      <c r="I799" s="10" t="s">
        <v>355</v>
      </c>
      <c r="J799" s="10" t="s">
        <v>41</v>
      </c>
      <c r="K799" s="10" t="s">
        <v>41</v>
      </c>
      <c r="L799" s="7"/>
      <c r="M799" s="8">
        <v>46349</v>
      </c>
      <c r="N799" s="11" t="s">
        <v>166</v>
      </c>
      <c r="O799" s="11" t="s">
        <v>166</v>
      </c>
      <c r="P799" s="7" t="s">
        <v>95</v>
      </c>
      <c r="Q799" s="10" t="s">
        <v>592</v>
      </c>
      <c r="R799" s="12" t="str">
        <f>HYPERLINK("https://docs.wto.org/imrd/directdoc.asp?DDFDocuments/t/G/TBTN26/TZA1659.docx", "https://docs.wto.org/imrd/directdoc.asp?DDFDocuments/t/G/TBTN26/TZA1659.docx")</f>
        <v>https://docs.wto.org/imrd/directdoc.asp?DDFDocuments/t/G/TBTN26/TZA1659.docx</v>
      </c>
      <c r="S799" s="12" t="str">
        <f>HYPERLINK("https://docs.wto.org/imrd/directdoc.asp?DDFDocuments/u/G/TBTN26/TZA1659.docx", "https://docs.wto.org/imrd/directdoc.asp?DDFDocuments/u/G/TBTN26/TZA1659.docx")</f>
        <v>https://docs.wto.org/imrd/directdoc.asp?DDFDocuments/u/G/TBTN26/TZA1659.docx</v>
      </c>
      <c r="T799" s="12"/>
      <c r="U799" s="12" t="s">
        <v>98</v>
      </c>
      <c r="V799" s="12" t="s">
        <v>97</v>
      </c>
      <c r="W799" s="12" t="s">
        <v>98</v>
      </c>
      <c r="X799" s="12" t="s">
        <v>97</v>
      </c>
      <c r="Y799" s="12" t="s">
        <v>97</v>
      </c>
      <c r="Z799" s="12" t="s">
        <v>97</v>
      </c>
      <c r="AA799" s="12" t="s">
        <v>97</v>
      </c>
      <c r="AB799" s="13" t="s">
        <v>593</v>
      </c>
      <c r="AC799" s="12" t="s">
        <v>41</v>
      </c>
      <c r="AD799" s="12" t="s">
        <v>41</v>
      </c>
      <c r="AE799" s="12" t="s">
        <v>41</v>
      </c>
      <c r="AF799" s="12" t="s">
        <v>41</v>
      </c>
      <c r="AG799" s="12" t="s">
        <v>41</v>
      </c>
      <c r="AH799" s="13" t="s">
        <v>41</v>
      </c>
    </row>
    <row r="800" spans="1:34" ht="40.049999999999997" customHeight="1" x14ac:dyDescent="0.3">
      <c r="A800" s="7" t="s">
        <v>47</v>
      </c>
      <c r="B800" s="8">
        <v>46289</v>
      </c>
      <c r="C800" s="9" t="str">
        <f>HYPERLINK("https://epingalert.org/en/Search?viewData= G/TBT/N/TZA/1660"," G/TBT/N/TZA/1660")</f>
        <v xml:space="preserve"> G/TBT/N/TZA/1660</v>
      </c>
      <c r="D800" s="10" t="s">
        <v>594</v>
      </c>
      <c r="E800" s="10" t="s">
        <v>595</v>
      </c>
      <c r="F800" s="10" t="s">
        <v>583</v>
      </c>
      <c r="G800" s="10" t="s">
        <v>584</v>
      </c>
      <c r="H800" s="10" t="s">
        <v>585</v>
      </c>
      <c r="I800" s="10" t="s">
        <v>355</v>
      </c>
      <c r="J800" s="10" t="s">
        <v>41</v>
      </c>
      <c r="K800" s="10" t="s">
        <v>41</v>
      </c>
      <c r="L800" s="7"/>
      <c r="M800" s="8">
        <v>46349</v>
      </c>
      <c r="N800" s="11" t="s">
        <v>166</v>
      </c>
      <c r="O800" s="11" t="s">
        <v>166</v>
      </c>
      <c r="P800" s="7" t="s">
        <v>95</v>
      </c>
      <c r="Q800" s="10" t="s">
        <v>596</v>
      </c>
      <c r="R800" s="12" t="str">
        <f>HYPERLINK("https://docs.wto.org/imrd/directdoc.asp?DDFDocuments/t/G/TBTN26/TZA1660.docx", "https://docs.wto.org/imrd/directdoc.asp?DDFDocuments/t/G/TBTN26/TZA1660.docx")</f>
        <v>https://docs.wto.org/imrd/directdoc.asp?DDFDocuments/t/G/TBTN26/TZA1660.docx</v>
      </c>
      <c r="S800" s="12" t="str">
        <f>HYPERLINK("https://docs.wto.org/imrd/directdoc.asp?DDFDocuments/u/G/TBTN26/TZA1660.docx", "https://docs.wto.org/imrd/directdoc.asp?DDFDocuments/u/G/TBTN26/TZA1660.docx")</f>
        <v>https://docs.wto.org/imrd/directdoc.asp?DDFDocuments/u/G/TBTN26/TZA1660.docx</v>
      </c>
      <c r="T800" s="12"/>
      <c r="U800" s="12" t="s">
        <v>98</v>
      </c>
      <c r="V800" s="12" t="s">
        <v>97</v>
      </c>
      <c r="W800" s="12" t="s">
        <v>98</v>
      </c>
      <c r="X800" s="12" t="s">
        <v>97</v>
      </c>
      <c r="Y800" s="12" t="s">
        <v>97</v>
      </c>
      <c r="Z800" s="12" t="s">
        <v>97</v>
      </c>
      <c r="AA800" s="12" t="s">
        <v>97</v>
      </c>
      <c r="AB800" s="13" t="s">
        <v>597</v>
      </c>
      <c r="AC800" s="12" t="s">
        <v>41</v>
      </c>
      <c r="AD800" s="12" t="s">
        <v>41</v>
      </c>
      <c r="AE800" s="12" t="s">
        <v>41</v>
      </c>
      <c r="AF800" s="12" t="s">
        <v>41</v>
      </c>
      <c r="AG800" s="12" t="s">
        <v>41</v>
      </c>
      <c r="AH800" s="13" t="s">
        <v>41</v>
      </c>
    </row>
    <row r="801" spans="1:34" ht="40.049999999999997" customHeight="1" x14ac:dyDescent="0.3">
      <c r="A801" s="7" t="s">
        <v>112</v>
      </c>
      <c r="B801" s="8">
        <v>46289</v>
      </c>
      <c r="C801" s="9" t="str">
        <f>HYPERLINK("https://epingalert.org/en/Search?viewData= G/TBT/N/UKR/342/Add.1"," G/TBT/N/UKR/342/Add.1")</f>
        <v xml:space="preserve"> G/TBT/N/UKR/342/Add.1</v>
      </c>
      <c r="D801" s="10" t="s">
        <v>598</v>
      </c>
      <c r="E801" s="10" t="s">
        <v>599</v>
      </c>
      <c r="F801" s="10" t="s">
        <v>600</v>
      </c>
      <c r="G801" s="10" t="s">
        <v>41</v>
      </c>
      <c r="H801" s="10" t="s">
        <v>601</v>
      </c>
      <c r="I801" s="10" t="s">
        <v>602</v>
      </c>
      <c r="J801" s="10" t="s">
        <v>41</v>
      </c>
      <c r="K801" s="10" t="s">
        <v>603</v>
      </c>
      <c r="L801" s="7"/>
      <c r="M801" s="8" t="s">
        <v>41</v>
      </c>
      <c r="N801" s="11"/>
      <c r="O801" s="11"/>
      <c r="P801" s="7" t="s">
        <v>43</v>
      </c>
      <c r="Q801" s="10" t="s">
        <v>604</v>
      </c>
      <c r="R801" s="12" t="str">
        <f>HYPERLINK("https://docs.wto.org/imrd/directdoc.asp?DDFDocuments/t/G/TBTN25/UKR342A1.docx", "https://docs.wto.org/imrd/directdoc.asp?DDFDocuments/t/G/TBTN25/UKR342A1.docx")</f>
        <v>https://docs.wto.org/imrd/directdoc.asp?DDFDocuments/t/G/TBTN25/UKR342A1.docx</v>
      </c>
      <c r="S801" s="12" t="str">
        <f>HYPERLINK("https://docs.wto.org/imrd/directdoc.asp?DDFDocuments/u/G/TBTN25/UKR342A1.docx", "https://docs.wto.org/imrd/directdoc.asp?DDFDocuments/u/G/TBTN25/UKR342A1.docx")</f>
        <v>https://docs.wto.org/imrd/directdoc.asp?DDFDocuments/u/G/TBTN25/UKR342A1.docx</v>
      </c>
      <c r="T801" s="12" t="str">
        <f>HYPERLINK("https://docs.wto.org/imrd/directdoc.asp?DDFDocuments/v/G/TBTN25/UKR342A1.docx", "https://docs.wto.org/imrd/directdoc.asp?DDFDocuments/v/G/TBTN25/UKR342A1.docx")</f>
        <v>https://docs.wto.org/imrd/directdoc.asp?DDFDocuments/v/G/TBTN25/UKR342A1.docx</v>
      </c>
      <c r="U801" s="12" t="s">
        <v>98</v>
      </c>
      <c r="V801" s="12" t="s">
        <v>97</v>
      </c>
      <c r="W801" s="12" t="s">
        <v>98</v>
      </c>
      <c r="X801" s="12" t="s">
        <v>97</v>
      </c>
      <c r="Y801" s="12" t="s">
        <v>97</v>
      </c>
      <c r="Z801" s="12" t="s">
        <v>97</v>
      </c>
      <c r="AA801" s="12" t="s">
        <v>97</v>
      </c>
      <c r="AB801" s="13" t="s">
        <v>41</v>
      </c>
      <c r="AC801" s="12" t="s">
        <v>41</v>
      </c>
      <c r="AD801" s="12" t="s">
        <v>41</v>
      </c>
      <c r="AE801" s="12" t="s">
        <v>41</v>
      </c>
      <c r="AF801" s="12" t="s">
        <v>41</v>
      </c>
      <c r="AG801" s="12" t="s">
        <v>41</v>
      </c>
      <c r="AH801" s="13" t="s">
        <v>41</v>
      </c>
    </row>
    <row r="802" spans="1:34" ht="40.049999999999997" customHeight="1" x14ac:dyDescent="0.3">
      <c r="A802" s="7" t="s">
        <v>112</v>
      </c>
      <c r="B802" s="8">
        <v>46289</v>
      </c>
      <c r="C802" s="9" t="str">
        <f>HYPERLINK("https://epingalert.org/en/Search?viewData= G/TBT/N/UKR/410"," G/TBT/N/UKR/410")</f>
        <v xml:space="preserve"> G/TBT/N/UKR/410</v>
      </c>
      <c r="D802" s="10" t="s">
        <v>605</v>
      </c>
      <c r="E802" s="10" t="s">
        <v>606</v>
      </c>
      <c r="F802" s="10" t="s">
        <v>607</v>
      </c>
      <c r="G802" s="10" t="s">
        <v>41</v>
      </c>
      <c r="H802" s="10" t="s">
        <v>608</v>
      </c>
      <c r="I802" s="10" t="s">
        <v>609</v>
      </c>
      <c r="J802" s="10" t="s">
        <v>41</v>
      </c>
      <c r="K802" s="10" t="s">
        <v>41</v>
      </c>
      <c r="L802" s="7"/>
      <c r="M802" s="8">
        <v>46349</v>
      </c>
      <c r="N802" s="11" t="s">
        <v>166</v>
      </c>
      <c r="O802" s="11" t="s">
        <v>610</v>
      </c>
      <c r="P802" s="7" t="s">
        <v>95</v>
      </c>
      <c r="Q802" s="10" t="s">
        <v>611</v>
      </c>
      <c r="R802" s="12" t="str">
        <f>HYPERLINK("https://docs.wto.org/imrd/directdoc.asp?DDFDocuments/t/G/TBTN26/UKR410.docx", "https://docs.wto.org/imrd/directdoc.asp?DDFDocuments/t/G/TBTN26/UKR410.docx")</f>
        <v>https://docs.wto.org/imrd/directdoc.asp?DDFDocuments/t/G/TBTN26/UKR410.docx</v>
      </c>
      <c r="S802" s="12" t="str">
        <f>HYPERLINK("https://docs.wto.org/imrd/directdoc.asp?DDFDocuments/u/G/TBTN26/UKR410.docx", "https://docs.wto.org/imrd/directdoc.asp?DDFDocuments/u/G/TBTN26/UKR410.docx")</f>
        <v>https://docs.wto.org/imrd/directdoc.asp?DDFDocuments/u/G/TBTN26/UKR410.docx</v>
      </c>
      <c r="T802" s="12" t="str">
        <f>HYPERLINK("https://docs.wto.org/imrd/directdoc.asp?DDFDocuments/v/G/TBTN26/UKR410.docx", "https://docs.wto.org/imrd/directdoc.asp?DDFDocuments/v/G/TBTN26/UKR410.docx")</f>
        <v>https://docs.wto.org/imrd/directdoc.asp?DDFDocuments/v/G/TBTN26/UKR410.docx</v>
      </c>
      <c r="U802" s="12" t="s">
        <v>98</v>
      </c>
      <c r="V802" s="12" t="s">
        <v>97</v>
      </c>
      <c r="W802" s="12" t="s">
        <v>98</v>
      </c>
      <c r="X802" s="12" t="s">
        <v>97</v>
      </c>
      <c r="Y802" s="12" t="s">
        <v>97</v>
      </c>
      <c r="Z802" s="12" t="s">
        <v>97</v>
      </c>
      <c r="AA802" s="12" t="s">
        <v>97</v>
      </c>
      <c r="AB802" s="13" t="s">
        <v>612</v>
      </c>
      <c r="AC802" s="12" t="s">
        <v>41</v>
      </c>
      <c r="AD802" s="12" t="s">
        <v>41</v>
      </c>
      <c r="AE802" s="12" t="s">
        <v>41</v>
      </c>
      <c r="AF802" s="12" t="s">
        <v>41</v>
      </c>
      <c r="AG802" s="12" t="s">
        <v>41</v>
      </c>
      <c r="AH802" s="13" t="s">
        <v>41</v>
      </c>
    </row>
    <row r="803" spans="1:34" ht="40.049999999999997" customHeight="1" x14ac:dyDescent="0.3">
      <c r="A803" s="7" t="s">
        <v>112</v>
      </c>
      <c r="B803" s="8">
        <v>46289</v>
      </c>
      <c r="C803" s="9" t="str">
        <f>HYPERLINK("https://epingalert.org/en/Search?viewData= G/TBT/N/UKR/411"," G/TBT/N/UKR/411")</f>
        <v xml:space="preserve"> G/TBT/N/UKR/411</v>
      </c>
      <c r="D803" s="10" t="s">
        <v>613</v>
      </c>
      <c r="E803" s="10" t="s">
        <v>614</v>
      </c>
      <c r="F803" s="10" t="s">
        <v>615</v>
      </c>
      <c r="G803" s="10" t="s">
        <v>616</v>
      </c>
      <c r="H803" s="10" t="s">
        <v>362</v>
      </c>
      <c r="I803" s="10" t="s">
        <v>617</v>
      </c>
      <c r="J803" s="10" t="s">
        <v>41</v>
      </c>
      <c r="K803" s="10" t="s">
        <v>157</v>
      </c>
      <c r="L803" s="7"/>
      <c r="M803" s="8">
        <v>46319</v>
      </c>
      <c r="N803" s="11">
        <v>46212</v>
      </c>
      <c r="O803" s="11">
        <v>46461</v>
      </c>
      <c r="P803" s="7" t="s">
        <v>95</v>
      </c>
      <c r="Q803" s="10" t="s">
        <v>618</v>
      </c>
      <c r="R803" s="12" t="str">
        <f>HYPERLINK("https://docs.wto.org/imrd/directdoc.asp?DDFDocuments/t/G/TBTN26/UKR411.docx", "https://docs.wto.org/imrd/directdoc.asp?DDFDocuments/t/G/TBTN26/UKR411.docx")</f>
        <v>https://docs.wto.org/imrd/directdoc.asp?DDFDocuments/t/G/TBTN26/UKR411.docx</v>
      </c>
      <c r="S803" s="12"/>
      <c r="T803" s="12"/>
      <c r="U803" s="12" t="s">
        <v>98</v>
      </c>
      <c r="V803" s="12" t="s">
        <v>97</v>
      </c>
      <c r="W803" s="12" t="s">
        <v>98</v>
      </c>
      <c r="X803" s="12" t="s">
        <v>97</v>
      </c>
      <c r="Y803" s="12" t="s">
        <v>97</v>
      </c>
      <c r="Z803" s="12" t="s">
        <v>97</v>
      </c>
      <c r="AA803" s="12" t="s">
        <v>97</v>
      </c>
      <c r="AB803" s="13" t="s">
        <v>619</v>
      </c>
      <c r="AC803" s="12" t="s">
        <v>41</v>
      </c>
      <c r="AD803" s="12" t="s">
        <v>41</v>
      </c>
      <c r="AE803" s="12" t="s">
        <v>41</v>
      </c>
      <c r="AF803" s="12" t="s">
        <v>41</v>
      </c>
      <c r="AG803" s="12" t="s">
        <v>41</v>
      </c>
      <c r="AH803" s="13" t="s">
        <v>41</v>
      </c>
    </row>
    <row r="804" spans="1:34" ht="40.049999999999997" customHeight="1" x14ac:dyDescent="0.3">
      <c r="A804" s="7" t="s">
        <v>325</v>
      </c>
      <c r="B804" s="8">
        <v>46289</v>
      </c>
      <c r="C804" s="9" t="str">
        <f>HYPERLINK("https://epingalert.org/en/Search?viewData= G/TBT/N/VNM/448"," G/TBT/N/VNM/448")</f>
        <v xml:space="preserve"> G/TBT/N/VNM/448</v>
      </c>
      <c r="D804" s="10" t="s">
        <v>620</v>
      </c>
      <c r="E804" s="10" t="s">
        <v>621</v>
      </c>
      <c r="F804" s="10" t="s">
        <v>622</v>
      </c>
      <c r="G804" s="10" t="s">
        <v>623</v>
      </c>
      <c r="H804" s="10" t="s">
        <v>624</v>
      </c>
      <c r="I804" s="10" t="s">
        <v>218</v>
      </c>
      <c r="J804" s="10" t="s">
        <v>41</v>
      </c>
      <c r="K804" s="10" t="s">
        <v>41</v>
      </c>
      <c r="L804" s="7"/>
      <c r="M804" s="8">
        <v>46349</v>
      </c>
      <c r="N804" s="11" t="s">
        <v>625</v>
      </c>
      <c r="O804" s="11" t="s">
        <v>625</v>
      </c>
      <c r="P804" s="7" t="s">
        <v>95</v>
      </c>
      <c r="Q804" s="10" t="s">
        <v>626</v>
      </c>
      <c r="R804" s="12" t="str">
        <f>HYPERLINK("https://docs.wto.org/imrd/directdoc.asp?DDFDocuments/t/G/TBTN26/VNM448.docx", "https://docs.wto.org/imrd/directdoc.asp?DDFDocuments/t/G/TBTN26/VNM448.docx")</f>
        <v>https://docs.wto.org/imrd/directdoc.asp?DDFDocuments/t/G/TBTN26/VNM448.docx</v>
      </c>
      <c r="S804" s="12"/>
      <c r="T804" s="12"/>
      <c r="U804" s="12" t="s">
        <v>98</v>
      </c>
      <c r="V804" s="12" t="s">
        <v>97</v>
      </c>
      <c r="W804" s="12" t="s">
        <v>98</v>
      </c>
      <c r="X804" s="12" t="s">
        <v>97</v>
      </c>
      <c r="Y804" s="12" t="s">
        <v>97</v>
      </c>
      <c r="Z804" s="12" t="s">
        <v>97</v>
      </c>
      <c r="AA804" s="12" t="s">
        <v>97</v>
      </c>
      <c r="AB804" s="13" t="s">
        <v>627</v>
      </c>
      <c r="AC804" s="12" t="s">
        <v>41</v>
      </c>
      <c r="AD804" s="12" t="s">
        <v>41</v>
      </c>
      <c r="AE804" s="12" t="s">
        <v>41</v>
      </c>
      <c r="AF804" s="12" t="s">
        <v>41</v>
      </c>
      <c r="AG804" s="12" t="s">
        <v>41</v>
      </c>
      <c r="AH804" s="13" t="s">
        <v>41</v>
      </c>
    </row>
    <row r="805" spans="1:34" ht="40.049999999999997" customHeight="1" x14ac:dyDescent="0.3">
      <c r="A805" s="7" t="s">
        <v>334</v>
      </c>
      <c r="B805" s="8">
        <v>46290</v>
      </c>
      <c r="C805" s="9" t="str">
        <f>HYPERLINK("https://epingalert.org/en/Search?viewData= G/SPS/N/BRA/2537"," G/SPS/N/BRA/2537")</f>
        <v xml:space="preserve"> G/SPS/N/BRA/2537</v>
      </c>
      <c r="D805" s="10" t="s">
        <v>366</v>
      </c>
      <c r="E805" s="10" t="s">
        <v>367</v>
      </c>
      <c r="F805" s="10" t="s">
        <v>368</v>
      </c>
      <c r="G805" s="10" t="s">
        <v>41</v>
      </c>
      <c r="H805" s="10" t="s">
        <v>369</v>
      </c>
      <c r="I805" s="10" t="s">
        <v>370</v>
      </c>
      <c r="J805" s="10" t="s">
        <v>41</v>
      </c>
      <c r="K805" s="10" t="s">
        <v>371</v>
      </c>
      <c r="L805" s="7"/>
      <c r="M805" s="8">
        <v>46350</v>
      </c>
      <c r="N805" s="11" t="s">
        <v>372</v>
      </c>
      <c r="O805" s="11" t="s">
        <v>372</v>
      </c>
      <c r="P805" s="7" t="s">
        <v>95</v>
      </c>
      <c r="Q805" s="10" t="s">
        <v>373</v>
      </c>
      <c r="R805" s="12" t="str">
        <f>HYPERLINK("https://docs.wto.org/imrd/directdoc.asp?DDFDocuments/t/G/SPS/NBRA2537.docx", "https://docs.wto.org/imrd/directdoc.asp?DDFDocuments/t/G/SPS/NBRA2537.docx")</f>
        <v>https://docs.wto.org/imrd/directdoc.asp?DDFDocuments/t/G/SPS/NBRA2537.docx</v>
      </c>
      <c r="S805" s="12" t="str">
        <f>HYPERLINK("https://docs.wto.org/imrd/directdoc.asp?DDFDocuments/u/G/SPS/NBRA2537.docx", "https://docs.wto.org/imrd/directdoc.asp?DDFDocuments/u/G/SPS/NBRA2537.docx")</f>
        <v>https://docs.wto.org/imrd/directdoc.asp?DDFDocuments/u/G/SPS/NBRA2537.docx</v>
      </c>
      <c r="T805" s="12" t="str">
        <f>HYPERLINK("https://docs.wto.org/imrd/directdoc.asp?DDFDocuments/v/G/SPS/NBRA2537.docx", "https://docs.wto.org/imrd/directdoc.asp?DDFDocuments/v/G/SPS/NBRA2537.docx")</f>
        <v>https://docs.wto.org/imrd/directdoc.asp?DDFDocuments/v/G/SPS/NBRA2537.docx</v>
      </c>
      <c r="U805" s="12" t="s">
        <v>41</v>
      </c>
      <c r="V805" s="12" t="s">
        <v>41</v>
      </c>
      <c r="W805" s="12" t="s">
        <v>41</v>
      </c>
      <c r="X805" s="12" t="s">
        <v>41</v>
      </c>
      <c r="Y805" s="12" t="s">
        <v>41</v>
      </c>
      <c r="Z805" s="12" t="s">
        <v>41</v>
      </c>
      <c r="AA805" s="12" t="s">
        <v>41</v>
      </c>
      <c r="AB805" s="13" t="s">
        <v>41</v>
      </c>
      <c r="AC805" s="12" t="s">
        <v>97</v>
      </c>
      <c r="AD805" s="12" t="s">
        <v>97</v>
      </c>
      <c r="AE805" s="12" t="s">
        <v>97</v>
      </c>
      <c r="AF805" s="12" t="s">
        <v>98</v>
      </c>
      <c r="AG805" s="12" t="s">
        <v>99</v>
      </c>
      <c r="AH805" s="13" t="s">
        <v>41</v>
      </c>
    </row>
    <row r="806" spans="1:34" ht="40.049999999999997" customHeight="1" x14ac:dyDescent="0.3">
      <c r="A806" s="7" t="s">
        <v>334</v>
      </c>
      <c r="B806" s="8">
        <v>46290</v>
      </c>
      <c r="C806" s="9" t="str">
        <f>HYPERLINK("https://epingalert.org/en/Search?viewData= G/SPS/N/BRA/2538"," G/SPS/N/BRA/2538")</f>
        <v xml:space="preserve"> G/SPS/N/BRA/2538</v>
      </c>
      <c r="D806" s="10" t="s">
        <v>374</v>
      </c>
      <c r="E806" s="10" t="s">
        <v>375</v>
      </c>
      <c r="F806" s="10" t="s">
        <v>337</v>
      </c>
      <c r="G806" s="10" t="s">
        <v>338</v>
      </c>
      <c r="H806" s="10" t="s">
        <v>339</v>
      </c>
      <c r="I806" s="10" t="s">
        <v>340</v>
      </c>
      <c r="J806" s="10" t="s">
        <v>41</v>
      </c>
      <c r="K806" s="10" t="s">
        <v>341</v>
      </c>
      <c r="L806" s="7" t="s">
        <v>376</v>
      </c>
      <c r="M806" s="8">
        <v>46350</v>
      </c>
      <c r="N806" s="11" t="s">
        <v>122</v>
      </c>
      <c r="O806" s="11" t="s">
        <v>122</v>
      </c>
      <c r="P806" s="7" t="s">
        <v>95</v>
      </c>
      <c r="Q806" s="10" t="s">
        <v>377</v>
      </c>
      <c r="R806" s="12" t="str">
        <f>HYPERLINK("https://docs.wto.org/imrd/directdoc.asp?DDFDocuments/t/G/SPS/NBRA2538.docx", "https://docs.wto.org/imrd/directdoc.asp?DDFDocuments/t/G/SPS/NBRA2538.docx")</f>
        <v>https://docs.wto.org/imrd/directdoc.asp?DDFDocuments/t/G/SPS/NBRA2538.docx</v>
      </c>
      <c r="S806" s="12" t="str">
        <f>HYPERLINK("https://docs.wto.org/imrd/directdoc.asp?DDFDocuments/u/G/SPS/NBRA2538.docx", "https://docs.wto.org/imrd/directdoc.asp?DDFDocuments/u/G/SPS/NBRA2538.docx")</f>
        <v>https://docs.wto.org/imrd/directdoc.asp?DDFDocuments/u/G/SPS/NBRA2538.docx</v>
      </c>
      <c r="T806" s="12" t="str">
        <f>HYPERLINK("https://docs.wto.org/imrd/directdoc.asp?DDFDocuments/v/G/SPS/NBRA2538.docx", "https://docs.wto.org/imrd/directdoc.asp?DDFDocuments/v/G/SPS/NBRA2538.docx")</f>
        <v>https://docs.wto.org/imrd/directdoc.asp?DDFDocuments/v/G/SPS/NBRA2538.docx</v>
      </c>
      <c r="U806" s="12" t="s">
        <v>41</v>
      </c>
      <c r="V806" s="12" t="s">
        <v>41</v>
      </c>
      <c r="W806" s="12" t="s">
        <v>41</v>
      </c>
      <c r="X806" s="12" t="s">
        <v>41</v>
      </c>
      <c r="Y806" s="12" t="s">
        <v>41</v>
      </c>
      <c r="Z806" s="12" t="s">
        <v>41</v>
      </c>
      <c r="AA806" s="12" t="s">
        <v>41</v>
      </c>
      <c r="AB806" s="13" t="s">
        <v>41</v>
      </c>
      <c r="AC806" s="12" t="s">
        <v>97</v>
      </c>
      <c r="AD806" s="12" t="s">
        <v>97</v>
      </c>
      <c r="AE806" s="12" t="s">
        <v>98</v>
      </c>
      <c r="AF806" s="12" t="s">
        <v>97</v>
      </c>
      <c r="AG806" s="12" t="s">
        <v>98</v>
      </c>
      <c r="AH806" s="13" t="s">
        <v>41</v>
      </c>
    </row>
    <row r="807" spans="1:34" ht="40.049999999999997" customHeight="1" x14ac:dyDescent="0.3">
      <c r="A807" s="7" t="s">
        <v>378</v>
      </c>
      <c r="B807" s="8">
        <v>46290</v>
      </c>
      <c r="C807" s="9" t="str">
        <f>HYPERLINK("https://epingalert.org/en/Search?viewData= G/SPS/N/CHL/890/Add.1"," G/SPS/N/CHL/890/Add.1")</f>
        <v xml:space="preserve"> G/SPS/N/CHL/890/Add.1</v>
      </c>
      <c r="D807" s="10" t="s">
        <v>379</v>
      </c>
      <c r="E807" s="10" t="s">
        <v>380</v>
      </c>
      <c r="F807" s="10" t="s">
        <v>381</v>
      </c>
      <c r="G807" s="10" t="s">
        <v>382</v>
      </c>
      <c r="H807" s="10" t="s">
        <v>41</v>
      </c>
      <c r="I807" s="10" t="s">
        <v>73</v>
      </c>
      <c r="J807" s="10" t="s">
        <v>41</v>
      </c>
      <c r="K807" s="10" t="s">
        <v>383</v>
      </c>
      <c r="L807" s="7"/>
      <c r="M807" s="8" t="s">
        <v>41</v>
      </c>
      <c r="N807" s="11"/>
      <c r="O807" s="11"/>
      <c r="P807" s="7" t="s">
        <v>43</v>
      </c>
      <c r="Q807" s="10" t="s">
        <v>384</v>
      </c>
      <c r="R807" s="12"/>
      <c r="S807" s="12"/>
      <c r="T807" s="12" t="str">
        <f>HYPERLINK("https://docs.wto.org/imrd/directdoc.asp?DDFDocuments/v/G/SPS/NCHL890A1.docx", "https://docs.wto.org/imrd/directdoc.asp?DDFDocuments/v/G/SPS/NCHL890A1.docx")</f>
        <v>https://docs.wto.org/imrd/directdoc.asp?DDFDocuments/v/G/SPS/NCHL890A1.docx</v>
      </c>
      <c r="U807" s="12" t="s">
        <v>41</v>
      </c>
      <c r="V807" s="12" t="s">
        <v>41</v>
      </c>
      <c r="W807" s="12" t="s">
        <v>41</v>
      </c>
      <c r="X807" s="12" t="s">
        <v>41</v>
      </c>
      <c r="Y807" s="12" t="s">
        <v>41</v>
      </c>
      <c r="Z807" s="12" t="s">
        <v>41</v>
      </c>
      <c r="AA807" s="12" t="s">
        <v>41</v>
      </c>
      <c r="AB807" s="13" t="s">
        <v>41</v>
      </c>
      <c r="AC807" s="12" t="s">
        <v>41</v>
      </c>
      <c r="AD807" s="12" t="s">
        <v>41</v>
      </c>
      <c r="AE807" s="12" t="s">
        <v>41</v>
      </c>
      <c r="AF807" s="12" t="s">
        <v>41</v>
      </c>
      <c r="AG807" s="12" t="s">
        <v>41</v>
      </c>
      <c r="AH807" s="13" t="s">
        <v>41</v>
      </c>
    </row>
    <row r="808" spans="1:34" ht="40.049999999999997" customHeight="1" x14ac:dyDescent="0.3">
      <c r="A808" s="7" t="s">
        <v>385</v>
      </c>
      <c r="B808" s="8">
        <v>46290</v>
      </c>
      <c r="C808" s="9" t="str">
        <f>HYPERLINK("https://epingalert.org/en/Search?viewData= G/SPS/N/CRI/370"," G/SPS/N/CRI/370")</f>
        <v xml:space="preserve"> G/SPS/N/CRI/370</v>
      </c>
      <c r="D808" s="10" t="s">
        <v>386</v>
      </c>
      <c r="E808" s="10" t="s">
        <v>387</v>
      </c>
      <c r="F808" s="10" t="s">
        <v>388</v>
      </c>
      <c r="G808" s="10" t="s">
        <v>389</v>
      </c>
      <c r="H808" s="10" t="s">
        <v>41</v>
      </c>
      <c r="I808" s="10" t="s">
        <v>340</v>
      </c>
      <c r="J808" s="10" t="s">
        <v>41</v>
      </c>
      <c r="K808" s="10" t="s">
        <v>390</v>
      </c>
      <c r="L808" s="7"/>
      <c r="M808" s="8">
        <v>46350</v>
      </c>
      <c r="N808" s="11" t="s">
        <v>391</v>
      </c>
      <c r="O808" s="11" t="s">
        <v>392</v>
      </c>
      <c r="P808" s="7" t="s">
        <v>95</v>
      </c>
      <c r="Q808" s="10" t="s">
        <v>393</v>
      </c>
      <c r="R808" s="12"/>
      <c r="S808" s="12"/>
      <c r="T808" s="12" t="str">
        <f>HYPERLINK("https://docs.wto.org/imrd/directdoc.asp?DDFDocuments/v/G/SPS/NCRI370.docx", "https://docs.wto.org/imrd/directdoc.asp?DDFDocuments/v/G/SPS/NCRI370.docx")</f>
        <v>https://docs.wto.org/imrd/directdoc.asp?DDFDocuments/v/G/SPS/NCRI370.docx</v>
      </c>
      <c r="U808" s="12" t="s">
        <v>41</v>
      </c>
      <c r="V808" s="12" t="s">
        <v>41</v>
      </c>
      <c r="W808" s="12" t="s">
        <v>41</v>
      </c>
      <c r="X808" s="12" t="s">
        <v>41</v>
      </c>
      <c r="Y808" s="12" t="s">
        <v>41</v>
      </c>
      <c r="Z808" s="12" t="s">
        <v>41</v>
      </c>
      <c r="AA808" s="12" t="s">
        <v>41</v>
      </c>
      <c r="AB808" s="13" t="s">
        <v>41</v>
      </c>
      <c r="AC808" s="12" t="s">
        <v>97</v>
      </c>
      <c r="AD808" s="12" t="s">
        <v>97</v>
      </c>
      <c r="AE808" s="12" t="s">
        <v>97</v>
      </c>
      <c r="AF808" s="12" t="s">
        <v>98</v>
      </c>
      <c r="AG808" s="12" t="s">
        <v>99</v>
      </c>
      <c r="AH808" s="13" t="s">
        <v>41</v>
      </c>
    </row>
    <row r="809" spans="1:34" ht="40.049999999999997" customHeight="1" x14ac:dyDescent="0.3">
      <c r="A809" s="7" t="s">
        <v>296</v>
      </c>
      <c r="B809" s="8">
        <v>46290</v>
      </c>
      <c r="C809" s="9" t="str">
        <f>HYPERLINK("https://epingalert.org/en/Search?viewData= G/SPS/N/TUR/163"," G/SPS/N/TUR/163")</f>
        <v xml:space="preserve"> G/SPS/N/TUR/163</v>
      </c>
      <c r="D809" s="10" t="s">
        <v>394</v>
      </c>
      <c r="E809" s="10" t="s">
        <v>395</v>
      </c>
      <c r="F809" s="10" t="s">
        <v>396</v>
      </c>
      <c r="G809" s="10" t="s">
        <v>397</v>
      </c>
      <c r="H809" s="10" t="s">
        <v>41</v>
      </c>
      <c r="I809" s="10" t="s">
        <v>120</v>
      </c>
      <c r="J809" s="10" t="s">
        <v>41</v>
      </c>
      <c r="K809" s="10" t="s">
        <v>121</v>
      </c>
      <c r="L809" s="7" t="s">
        <v>41</v>
      </c>
      <c r="M809" s="8" t="s">
        <v>41</v>
      </c>
      <c r="N809" s="11">
        <v>46281</v>
      </c>
      <c r="O809" s="11">
        <v>46281</v>
      </c>
      <c r="P809" s="7" t="s">
        <v>95</v>
      </c>
      <c r="Q809" s="10" t="s">
        <v>398</v>
      </c>
      <c r="R809" s="12" t="str">
        <f>HYPERLINK("https://docs.wto.org/imrd/directdoc.asp?DDFDocuments/t/G/SPS/NTUR163.docx", "https://docs.wto.org/imrd/directdoc.asp?DDFDocuments/t/G/SPS/NTUR163.docx")</f>
        <v>https://docs.wto.org/imrd/directdoc.asp?DDFDocuments/t/G/SPS/NTUR163.docx</v>
      </c>
      <c r="S809" s="12"/>
      <c r="T809" s="12"/>
      <c r="U809" s="12" t="s">
        <v>41</v>
      </c>
      <c r="V809" s="12" t="s">
        <v>41</v>
      </c>
      <c r="W809" s="12" t="s">
        <v>41</v>
      </c>
      <c r="X809" s="12" t="s">
        <v>41</v>
      </c>
      <c r="Y809" s="12" t="s">
        <v>41</v>
      </c>
      <c r="Z809" s="12" t="s">
        <v>41</v>
      </c>
      <c r="AA809" s="12" t="s">
        <v>41</v>
      </c>
      <c r="AB809" s="13" t="s">
        <v>41</v>
      </c>
      <c r="AC809" s="12" t="s">
        <v>97</v>
      </c>
      <c r="AD809" s="12" t="s">
        <v>97</v>
      </c>
      <c r="AE809" s="12" t="s">
        <v>97</v>
      </c>
      <c r="AF809" s="12" t="s">
        <v>98</v>
      </c>
      <c r="AG809" s="12" t="s">
        <v>99</v>
      </c>
      <c r="AH809" s="13" t="s">
        <v>41</v>
      </c>
    </row>
    <row r="810" spans="1:34" ht="40.049999999999997" customHeight="1" x14ac:dyDescent="0.3">
      <c r="A810" s="7" t="s">
        <v>47</v>
      </c>
      <c r="B810" s="8">
        <v>46290</v>
      </c>
      <c r="C810" s="9" t="str">
        <f>HYPERLINK("https://epingalert.org/en/Search?viewData= G/SPS/N/TZA/550"," G/SPS/N/TZA/550")</f>
        <v xml:space="preserve"> G/SPS/N/TZA/550</v>
      </c>
      <c r="D810" s="10" t="s">
        <v>399</v>
      </c>
      <c r="E810" s="10" t="s">
        <v>400</v>
      </c>
      <c r="F810" s="10" t="s">
        <v>360</v>
      </c>
      <c r="G810" s="10" t="s">
        <v>361</v>
      </c>
      <c r="H810" s="10" t="s">
        <v>362</v>
      </c>
      <c r="I810" s="10" t="s">
        <v>120</v>
      </c>
      <c r="J810" s="10" t="s">
        <v>41</v>
      </c>
      <c r="K810" s="10" t="s">
        <v>121</v>
      </c>
      <c r="L810" s="7" t="s">
        <v>41</v>
      </c>
      <c r="M810" s="8">
        <v>46350</v>
      </c>
      <c r="N810" s="11" t="s">
        <v>401</v>
      </c>
      <c r="O810" s="11" t="s">
        <v>123</v>
      </c>
      <c r="P810" s="7" t="s">
        <v>95</v>
      </c>
      <c r="Q810" s="10" t="s">
        <v>402</v>
      </c>
      <c r="R810" s="12" t="str">
        <f>HYPERLINK("https://docs.wto.org/imrd/directdoc.asp?DDFDocuments/t/G/SPS/NTZA550.docx", "https://docs.wto.org/imrd/directdoc.asp?DDFDocuments/t/G/SPS/NTZA550.docx")</f>
        <v>https://docs.wto.org/imrd/directdoc.asp?DDFDocuments/t/G/SPS/NTZA550.docx</v>
      </c>
      <c r="S810" s="12"/>
      <c r="T810" s="12"/>
      <c r="U810" s="12" t="s">
        <v>41</v>
      </c>
      <c r="V810" s="12" t="s">
        <v>41</v>
      </c>
      <c r="W810" s="12" t="s">
        <v>41</v>
      </c>
      <c r="X810" s="12" t="s">
        <v>41</v>
      </c>
      <c r="Y810" s="12" t="s">
        <v>41</v>
      </c>
      <c r="Z810" s="12" t="s">
        <v>41</v>
      </c>
      <c r="AA810" s="12" t="s">
        <v>41</v>
      </c>
      <c r="AB810" s="13" t="s">
        <v>41</v>
      </c>
      <c r="AC810" s="12" t="s">
        <v>97</v>
      </c>
      <c r="AD810" s="12" t="s">
        <v>97</v>
      </c>
      <c r="AE810" s="12" t="s">
        <v>97</v>
      </c>
      <c r="AF810" s="12" t="s">
        <v>98</v>
      </c>
      <c r="AG810" s="12" t="s">
        <v>99</v>
      </c>
      <c r="AH810" s="13" t="s">
        <v>41</v>
      </c>
    </row>
    <row r="811" spans="1:34" ht="40.049999999999997" customHeight="1" x14ac:dyDescent="0.3">
      <c r="A811" s="7" t="s">
        <v>112</v>
      </c>
      <c r="B811" s="8">
        <v>46290</v>
      </c>
      <c r="C811" s="9" t="str">
        <f>HYPERLINK("https://epingalert.org/en/Search?viewData= G/SPS/N/UKR/271/Add.1"," G/SPS/N/UKR/271/Add.1")</f>
        <v xml:space="preserve"> G/SPS/N/UKR/271/Add.1</v>
      </c>
      <c r="D811" s="10" t="s">
        <v>403</v>
      </c>
      <c r="E811" s="10" t="s">
        <v>404</v>
      </c>
      <c r="F811" s="10" t="s">
        <v>405</v>
      </c>
      <c r="G811" s="10" t="s">
        <v>41</v>
      </c>
      <c r="H811" s="10" t="s">
        <v>41</v>
      </c>
      <c r="I811" s="10" t="s">
        <v>51</v>
      </c>
      <c r="J811" s="10" t="s">
        <v>41</v>
      </c>
      <c r="K811" s="10" t="s">
        <v>406</v>
      </c>
      <c r="L811" s="7"/>
      <c r="M811" s="8" t="s">
        <v>41</v>
      </c>
      <c r="N811" s="11"/>
      <c r="O811" s="11"/>
      <c r="P811" s="7" t="s">
        <v>43</v>
      </c>
      <c r="Q811" s="10" t="s">
        <v>407</v>
      </c>
      <c r="R811" s="12" t="str">
        <f>HYPERLINK("https://docs.wto.org/imrd/directdoc.asp?DDFDocuments/t/G/SPS/NUKR271A1.docx", "https://docs.wto.org/imrd/directdoc.asp?DDFDocuments/t/G/SPS/NUKR271A1.docx")</f>
        <v>https://docs.wto.org/imrd/directdoc.asp?DDFDocuments/t/G/SPS/NUKR271A1.docx</v>
      </c>
      <c r="S811" s="12" t="str">
        <f>HYPERLINK("https://docs.wto.org/imrd/directdoc.asp?DDFDocuments/u/G/SPS/NUKR271A1.docx", "https://docs.wto.org/imrd/directdoc.asp?DDFDocuments/u/G/SPS/NUKR271A1.docx")</f>
        <v>https://docs.wto.org/imrd/directdoc.asp?DDFDocuments/u/G/SPS/NUKR271A1.docx</v>
      </c>
      <c r="T811" s="12" t="str">
        <f>HYPERLINK("https://docs.wto.org/imrd/directdoc.asp?DDFDocuments/v/G/SPS/NUKR271A1.docx", "https://docs.wto.org/imrd/directdoc.asp?DDFDocuments/v/G/SPS/NUKR271A1.docx")</f>
        <v>https://docs.wto.org/imrd/directdoc.asp?DDFDocuments/v/G/SPS/NUKR271A1.docx</v>
      </c>
      <c r="U811" s="12" t="s">
        <v>41</v>
      </c>
      <c r="V811" s="12" t="s">
        <v>41</v>
      </c>
      <c r="W811" s="12" t="s">
        <v>41</v>
      </c>
      <c r="X811" s="12" t="s">
        <v>41</v>
      </c>
      <c r="Y811" s="12" t="s">
        <v>41</v>
      </c>
      <c r="Z811" s="12" t="s">
        <v>41</v>
      </c>
      <c r="AA811" s="12" t="s">
        <v>41</v>
      </c>
      <c r="AB811" s="13" t="s">
        <v>41</v>
      </c>
      <c r="AC811" s="12" t="s">
        <v>41</v>
      </c>
      <c r="AD811" s="12" t="s">
        <v>41</v>
      </c>
      <c r="AE811" s="12" t="s">
        <v>41</v>
      </c>
      <c r="AF811" s="12" t="s">
        <v>41</v>
      </c>
      <c r="AG811" s="12" t="s">
        <v>41</v>
      </c>
      <c r="AH811" s="13" t="s">
        <v>41</v>
      </c>
    </row>
    <row r="812" spans="1:34" ht="40.049999999999997" customHeight="1" x14ac:dyDescent="0.3">
      <c r="A812" s="7" t="s">
        <v>325</v>
      </c>
      <c r="B812" s="8">
        <v>46290</v>
      </c>
      <c r="C812" s="9" t="str">
        <f>HYPERLINK("https://epingalert.org/en/Search?viewData= G/SPS/N/VNM/194"," G/SPS/N/VNM/194")</f>
        <v xml:space="preserve"> G/SPS/N/VNM/194</v>
      </c>
      <c r="D812" s="10" t="s">
        <v>408</v>
      </c>
      <c r="E812" s="10" t="s">
        <v>409</v>
      </c>
      <c r="F812" s="10" t="s">
        <v>410</v>
      </c>
      <c r="G812" s="10" t="s">
        <v>41</v>
      </c>
      <c r="H812" s="10" t="s">
        <v>41</v>
      </c>
      <c r="I812" s="10" t="s">
        <v>411</v>
      </c>
      <c r="J812" s="10" t="s">
        <v>41</v>
      </c>
      <c r="K812" s="10" t="s">
        <v>412</v>
      </c>
      <c r="L812" s="7" t="s">
        <v>41</v>
      </c>
      <c r="M812" s="8">
        <v>46301</v>
      </c>
      <c r="N812" s="11">
        <v>46386</v>
      </c>
      <c r="O812" s="11">
        <v>46388</v>
      </c>
      <c r="P812" s="7" t="s">
        <v>95</v>
      </c>
      <c r="Q812" s="10" t="s">
        <v>413</v>
      </c>
      <c r="R812" s="12" t="str">
        <f>HYPERLINK("https://docs.wto.org/imrd/directdoc.asp?DDFDocuments/t/G/SPS/NVNM194.docx", "https://docs.wto.org/imrd/directdoc.asp?DDFDocuments/t/G/SPS/NVNM194.docx")</f>
        <v>https://docs.wto.org/imrd/directdoc.asp?DDFDocuments/t/G/SPS/NVNM194.docx</v>
      </c>
      <c r="S812" s="12"/>
      <c r="T812" s="12"/>
      <c r="U812" s="12" t="s">
        <v>41</v>
      </c>
      <c r="V812" s="12" t="s">
        <v>41</v>
      </c>
      <c r="W812" s="12" t="s">
        <v>41</v>
      </c>
      <c r="X812" s="12" t="s">
        <v>41</v>
      </c>
      <c r="Y812" s="12" t="s">
        <v>41</v>
      </c>
      <c r="Z812" s="12" t="s">
        <v>41</v>
      </c>
      <c r="AA812" s="12" t="s">
        <v>41</v>
      </c>
      <c r="AB812" s="13" t="s">
        <v>41</v>
      </c>
      <c r="AC812" s="12" t="s">
        <v>97</v>
      </c>
      <c r="AD812" s="12" t="s">
        <v>97</v>
      </c>
      <c r="AE812" s="12" t="s">
        <v>97</v>
      </c>
      <c r="AF812" s="12" t="s">
        <v>98</v>
      </c>
      <c r="AG812" s="12" t="s">
        <v>99</v>
      </c>
      <c r="AH812" s="13" t="s">
        <v>41</v>
      </c>
    </row>
    <row r="813" spans="1:34" ht="40.049999999999997" customHeight="1" x14ac:dyDescent="0.3">
      <c r="A813" s="7" t="s">
        <v>325</v>
      </c>
      <c r="B813" s="8">
        <v>46290</v>
      </c>
      <c r="C813" s="9" t="str">
        <f>HYPERLINK("https://epingalert.org/en/Search?viewData= G/SPS/N/VNM/195"," G/SPS/N/VNM/195")</f>
        <v xml:space="preserve"> G/SPS/N/VNM/195</v>
      </c>
      <c r="D813" s="10" t="s">
        <v>414</v>
      </c>
      <c r="E813" s="10" t="s">
        <v>415</v>
      </c>
      <c r="F813" s="10" t="s">
        <v>410</v>
      </c>
      <c r="G813" s="10" t="s">
        <v>416</v>
      </c>
      <c r="H813" s="10" t="s">
        <v>41</v>
      </c>
      <c r="I813" s="10" t="s">
        <v>411</v>
      </c>
      <c r="J813" s="10" t="s">
        <v>41</v>
      </c>
      <c r="K813" s="10" t="s">
        <v>412</v>
      </c>
      <c r="L813" s="7" t="s">
        <v>41</v>
      </c>
      <c r="M813" s="8">
        <v>46301</v>
      </c>
      <c r="N813" s="11">
        <v>46386</v>
      </c>
      <c r="O813" s="11">
        <v>46388</v>
      </c>
      <c r="P813" s="7" t="s">
        <v>95</v>
      </c>
      <c r="Q813" s="10" t="s">
        <v>417</v>
      </c>
      <c r="R813" s="12" t="str">
        <f>HYPERLINK("https://docs.wto.org/imrd/directdoc.asp?DDFDocuments/t/G/SPS/NVNM195.docx", "https://docs.wto.org/imrd/directdoc.asp?DDFDocuments/t/G/SPS/NVNM195.docx")</f>
        <v>https://docs.wto.org/imrd/directdoc.asp?DDFDocuments/t/G/SPS/NVNM195.docx</v>
      </c>
      <c r="S813" s="12"/>
      <c r="T813" s="12"/>
      <c r="U813" s="12" t="s">
        <v>41</v>
      </c>
      <c r="V813" s="12" t="s">
        <v>41</v>
      </c>
      <c r="W813" s="12" t="s">
        <v>41</v>
      </c>
      <c r="X813" s="12" t="s">
        <v>41</v>
      </c>
      <c r="Y813" s="12" t="s">
        <v>41</v>
      </c>
      <c r="Z813" s="12" t="s">
        <v>41</v>
      </c>
      <c r="AA813" s="12" t="s">
        <v>41</v>
      </c>
      <c r="AB813" s="13" t="s">
        <v>41</v>
      </c>
      <c r="AC813" s="12" t="s">
        <v>97</v>
      </c>
      <c r="AD813" s="12" t="s">
        <v>97</v>
      </c>
      <c r="AE813" s="12" t="s">
        <v>97</v>
      </c>
      <c r="AF813" s="12" t="s">
        <v>98</v>
      </c>
      <c r="AG813" s="12" t="s">
        <v>99</v>
      </c>
      <c r="AH813" s="13" t="s">
        <v>41</v>
      </c>
    </row>
    <row r="814" spans="1:34" ht="40.049999999999997" customHeight="1" x14ac:dyDescent="0.3">
      <c r="A814" s="7" t="s">
        <v>378</v>
      </c>
      <c r="B814" s="8">
        <v>46290</v>
      </c>
      <c r="C814" s="9" t="str">
        <f>HYPERLINK("https://epingalert.org/en/Search?viewData= G/TBT/N/CHL/806"," G/TBT/N/CHL/806")</f>
        <v xml:space="preserve"> G/TBT/N/CHL/806</v>
      </c>
      <c r="D814" s="10" t="s">
        <v>418</v>
      </c>
      <c r="E814" s="10" t="s">
        <v>419</v>
      </c>
      <c r="F814" s="10" t="s">
        <v>420</v>
      </c>
      <c r="G814" s="10" t="s">
        <v>421</v>
      </c>
      <c r="H814" s="10" t="s">
        <v>422</v>
      </c>
      <c r="I814" s="10" t="s">
        <v>218</v>
      </c>
      <c r="J814" s="10" t="s">
        <v>41</v>
      </c>
      <c r="K814" s="10" t="s">
        <v>41</v>
      </c>
      <c r="L814" s="7"/>
      <c r="M814" s="8">
        <v>46350</v>
      </c>
      <c r="N814" s="11" t="s">
        <v>423</v>
      </c>
      <c r="O814" s="11" t="s">
        <v>423</v>
      </c>
      <c r="P814" s="7" t="s">
        <v>95</v>
      </c>
      <c r="Q814" s="10" t="s">
        <v>424</v>
      </c>
      <c r="R814" s="12"/>
      <c r="S814" s="12"/>
      <c r="T814" s="12" t="str">
        <f>HYPERLINK("https://docs.wto.org/imrd/directdoc.asp?DDFDocuments/v/G/TBTN26/CHL806.docx", "https://docs.wto.org/imrd/directdoc.asp?DDFDocuments/v/G/TBTN26/CHL806.docx")</f>
        <v>https://docs.wto.org/imrd/directdoc.asp?DDFDocuments/v/G/TBTN26/CHL806.docx</v>
      </c>
      <c r="U814" s="12" t="s">
        <v>97</v>
      </c>
      <c r="V814" s="12" t="s">
        <v>97</v>
      </c>
      <c r="W814" s="12" t="s">
        <v>98</v>
      </c>
      <c r="X814" s="12" t="s">
        <v>97</v>
      </c>
      <c r="Y814" s="12" t="s">
        <v>97</v>
      </c>
      <c r="Z814" s="12" t="s">
        <v>97</v>
      </c>
      <c r="AA814" s="12" t="s">
        <v>97</v>
      </c>
      <c r="AB814" s="13" t="s">
        <v>425</v>
      </c>
      <c r="AC814" s="12" t="s">
        <v>41</v>
      </c>
      <c r="AD814" s="12" t="s">
        <v>41</v>
      </c>
      <c r="AE814" s="12" t="s">
        <v>41</v>
      </c>
      <c r="AF814" s="12" t="s">
        <v>41</v>
      </c>
      <c r="AG814" s="12" t="s">
        <v>41</v>
      </c>
      <c r="AH814" s="13" t="s">
        <v>41</v>
      </c>
    </row>
    <row r="815" spans="1:34" ht="40.049999999999997" customHeight="1" x14ac:dyDescent="0.3">
      <c r="A815" s="7" t="s">
        <v>426</v>
      </c>
      <c r="B815" s="8">
        <v>46290</v>
      </c>
      <c r="C815" s="9" t="str">
        <f>HYPERLINK("https://epingalert.org/en/Search?viewData= G/TBT/N/MEX/584"," G/TBT/N/MEX/584")</f>
        <v xml:space="preserve"> G/TBT/N/MEX/584</v>
      </c>
      <c r="D815" s="10" t="s">
        <v>427</v>
      </c>
      <c r="E815" s="10" t="s">
        <v>428</v>
      </c>
      <c r="F815" s="10" t="s">
        <v>429</v>
      </c>
      <c r="G815" s="10" t="s">
        <v>41</v>
      </c>
      <c r="H815" s="10" t="s">
        <v>430</v>
      </c>
      <c r="I815" s="10" t="s">
        <v>242</v>
      </c>
      <c r="J815" s="10" t="s">
        <v>431</v>
      </c>
      <c r="K815" s="10" t="s">
        <v>41</v>
      </c>
      <c r="L815" s="7"/>
      <c r="M815" s="8">
        <v>46350</v>
      </c>
      <c r="N815" s="11" t="s">
        <v>166</v>
      </c>
      <c r="O815" s="11" t="s">
        <v>166</v>
      </c>
      <c r="P815" s="7" t="s">
        <v>95</v>
      </c>
      <c r="Q815" s="10" t="s">
        <v>432</v>
      </c>
      <c r="R815" s="12"/>
      <c r="S815" s="12"/>
      <c r="T815" s="12" t="str">
        <f>HYPERLINK("https://docs.wto.org/imrd/directdoc.asp?DDFDocuments/v/G/TBTN26/MEX584.docx", "https://docs.wto.org/imrd/directdoc.asp?DDFDocuments/v/G/TBTN26/MEX584.docx")</f>
        <v>https://docs.wto.org/imrd/directdoc.asp?DDFDocuments/v/G/TBTN26/MEX584.docx</v>
      </c>
      <c r="U815" s="12" t="s">
        <v>98</v>
      </c>
      <c r="V815" s="12" t="s">
        <v>97</v>
      </c>
      <c r="W815" s="12" t="s">
        <v>98</v>
      </c>
      <c r="X815" s="12" t="s">
        <v>97</v>
      </c>
      <c r="Y815" s="12" t="s">
        <v>97</v>
      </c>
      <c r="Z815" s="12" t="s">
        <v>97</v>
      </c>
      <c r="AA815" s="12" t="s">
        <v>97</v>
      </c>
      <c r="AB815" s="13" t="s">
        <v>433</v>
      </c>
      <c r="AC815" s="12" t="s">
        <v>41</v>
      </c>
      <c r="AD815" s="12" t="s">
        <v>41</v>
      </c>
      <c r="AE815" s="12" t="s">
        <v>41</v>
      </c>
      <c r="AF815" s="12" t="s">
        <v>41</v>
      </c>
      <c r="AG815" s="12" t="s">
        <v>41</v>
      </c>
      <c r="AH815" s="13" t="s">
        <v>41</v>
      </c>
    </row>
    <row r="816" spans="1:34" ht="40.049999999999997" customHeight="1" x14ac:dyDescent="0.3">
      <c r="A816" s="7" t="s">
        <v>112</v>
      </c>
      <c r="B816" s="8">
        <v>46290</v>
      </c>
      <c r="C816" s="9" t="str">
        <f>HYPERLINK("https://epingalert.org/en/Search?viewData= G/TBT/N/UKR/377/Add.1"," G/TBT/N/UKR/377/Add.1")</f>
        <v xml:space="preserve"> G/TBT/N/UKR/377/Add.1</v>
      </c>
      <c r="D816" s="10" t="s">
        <v>434</v>
      </c>
      <c r="E816" s="10" t="s">
        <v>435</v>
      </c>
      <c r="F816" s="10" t="s">
        <v>436</v>
      </c>
      <c r="G816" s="10" t="s">
        <v>41</v>
      </c>
      <c r="H816" s="10" t="s">
        <v>437</v>
      </c>
      <c r="I816" s="10" t="s">
        <v>438</v>
      </c>
      <c r="J816" s="10" t="s">
        <v>41</v>
      </c>
      <c r="K816" s="10" t="s">
        <v>41</v>
      </c>
      <c r="L816" s="7"/>
      <c r="M816" s="8" t="s">
        <v>41</v>
      </c>
      <c r="N816" s="11"/>
      <c r="O816" s="11"/>
      <c r="P816" s="7" t="s">
        <v>43</v>
      </c>
      <c r="Q816" s="10" t="s">
        <v>439</v>
      </c>
      <c r="R816" s="12" t="str">
        <f>HYPERLINK("https://docs.wto.org/imrd/directdoc.asp?DDFDocuments/t/G/TBTN26/UKR377A1.docx", "https://docs.wto.org/imrd/directdoc.asp?DDFDocuments/t/G/TBTN26/UKR377A1.docx")</f>
        <v>https://docs.wto.org/imrd/directdoc.asp?DDFDocuments/t/G/TBTN26/UKR377A1.docx</v>
      </c>
      <c r="S816" s="12" t="str">
        <f>HYPERLINK("https://docs.wto.org/imrd/directdoc.asp?DDFDocuments/u/G/TBTN26/UKR377A1.docx", "https://docs.wto.org/imrd/directdoc.asp?DDFDocuments/u/G/TBTN26/UKR377A1.docx")</f>
        <v>https://docs.wto.org/imrd/directdoc.asp?DDFDocuments/u/G/TBTN26/UKR377A1.docx</v>
      </c>
      <c r="T816" s="12"/>
      <c r="U816" s="12" t="s">
        <v>97</v>
      </c>
      <c r="V816" s="12" t="s">
        <v>97</v>
      </c>
      <c r="W816" s="12" t="s">
        <v>97</v>
      </c>
      <c r="X816" s="12" t="s">
        <v>97</v>
      </c>
      <c r="Y816" s="12" t="s">
        <v>97</v>
      </c>
      <c r="Z816" s="12" t="s">
        <v>97</v>
      </c>
      <c r="AA816" s="12" t="s">
        <v>97</v>
      </c>
      <c r="AB816" s="13" t="s">
        <v>41</v>
      </c>
      <c r="AC816" s="12" t="s">
        <v>41</v>
      </c>
      <c r="AD816" s="12" t="s">
        <v>41</v>
      </c>
      <c r="AE816" s="12" t="s">
        <v>41</v>
      </c>
      <c r="AF816" s="12" t="s">
        <v>41</v>
      </c>
      <c r="AG816" s="12" t="s">
        <v>41</v>
      </c>
      <c r="AH816" s="13" t="s">
        <v>41</v>
      </c>
    </row>
    <row r="817" spans="1:34" ht="40.049999999999997" customHeight="1" x14ac:dyDescent="0.3">
      <c r="A817" s="7" t="s">
        <v>112</v>
      </c>
      <c r="B817" s="8">
        <v>46290</v>
      </c>
      <c r="C817" s="9" t="str">
        <f>HYPERLINK("https://epingalert.org/en/Search?viewData= G/TBT/N/UKR/412"," G/TBT/N/UKR/412")</f>
        <v xml:space="preserve"> G/TBT/N/UKR/412</v>
      </c>
      <c r="D817" s="10" t="s">
        <v>440</v>
      </c>
      <c r="E817" s="10" t="s">
        <v>441</v>
      </c>
      <c r="F817" s="10" t="s">
        <v>146</v>
      </c>
      <c r="G817" s="10" t="s">
        <v>41</v>
      </c>
      <c r="H817" s="10" t="s">
        <v>442</v>
      </c>
      <c r="I817" s="10" t="s">
        <v>443</v>
      </c>
      <c r="J817" s="10" t="s">
        <v>41</v>
      </c>
      <c r="K817" s="10" t="s">
        <v>111</v>
      </c>
      <c r="L817" s="7"/>
      <c r="M817" s="8">
        <v>46320</v>
      </c>
      <c r="N817" s="11" t="s">
        <v>166</v>
      </c>
      <c r="O817" s="11" t="s">
        <v>444</v>
      </c>
      <c r="P817" s="7" t="s">
        <v>95</v>
      </c>
      <c r="Q817" s="10" t="s">
        <v>445</v>
      </c>
      <c r="R817" s="12" t="str">
        <f>HYPERLINK("https://docs.wto.org/imrd/directdoc.asp?DDFDocuments/t/G/TBTN26/UKR412.docx", "https://docs.wto.org/imrd/directdoc.asp?DDFDocuments/t/G/TBTN26/UKR412.docx")</f>
        <v>https://docs.wto.org/imrd/directdoc.asp?DDFDocuments/t/G/TBTN26/UKR412.docx</v>
      </c>
      <c r="S817" s="12"/>
      <c r="T817" s="12"/>
      <c r="U817" s="12" t="s">
        <v>98</v>
      </c>
      <c r="V817" s="12" t="s">
        <v>97</v>
      </c>
      <c r="W817" s="12" t="s">
        <v>98</v>
      </c>
      <c r="X817" s="12" t="s">
        <v>97</v>
      </c>
      <c r="Y817" s="12" t="s">
        <v>97</v>
      </c>
      <c r="Z817" s="12" t="s">
        <v>97</v>
      </c>
      <c r="AA817" s="12" t="s">
        <v>97</v>
      </c>
      <c r="AB817" s="13" t="s">
        <v>446</v>
      </c>
      <c r="AC817" s="12" t="s">
        <v>41</v>
      </c>
      <c r="AD817" s="12" t="s">
        <v>41</v>
      </c>
      <c r="AE817" s="12" t="s">
        <v>41</v>
      </c>
      <c r="AF817" s="12" t="s">
        <v>41</v>
      </c>
      <c r="AG817" s="12" t="s">
        <v>41</v>
      </c>
      <c r="AH817" s="13" t="s">
        <v>41</v>
      </c>
    </row>
    <row r="818" spans="1:34" ht="40.049999999999997" customHeight="1" x14ac:dyDescent="0.3">
      <c r="A818" s="7" t="s">
        <v>311</v>
      </c>
      <c r="B818" s="8">
        <v>46290</v>
      </c>
      <c r="C818" s="9" t="str">
        <f>HYPERLINK("https://epingalert.org/en/Search?viewData= G/TBT/N/USA/1820/Rev.1"," G/TBT/N/USA/1820/Rev.1")</f>
        <v xml:space="preserve"> G/TBT/N/USA/1820/Rev.1</v>
      </c>
      <c r="D818" s="10" t="s">
        <v>447</v>
      </c>
      <c r="E818" s="10" t="s">
        <v>448</v>
      </c>
      <c r="F818" s="10" t="s">
        <v>449</v>
      </c>
      <c r="G818" s="10" t="s">
        <v>450</v>
      </c>
      <c r="H818" s="10" t="s">
        <v>451</v>
      </c>
      <c r="I818" s="10" t="s">
        <v>165</v>
      </c>
      <c r="J818" s="10" t="s">
        <v>41</v>
      </c>
      <c r="K818" s="10" t="s">
        <v>452</v>
      </c>
      <c r="L818" s="7"/>
      <c r="M818" s="8">
        <v>46349</v>
      </c>
      <c r="N818" s="11" t="s">
        <v>166</v>
      </c>
      <c r="O818" s="11" t="s">
        <v>166</v>
      </c>
      <c r="P818" s="7" t="s">
        <v>167</v>
      </c>
      <c r="Q818" s="10" t="s">
        <v>453</v>
      </c>
      <c r="R818" s="12" t="str">
        <f>HYPERLINK("https://docs.wto.org/imrd/directdoc.asp?DDFDocuments/t/G/TBTN22/USA1820R1.docx", "https://docs.wto.org/imrd/directdoc.asp?DDFDocuments/t/G/TBTN22/USA1820R1.docx")</f>
        <v>https://docs.wto.org/imrd/directdoc.asp?DDFDocuments/t/G/TBTN22/USA1820R1.docx</v>
      </c>
      <c r="S818" s="12"/>
      <c r="T818" s="12"/>
      <c r="U818" s="12" t="s">
        <v>98</v>
      </c>
      <c r="V818" s="12" t="s">
        <v>97</v>
      </c>
      <c r="W818" s="12" t="s">
        <v>97</v>
      </c>
      <c r="X818" s="12" t="s">
        <v>97</v>
      </c>
      <c r="Y818" s="12" t="s">
        <v>97</v>
      </c>
      <c r="Z818" s="12" t="s">
        <v>97</v>
      </c>
      <c r="AA818" s="12" t="s">
        <v>97</v>
      </c>
      <c r="AB818" s="13" t="s">
        <v>454</v>
      </c>
      <c r="AC818" s="12" t="s">
        <v>41</v>
      </c>
      <c r="AD818" s="12" t="s">
        <v>41</v>
      </c>
      <c r="AE818" s="12" t="s">
        <v>41</v>
      </c>
      <c r="AF818" s="12" t="s">
        <v>41</v>
      </c>
      <c r="AG818" s="12" t="s">
        <v>41</v>
      </c>
      <c r="AH818" s="13" t="s">
        <v>41</v>
      </c>
    </row>
    <row r="819" spans="1:34" ht="40.049999999999997" customHeight="1" x14ac:dyDescent="0.3">
      <c r="A819" s="7" t="s">
        <v>325</v>
      </c>
      <c r="B819" s="8">
        <v>46290</v>
      </c>
      <c r="C819" s="9" t="str">
        <f>HYPERLINK("https://epingalert.org/en/Search?viewData= G/TBT/N/VNM/449"," G/TBT/N/VNM/449")</f>
        <v xml:space="preserve"> G/TBT/N/VNM/449</v>
      </c>
      <c r="D819" s="10" t="s">
        <v>455</v>
      </c>
      <c r="E819" s="10" t="s">
        <v>456</v>
      </c>
      <c r="F819" s="10" t="s">
        <v>457</v>
      </c>
      <c r="G819" s="10" t="s">
        <v>458</v>
      </c>
      <c r="H819" s="10" t="s">
        <v>459</v>
      </c>
      <c r="I819" s="10" t="s">
        <v>165</v>
      </c>
      <c r="J819" s="10" t="s">
        <v>41</v>
      </c>
      <c r="K819" s="10" t="s">
        <v>41</v>
      </c>
      <c r="L819" s="7"/>
      <c r="M819" s="8">
        <v>46320</v>
      </c>
      <c r="N819" s="11" t="s">
        <v>460</v>
      </c>
      <c r="O819" s="11">
        <v>46388</v>
      </c>
      <c r="P819" s="7" t="s">
        <v>95</v>
      </c>
      <c r="Q819" s="10" t="s">
        <v>461</v>
      </c>
      <c r="R819" s="12" t="str">
        <f>HYPERLINK("https://docs.wto.org/imrd/directdoc.asp?DDFDocuments/t/G/TBTN26/VNM449.docx", "https://docs.wto.org/imrd/directdoc.asp?DDFDocuments/t/G/TBTN26/VNM449.docx")</f>
        <v>https://docs.wto.org/imrd/directdoc.asp?DDFDocuments/t/G/TBTN26/VNM449.docx</v>
      </c>
      <c r="S819" s="12"/>
      <c r="T819" s="12"/>
      <c r="U819" s="12" t="s">
        <v>98</v>
      </c>
      <c r="V819" s="12" t="s">
        <v>97</v>
      </c>
      <c r="W819" s="12" t="s">
        <v>98</v>
      </c>
      <c r="X819" s="12" t="s">
        <v>97</v>
      </c>
      <c r="Y819" s="12" t="s">
        <v>97</v>
      </c>
      <c r="Z819" s="12" t="s">
        <v>97</v>
      </c>
      <c r="AA819" s="12" t="s">
        <v>97</v>
      </c>
      <c r="AB819" s="13" t="s">
        <v>462</v>
      </c>
      <c r="AC819" s="12" t="s">
        <v>41</v>
      </c>
      <c r="AD819" s="12" t="s">
        <v>41</v>
      </c>
      <c r="AE819" s="12" t="s">
        <v>41</v>
      </c>
      <c r="AF819" s="12" t="s">
        <v>41</v>
      </c>
      <c r="AG819" s="12" t="s">
        <v>41</v>
      </c>
      <c r="AH819" s="13" t="s">
        <v>41</v>
      </c>
    </row>
    <row r="820" spans="1:34" ht="40.049999999999997" customHeight="1" x14ac:dyDescent="0.3">
      <c r="A820" s="7" t="s">
        <v>334</v>
      </c>
      <c r="B820" s="8">
        <v>46293</v>
      </c>
      <c r="C820" s="9" t="str">
        <f>HYPERLINK("https://epingalert.org/en/Search?viewData= G/SPS/N/BRA/2539"," G/SPS/N/BRA/2539")</f>
        <v xml:space="preserve"> G/SPS/N/BRA/2539</v>
      </c>
      <c r="D820" s="10" t="s">
        <v>335</v>
      </c>
      <c r="E820" s="10" t="s">
        <v>336</v>
      </c>
      <c r="F820" s="10" t="s">
        <v>337</v>
      </c>
      <c r="G820" s="10" t="s">
        <v>338</v>
      </c>
      <c r="H820" s="10" t="s">
        <v>339</v>
      </c>
      <c r="I820" s="10" t="s">
        <v>340</v>
      </c>
      <c r="J820" s="10" t="s">
        <v>41</v>
      </c>
      <c r="K820" s="10" t="s">
        <v>341</v>
      </c>
      <c r="L820" s="7" t="s">
        <v>221</v>
      </c>
      <c r="M820" s="8">
        <v>46353</v>
      </c>
      <c r="N820" s="11" t="s">
        <v>122</v>
      </c>
      <c r="O820" s="11" t="s">
        <v>122</v>
      </c>
      <c r="P820" s="7" t="s">
        <v>95</v>
      </c>
      <c r="Q820" s="10" t="s">
        <v>342</v>
      </c>
      <c r="R820" s="12" t="str">
        <f>HYPERLINK("https://docs.wto.org/imrd/directdoc.asp?DDFDocuments/t/G/SPS/NBRA2539.docx", "https://docs.wto.org/imrd/directdoc.asp?DDFDocuments/t/G/SPS/NBRA2539.docx")</f>
        <v>https://docs.wto.org/imrd/directdoc.asp?DDFDocuments/t/G/SPS/NBRA2539.docx</v>
      </c>
      <c r="S820" s="12"/>
      <c r="T820" s="12"/>
      <c r="U820" s="12" t="s">
        <v>41</v>
      </c>
      <c r="V820" s="12" t="s">
        <v>41</v>
      </c>
      <c r="W820" s="12" t="s">
        <v>41</v>
      </c>
      <c r="X820" s="12" t="s">
        <v>41</v>
      </c>
      <c r="Y820" s="12" t="s">
        <v>41</v>
      </c>
      <c r="Z820" s="12" t="s">
        <v>41</v>
      </c>
      <c r="AA820" s="12" t="s">
        <v>41</v>
      </c>
      <c r="AB820" s="13" t="s">
        <v>41</v>
      </c>
      <c r="AC820" s="12" t="s">
        <v>97</v>
      </c>
      <c r="AD820" s="12" t="s">
        <v>97</v>
      </c>
      <c r="AE820" s="12" t="s">
        <v>98</v>
      </c>
      <c r="AF820" s="12" t="s">
        <v>97</v>
      </c>
      <c r="AG820" s="12" t="s">
        <v>98</v>
      </c>
      <c r="AH820" s="13" t="s">
        <v>41</v>
      </c>
    </row>
    <row r="821" spans="1:34" ht="40.049999999999997" customHeight="1" x14ac:dyDescent="0.3">
      <c r="A821" s="7" t="s">
        <v>311</v>
      </c>
      <c r="B821" s="8">
        <v>46293</v>
      </c>
      <c r="C821" s="9" t="str">
        <f>HYPERLINK("https://epingalert.org/en/Search?viewData= G/SPS/N/USA/3597"," G/SPS/N/USA/3597")</f>
        <v xml:space="preserve"> G/SPS/N/USA/3597</v>
      </c>
      <c r="D821" s="10" t="s">
        <v>343</v>
      </c>
      <c r="E821" s="10" t="s">
        <v>344</v>
      </c>
      <c r="F821" s="10" t="s">
        <v>345</v>
      </c>
      <c r="G821" s="10" t="s">
        <v>346</v>
      </c>
      <c r="H821" s="10" t="s">
        <v>347</v>
      </c>
      <c r="I821" s="10" t="s">
        <v>120</v>
      </c>
      <c r="J821" s="10" t="s">
        <v>41</v>
      </c>
      <c r="K821" s="10" t="s">
        <v>121</v>
      </c>
      <c r="L821" s="7" t="s">
        <v>41</v>
      </c>
      <c r="M821" s="8" t="s">
        <v>41</v>
      </c>
      <c r="N821" s="11" t="s">
        <v>348</v>
      </c>
      <c r="O821" s="11" t="s">
        <v>348</v>
      </c>
      <c r="P821" s="7" t="s">
        <v>95</v>
      </c>
      <c r="Q821" s="10" t="s">
        <v>349</v>
      </c>
      <c r="R821" s="12" t="str">
        <f>HYPERLINK("https://docs.wto.org/imrd/directdoc.asp?DDFDocuments/t/G/SPS/NUSA3597.docx", "https://docs.wto.org/imrd/directdoc.asp?DDFDocuments/t/G/SPS/NUSA3597.docx")</f>
        <v>https://docs.wto.org/imrd/directdoc.asp?DDFDocuments/t/G/SPS/NUSA3597.docx</v>
      </c>
      <c r="S821" s="12"/>
      <c r="T821" s="12"/>
      <c r="U821" s="12" t="s">
        <v>41</v>
      </c>
      <c r="V821" s="12" t="s">
        <v>41</v>
      </c>
      <c r="W821" s="12" t="s">
        <v>41</v>
      </c>
      <c r="X821" s="12" t="s">
        <v>41</v>
      </c>
      <c r="Y821" s="12" t="s">
        <v>41</v>
      </c>
      <c r="Z821" s="12" t="s">
        <v>41</v>
      </c>
      <c r="AA821" s="12" t="s">
        <v>41</v>
      </c>
      <c r="AB821" s="13" t="s">
        <v>41</v>
      </c>
      <c r="AC821" s="12" t="s">
        <v>97</v>
      </c>
      <c r="AD821" s="12" t="s">
        <v>97</v>
      </c>
      <c r="AE821" s="12" t="s">
        <v>97</v>
      </c>
      <c r="AF821" s="12" t="s">
        <v>98</v>
      </c>
      <c r="AG821" s="12" t="s">
        <v>99</v>
      </c>
      <c r="AH821" s="13" t="s">
        <v>41</v>
      </c>
    </row>
    <row r="822" spans="1:34" ht="40.049999999999997" customHeight="1" x14ac:dyDescent="0.3">
      <c r="A822" s="7" t="s">
        <v>47</v>
      </c>
      <c r="B822" s="8">
        <v>46293</v>
      </c>
      <c r="C822" s="9" t="str">
        <f>HYPERLINK("https://epingalert.org/en/Search?viewData= G/TBT/N/TZA/1661"," G/TBT/N/TZA/1661")</f>
        <v xml:space="preserve"> G/TBT/N/TZA/1661</v>
      </c>
      <c r="D822" s="10" t="s">
        <v>350</v>
      </c>
      <c r="E822" s="10" t="s">
        <v>351</v>
      </c>
      <c r="F822" s="10" t="s">
        <v>352</v>
      </c>
      <c r="G822" s="10" t="s">
        <v>353</v>
      </c>
      <c r="H822" s="10" t="s">
        <v>354</v>
      </c>
      <c r="I822" s="10" t="s">
        <v>355</v>
      </c>
      <c r="J822" s="10" t="s">
        <v>41</v>
      </c>
      <c r="K822" s="10" t="s">
        <v>41</v>
      </c>
      <c r="L822" s="7"/>
      <c r="M822" s="8">
        <v>46353</v>
      </c>
      <c r="N822" s="11" t="s">
        <v>166</v>
      </c>
      <c r="O822" s="11" t="s">
        <v>166</v>
      </c>
      <c r="P822" s="7" t="s">
        <v>95</v>
      </c>
      <c r="Q822" s="10" t="s">
        <v>356</v>
      </c>
      <c r="R822" s="12" t="str">
        <f>HYPERLINK("https://docs.wto.org/imrd/directdoc.asp?DDFDocuments/t/G/TBTN26/TZA1661.docx", "https://docs.wto.org/imrd/directdoc.asp?DDFDocuments/t/G/TBTN26/TZA1661.docx")</f>
        <v>https://docs.wto.org/imrd/directdoc.asp?DDFDocuments/t/G/TBTN26/TZA1661.docx</v>
      </c>
      <c r="S822" s="12"/>
      <c r="T822" s="12"/>
      <c r="U822" s="12" t="s">
        <v>98</v>
      </c>
      <c r="V822" s="12" t="s">
        <v>97</v>
      </c>
      <c r="W822" s="12" t="s">
        <v>97</v>
      </c>
      <c r="X822" s="12" t="s">
        <v>97</v>
      </c>
      <c r="Y822" s="12" t="s">
        <v>97</v>
      </c>
      <c r="Z822" s="12" t="s">
        <v>97</v>
      </c>
      <c r="AA822" s="12" t="s">
        <v>97</v>
      </c>
      <c r="AB822" s="13" t="s">
        <v>357</v>
      </c>
      <c r="AC822" s="12" t="s">
        <v>41</v>
      </c>
      <c r="AD822" s="12" t="s">
        <v>41</v>
      </c>
      <c r="AE822" s="12" t="s">
        <v>41</v>
      </c>
      <c r="AF822" s="12" t="s">
        <v>41</v>
      </c>
      <c r="AG822" s="12" t="s">
        <v>41</v>
      </c>
      <c r="AH822" s="13" t="s">
        <v>41</v>
      </c>
    </row>
    <row r="823" spans="1:34" ht="40.049999999999997" customHeight="1" x14ac:dyDescent="0.3">
      <c r="A823" s="7" t="s">
        <v>47</v>
      </c>
      <c r="B823" s="8">
        <v>46293</v>
      </c>
      <c r="C823" s="9" t="str">
        <f>HYPERLINK("https://epingalert.org/en/Search?viewData= G/TBT/N/TZA/1662"," G/TBT/N/TZA/1662")</f>
        <v xml:space="preserve"> G/TBT/N/TZA/1662</v>
      </c>
      <c r="D823" s="10" t="s">
        <v>358</v>
      </c>
      <c r="E823" s="10" t="s">
        <v>359</v>
      </c>
      <c r="F823" s="10" t="s">
        <v>360</v>
      </c>
      <c r="G823" s="10" t="s">
        <v>361</v>
      </c>
      <c r="H823" s="10" t="s">
        <v>362</v>
      </c>
      <c r="I823" s="10" t="s">
        <v>363</v>
      </c>
      <c r="J823" s="10" t="s">
        <v>41</v>
      </c>
      <c r="K823" s="10" t="s">
        <v>157</v>
      </c>
      <c r="L823" s="7"/>
      <c r="M823" s="8">
        <v>46353</v>
      </c>
      <c r="N823" s="11" t="s">
        <v>166</v>
      </c>
      <c r="O823" s="11" t="s">
        <v>166</v>
      </c>
      <c r="P823" s="7" t="s">
        <v>95</v>
      </c>
      <c r="Q823" s="10" t="s">
        <v>364</v>
      </c>
      <c r="R823" s="12" t="str">
        <f>HYPERLINK("https://docs.wto.org/imrd/directdoc.asp?DDFDocuments/t/G/TBTN26/TZA1662.docx", "https://docs.wto.org/imrd/directdoc.asp?DDFDocuments/t/G/TBTN26/TZA1662.docx")</f>
        <v>https://docs.wto.org/imrd/directdoc.asp?DDFDocuments/t/G/TBTN26/TZA1662.docx</v>
      </c>
      <c r="S823" s="12"/>
      <c r="T823" s="12"/>
      <c r="U823" s="12" t="s">
        <v>98</v>
      </c>
      <c r="V823" s="12" t="s">
        <v>97</v>
      </c>
      <c r="W823" s="12" t="s">
        <v>98</v>
      </c>
      <c r="X823" s="12" t="s">
        <v>97</v>
      </c>
      <c r="Y823" s="12" t="s">
        <v>97</v>
      </c>
      <c r="Z823" s="12" t="s">
        <v>97</v>
      </c>
      <c r="AA823" s="12" t="s">
        <v>97</v>
      </c>
      <c r="AB823" s="13" t="s">
        <v>365</v>
      </c>
      <c r="AC823" s="12" t="s">
        <v>41</v>
      </c>
      <c r="AD823" s="12" t="s">
        <v>41</v>
      </c>
      <c r="AE823" s="12" t="s">
        <v>41</v>
      </c>
      <c r="AF823" s="12" t="s">
        <v>41</v>
      </c>
      <c r="AG823" s="12" t="s">
        <v>41</v>
      </c>
      <c r="AH823" s="13" t="s">
        <v>41</v>
      </c>
    </row>
    <row r="824" spans="1:34" ht="40.049999999999997" customHeight="1" x14ac:dyDescent="0.3">
      <c r="A824" s="7" t="s">
        <v>159</v>
      </c>
      <c r="B824" s="8">
        <v>46294</v>
      </c>
      <c r="C824" s="9" t="str">
        <f>HYPERLINK("https://epingalert.org/en/Search?viewData= G/TBT/N/ECU/327/Add.4"," G/TBT/N/ECU/327/Add.4")</f>
        <v xml:space="preserve"> G/TBT/N/ECU/327/Add.4</v>
      </c>
      <c r="D824" s="10" t="s">
        <v>264</v>
      </c>
      <c r="E824" s="10" t="s">
        <v>265</v>
      </c>
      <c r="F824" s="10" t="s">
        <v>266</v>
      </c>
      <c r="G824" s="10" t="s">
        <v>267</v>
      </c>
      <c r="H824" s="10" t="s">
        <v>268</v>
      </c>
      <c r="I824" s="10" t="s">
        <v>156</v>
      </c>
      <c r="J824" s="10" t="s">
        <v>269</v>
      </c>
      <c r="K824" s="10" t="s">
        <v>270</v>
      </c>
      <c r="L824" s="7"/>
      <c r="M824" s="8" t="s">
        <v>41</v>
      </c>
      <c r="N824" s="11"/>
      <c r="O824" s="11"/>
      <c r="P824" s="7" t="s">
        <v>43</v>
      </c>
      <c r="Q824" s="10" t="s">
        <v>271</v>
      </c>
      <c r="R824" s="12"/>
      <c r="S824" s="12" t="str">
        <f>HYPERLINK("https://docs.wto.org/imrd/directdoc.asp?DDFDocuments/u/G/TBTN16/ECU327A4.docx", "https://docs.wto.org/imrd/directdoc.asp?DDFDocuments/u/G/TBTN16/ECU327A4.docx")</f>
        <v>https://docs.wto.org/imrd/directdoc.asp?DDFDocuments/u/G/TBTN16/ECU327A4.docx</v>
      </c>
      <c r="T824" s="12" t="str">
        <f>HYPERLINK("https://docs.wto.org/imrd/directdoc.asp?DDFDocuments/v/G/TBTN16/ECU327A4.docx", "https://docs.wto.org/imrd/directdoc.asp?DDFDocuments/v/G/TBTN16/ECU327A4.docx")</f>
        <v>https://docs.wto.org/imrd/directdoc.asp?DDFDocuments/v/G/TBTN16/ECU327A4.docx</v>
      </c>
      <c r="U824" s="12" t="s">
        <v>98</v>
      </c>
      <c r="V824" s="12" t="s">
        <v>97</v>
      </c>
      <c r="W824" s="12" t="s">
        <v>97</v>
      </c>
      <c r="X824" s="12" t="s">
        <v>97</v>
      </c>
      <c r="Y824" s="12" t="s">
        <v>97</v>
      </c>
      <c r="Z824" s="12" t="s">
        <v>97</v>
      </c>
      <c r="AA824" s="12" t="s">
        <v>97</v>
      </c>
      <c r="AB824" s="13" t="s">
        <v>41</v>
      </c>
      <c r="AC824" s="12" t="s">
        <v>41</v>
      </c>
      <c r="AD824" s="12" t="s">
        <v>41</v>
      </c>
      <c r="AE824" s="12" t="s">
        <v>41</v>
      </c>
      <c r="AF824" s="12" t="s">
        <v>41</v>
      </c>
      <c r="AG824" s="12" t="s">
        <v>41</v>
      </c>
      <c r="AH824" s="13" t="s">
        <v>41</v>
      </c>
    </row>
    <row r="825" spans="1:34" ht="40.049999999999997" customHeight="1" x14ac:dyDescent="0.3">
      <c r="A825" s="7" t="s">
        <v>159</v>
      </c>
      <c r="B825" s="8">
        <v>46294</v>
      </c>
      <c r="C825" s="9" t="str">
        <f>HYPERLINK("https://epingalert.org/en/Search?viewData= G/TBT/N/ECU/404/Rev.2"," G/TBT/N/ECU/404/Rev.2")</f>
        <v xml:space="preserve"> G/TBT/N/ECU/404/Rev.2</v>
      </c>
      <c r="D825" s="10" t="s">
        <v>272</v>
      </c>
      <c r="E825" s="10" t="s">
        <v>273</v>
      </c>
      <c r="F825" s="10" t="s">
        <v>274</v>
      </c>
      <c r="G825" s="10" t="s">
        <v>275</v>
      </c>
      <c r="H825" s="10" t="s">
        <v>276</v>
      </c>
      <c r="I825" s="10" t="s">
        <v>165</v>
      </c>
      <c r="J825" s="10" t="s">
        <v>41</v>
      </c>
      <c r="K825" s="10" t="s">
        <v>41</v>
      </c>
      <c r="L825" s="7"/>
      <c r="M825" s="8">
        <v>46354</v>
      </c>
      <c r="N825" s="11" t="s">
        <v>166</v>
      </c>
      <c r="O825" s="11" t="s">
        <v>123</v>
      </c>
      <c r="P825" s="7" t="s">
        <v>167</v>
      </c>
      <c r="Q825" s="10" t="s">
        <v>277</v>
      </c>
      <c r="R825" s="12"/>
      <c r="S825" s="12" t="str">
        <f>HYPERLINK("https://docs.wto.org/imrd/directdoc.asp?DDFDocuments/u/G/TBTN19/ECU404R2.docx", "https://docs.wto.org/imrd/directdoc.asp?DDFDocuments/u/G/TBTN19/ECU404R2.docx")</f>
        <v>https://docs.wto.org/imrd/directdoc.asp?DDFDocuments/u/G/TBTN19/ECU404R2.docx</v>
      </c>
      <c r="T825" s="12" t="str">
        <f>HYPERLINK("https://docs.wto.org/imrd/directdoc.asp?DDFDocuments/v/G/TBTN19/ECU404R2.docx", "https://docs.wto.org/imrd/directdoc.asp?DDFDocuments/v/G/TBTN19/ECU404R2.docx")</f>
        <v>https://docs.wto.org/imrd/directdoc.asp?DDFDocuments/v/G/TBTN19/ECU404R2.docx</v>
      </c>
      <c r="U825" s="12" t="s">
        <v>98</v>
      </c>
      <c r="V825" s="12" t="s">
        <v>97</v>
      </c>
      <c r="W825" s="12" t="s">
        <v>97</v>
      </c>
      <c r="X825" s="12" t="s">
        <v>97</v>
      </c>
      <c r="Y825" s="12" t="s">
        <v>97</v>
      </c>
      <c r="Z825" s="12" t="s">
        <v>97</v>
      </c>
      <c r="AA825" s="12" t="s">
        <v>97</v>
      </c>
      <c r="AB825" s="13" t="s">
        <v>278</v>
      </c>
      <c r="AC825" s="12" t="s">
        <v>41</v>
      </c>
      <c r="AD825" s="12" t="s">
        <v>41</v>
      </c>
      <c r="AE825" s="12" t="s">
        <v>41</v>
      </c>
      <c r="AF825" s="12" t="s">
        <v>41</v>
      </c>
      <c r="AG825" s="12" t="s">
        <v>41</v>
      </c>
      <c r="AH825" s="13" t="s">
        <v>41</v>
      </c>
    </row>
    <row r="826" spans="1:34" ht="40.049999999999997" customHeight="1" x14ac:dyDescent="0.3">
      <c r="A826" s="7" t="s">
        <v>279</v>
      </c>
      <c r="B826" s="8">
        <v>46294</v>
      </c>
      <c r="C826" s="9" t="str">
        <f>HYPERLINK("https://epingalert.org/en/Search?viewData= G/TBT/N/GUY/67"," G/TBT/N/GUY/67")</f>
        <v xml:space="preserve"> G/TBT/N/GUY/67</v>
      </c>
      <c r="D826" s="10" t="s">
        <v>280</v>
      </c>
      <c r="E826" s="10" t="s">
        <v>281</v>
      </c>
      <c r="F826" s="10" t="s">
        <v>282</v>
      </c>
      <c r="G826" s="10" t="s">
        <v>283</v>
      </c>
      <c r="H826" s="10" t="s">
        <v>284</v>
      </c>
      <c r="I826" s="10" t="s">
        <v>285</v>
      </c>
      <c r="J826" s="10" t="s">
        <v>286</v>
      </c>
      <c r="K826" s="10" t="s">
        <v>287</v>
      </c>
      <c r="L826" s="7"/>
      <c r="M826" s="8">
        <v>46354</v>
      </c>
      <c r="N826" s="11" t="s">
        <v>166</v>
      </c>
      <c r="O826" s="11" t="s">
        <v>166</v>
      </c>
      <c r="P826" s="7" t="s">
        <v>95</v>
      </c>
      <c r="Q826" s="10" t="s">
        <v>288</v>
      </c>
      <c r="R826" s="12" t="str">
        <f>HYPERLINK("https://docs.wto.org/imrd/directdoc.asp?DDFDocuments/t/G/TBTN26/GUY67.docx", "https://docs.wto.org/imrd/directdoc.asp?DDFDocuments/t/G/TBTN26/GUY67.docx")</f>
        <v>https://docs.wto.org/imrd/directdoc.asp?DDFDocuments/t/G/TBTN26/GUY67.docx</v>
      </c>
      <c r="S826" s="12"/>
      <c r="T826" s="12"/>
      <c r="U826" s="12" t="s">
        <v>98</v>
      </c>
      <c r="V826" s="12" t="s">
        <v>97</v>
      </c>
      <c r="W826" s="12" t="s">
        <v>97</v>
      </c>
      <c r="X826" s="12" t="s">
        <v>97</v>
      </c>
      <c r="Y826" s="12" t="s">
        <v>97</v>
      </c>
      <c r="Z826" s="12" t="s">
        <v>97</v>
      </c>
      <c r="AA826" s="12" t="s">
        <v>97</v>
      </c>
      <c r="AB826" s="13" t="s">
        <v>289</v>
      </c>
      <c r="AC826" s="12" t="s">
        <v>41</v>
      </c>
      <c r="AD826" s="12" t="s">
        <v>41</v>
      </c>
      <c r="AE826" s="12" t="s">
        <v>41</v>
      </c>
      <c r="AF826" s="12" t="s">
        <v>41</v>
      </c>
      <c r="AG826" s="12" t="s">
        <v>41</v>
      </c>
      <c r="AH826" s="13" t="s">
        <v>41</v>
      </c>
    </row>
    <row r="827" spans="1:34" ht="40.049999999999997" customHeight="1" x14ac:dyDescent="0.3">
      <c r="A827" s="7" t="s">
        <v>221</v>
      </c>
      <c r="B827" s="8">
        <v>46294</v>
      </c>
      <c r="C827" s="9" t="str">
        <f>HYPERLINK("https://epingalert.org/en/Search?viewData= G/TBT/N/ISR/1297/Add.1"," G/TBT/N/ISR/1297/Add.1")</f>
        <v xml:space="preserve"> G/TBT/N/ISR/1297/Add.1</v>
      </c>
      <c r="D827" s="10" t="s">
        <v>290</v>
      </c>
      <c r="E827" s="10" t="s">
        <v>291</v>
      </c>
      <c r="F827" s="10" t="s">
        <v>292</v>
      </c>
      <c r="G827" s="10" t="s">
        <v>293</v>
      </c>
      <c r="H827" s="10" t="s">
        <v>294</v>
      </c>
      <c r="I827" s="10" t="s">
        <v>165</v>
      </c>
      <c r="J827" s="10" t="s">
        <v>41</v>
      </c>
      <c r="K827" s="10" t="s">
        <v>41</v>
      </c>
      <c r="L827" s="7"/>
      <c r="M827" s="8" t="s">
        <v>41</v>
      </c>
      <c r="N827" s="11"/>
      <c r="O827" s="11"/>
      <c r="P827" s="7" t="s">
        <v>43</v>
      </c>
      <c r="Q827" s="10" t="s">
        <v>295</v>
      </c>
      <c r="R827" s="12" t="str">
        <f>HYPERLINK("https://docs.wto.org/imrd/directdoc.asp?DDFDocuments/t/G/TBTN23/ISR1297A1.docx", "https://docs.wto.org/imrd/directdoc.asp?DDFDocuments/t/G/TBTN23/ISR1297A1.docx")</f>
        <v>https://docs.wto.org/imrd/directdoc.asp?DDFDocuments/t/G/TBTN23/ISR1297A1.docx</v>
      </c>
      <c r="S827" s="12" t="str">
        <f>HYPERLINK("https://docs.wto.org/imrd/directdoc.asp?DDFDocuments/u/G/TBTN23/ISR1297A1.docx", "https://docs.wto.org/imrd/directdoc.asp?DDFDocuments/u/G/TBTN23/ISR1297A1.docx")</f>
        <v>https://docs.wto.org/imrd/directdoc.asp?DDFDocuments/u/G/TBTN23/ISR1297A1.docx</v>
      </c>
      <c r="T827" s="12"/>
      <c r="U827" s="12" t="s">
        <v>98</v>
      </c>
      <c r="V827" s="12" t="s">
        <v>97</v>
      </c>
      <c r="W827" s="12" t="s">
        <v>97</v>
      </c>
      <c r="X827" s="12" t="s">
        <v>97</v>
      </c>
      <c r="Y827" s="12" t="s">
        <v>97</v>
      </c>
      <c r="Z827" s="12" t="s">
        <v>97</v>
      </c>
      <c r="AA827" s="12" t="s">
        <v>97</v>
      </c>
      <c r="AB827" s="13" t="s">
        <v>41</v>
      </c>
      <c r="AC827" s="12" t="s">
        <v>41</v>
      </c>
      <c r="AD827" s="12" t="s">
        <v>41</v>
      </c>
      <c r="AE827" s="12" t="s">
        <v>41</v>
      </c>
      <c r="AF827" s="12" t="s">
        <v>41</v>
      </c>
      <c r="AG827" s="12" t="s">
        <v>41</v>
      </c>
      <c r="AH827" s="13" t="s">
        <v>41</v>
      </c>
    </row>
    <row r="828" spans="1:34" ht="40.049999999999997" customHeight="1" x14ac:dyDescent="0.3">
      <c r="A828" s="7" t="s">
        <v>296</v>
      </c>
      <c r="B828" s="8">
        <v>46294</v>
      </c>
      <c r="C828" s="9" t="str">
        <f>HYPERLINK("https://epingalert.org/en/Search?viewData= G/TBT/N/TUR/240"," G/TBT/N/TUR/240")</f>
        <v xml:space="preserve"> G/TBT/N/TUR/240</v>
      </c>
      <c r="D828" s="10" t="s">
        <v>297</v>
      </c>
      <c r="E828" s="10" t="s">
        <v>298</v>
      </c>
      <c r="F828" s="10" t="s">
        <v>299</v>
      </c>
      <c r="G828" s="10" t="s">
        <v>300</v>
      </c>
      <c r="H828" s="10" t="s">
        <v>301</v>
      </c>
      <c r="I828" s="10" t="s">
        <v>242</v>
      </c>
      <c r="J828" s="10" t="s">
        <v>302</v>
      </c>
      <c r="K828" s="10" t="s">
        <v>157</v>
      </c>
      <c r="L828" s="7"/>
      <c r="M828" s="8">
        <v>46354</v>
      </c>
      <c r="N828" s="11">
        <v>46327</v>
      </c>
      <c r="O828" s="11">
        <v>46631</v>
      </c>
      <c r="P828" s="7" t="s">
        <v>95</v>
      </c>
      <c r="Q828" s="10" t="s">
        <v>303</v>
      </c>
      <c r="R828" s="12" t="str">
        <f>HYPERLINK("https://docs.wto.org/imrd/directdoc.asp?DDFDocuments/t/G/TBTN26/TUR240.docx", "https://docs.wto.org/imrd/directdoc.asp?DDFDocuments/t/G/TBTN26/TUR240.docx")</f>
        <v>https://docs.wto.org/imrd/directdoc.asp?DDFDocuments/t/G/TBTN26/TUR240.docx</v>
      </c>
      <c r="S828" s="12"/>
      <c r="T828" s="12"/>
      <c r="U828" s="12" t="s">
        <v>98</v>
      </c>
      <c r="V828" s="12" t="s">
        <v>97</v>
      </c>
      <c r="W828" s="12" t="s">
        <v>97</v>
      </c>
      <c r="X828" s="12" t="s">
        <v>97</v>
      </c>
      <c r="Y828" s="12" t="s">
        <v>97</v>
      </c>
      <c r="Z828" s="12" t="s">
        <v>97</v>
      </c>
      <c r="AA828" s="12" t="s">
        <v>97</v>
      </c>
      <c r="AB828" s="13" t="s">
        <v>304</v>
      </c>
      <c r="AC828" s="12" t="s">
        <v>41</v>
      </c>
      <c r="AD828" s="12" t="s">
        <v>41</v>
      </c>
      <c r="AE828" s="12" t="s">
        <v>41</v>
      </c>
      <c r="AF828" s="12" t="s">
        <v>41</v>
      </c>
      <c r="AG828" s="12" t="s">
        <v>41</v>
      </c>
      <c r="AH828" s="13" t="s">
        <v>41</v>
      </c>
    </row>
    <row r="829" spans="1:34" ht="40.049999999999997" customHeight="1" x14ac:dyDescent="0.3">
      <c r="A829" s="7" t="s">
        <v>112</v>
      </c>
      <c r="B829" s="8">
        <v>46294</v>
      </c>
      <c r="C829" s="9" t="str">
        <f>HYPERLINK("https://epingalert.org/en/Search?viewData= G/TBT/N/UKR/413"," G/TBT/N/UKR/413")</f>
        <v xml:space="preserve"> G/TBT/N/UKR/413</v>
      </c>
      <c r="D829" s="10" t="s">
        <v>305</v>
      </c>
      <c r="E829" s="10" t="s">
        <v>306</v>
      </c>
      <c r="F829" s="10" t="s">
        <v>139</v>
      </c>
      <c r="G829" s="10" t="s">
        <v>140</v>
      </c>
      <c r="H829" s="10" t="s">
        <v>307</v>
      </c>
      <c r="I829" s="10" t="s">
        <v>308</v>
      </c>
      <c r="J829" s="10" t="s">
        <v>41</v>
      </c>
      <c r="K829" s="10" t="s">
        <v>157</v>
      </c>
      <c r="L829" s="7"/>
      <c r="M829" s="8">
        <v>46339</v>
      </c>
      <c r="N829" s="11" t="s">
        <v>166</v>
      </c>
      <c r="O829" s="11" t="s">
        <v>142</v>
      </c>
      <c r="P829" s="7" t="s">
        <v>95</v>
      </c>
      <c r="Q829" s="10" t="s">
        <v>309</v>
      </c>
      <c r="R829" s="12" t="str">
        <f>HYPERLINK("https://docs.wto.org/imrd/directdoc.asp?DDFDocuments/t/G/TBTN26/UKR413.docx", "https://docs.wto.org/imrd/directdoc.asp?DDFDocuments/t/G/TBTN26/UKR413.docx")</f>
        <v>https://docs.wto.org/imrd/directdoc.asp?DDFDocuments/t/G/TBTN26/UKR413.docx</v>
      </c>
      <c r="S829" s="12"/>
      <c r="T829" s="12"/>
      <c r="U829" s="12" t="s">
        <v>98</v>
      </c>
      <c r="V829" s="12" t="s">
        <v>97</v>
      </c>
      <c r="W829" s="12" t="s">
        <v>98</v>
      </c>
      <c r="X829" s="12" t="s">
        <v>97</v>
      </c>
      <c r="Y829" s="12" t="s">
        <v>97</v>
      </c>
      <c r="Z829" s="12" t="s">
        <v>97</v>
      </c>
      <c r="AA829" s="12" t="s">
        <v>97</v>
      </c>
      <c r="AB829" s="13" t="s">
        <v>310</v>
      </c>
      <c r="AC829" s="12" t="s">
        <v>41</v>
      </c>
      <c r="AD829" s="12" t="s">
        <v>41</v>
      </c>
      <c r="AE829" s="12" t="s">
        <v>41</v>
      </c>
      <c r="AF829" s="12" t="s">
        <v>41</v>
      </c>
      <c r="AG829" s="12" t="s">
        <v>41</v>
      </c>
      <c r="AH829" s="13" t="s">
        <v>41</v>
      </c>
    </row>
    <row r="830" spans="1:34" ht="40.049999999999997" customHeight="1" x14ac:dyDescent="0.3">
      <c r="A830" s="7" t="s">
        <v>311</v>
      </c>
      <c r="B830" s="8">
        <v>46294</v>
      </c>
      <c r="C830" s="9" t="str">
        <f>HYPERLINK("https://epingalert.org/en/Search?viewData= G/TBT/N/USA/242/Rev.1/Add.4"," G/TBT/N/USA/242/Rev.1/Add.4")</f>
        <v xml:space="preserve"> G/TBT/N/USA/242/Rev.1/Add.4</v>
      </c>
      <c r="D830" s="10" t="s">
        <v>312</v>
      </c>
      <c r="E830" s="10" t="s">
        <v>313</v>
      </c>
      <c r="F830" s="10" t="s">
        <v>314</v>
      </c>
      <c r="G830" s="10" t="s">
        <v>315</v>
      </c>
      <c r="H830" s="10" t="s">
        <v>316</v>
      </c>
      <c r="I830" s="10" t="s">
        <v>317</v>
      </c>
      <c r="J830" s="10" t="s">
        <v>41</v>
      </c>
      <c r="K830" s="10" t="s">
        <v>41</v>
      </c>
      <c r="L830" s="7"/>
      <c r="M830" s="8" t="s">
        <v>41</v>
      </c>
      <c r="N830" s="11"/>
      <c r="O830" s="11"/>
      <c r="P830" s="7" t="s">
        <v>43</v>
      </c>
      <c r="Q830" s="10" t="s">
        <v>318</v>
      </c>
      <c r="R830" s="12" t="str">
        <f>HYPERLINK("https://docs.wto.org/imrd/directdoc.asp?DDFDocuments/t/G/TBTN07/USA242R1A4.docx", "https://docs.wto.org/imrd/directdoc.asp?DDFDocuments/t/G/TBTN07/USA242R1A4.docx")</f>
        <v>https://docs.wto.org/imrd/directdoc.asp?DDFDocuments/t/G/TBTN07/USA242R1A4.docx</v>
      </c>
      <c r="S830" s="12" t="str">
        <f>HYPERLINK("https://docs.wto.org/imrd/directdoc.asp?DDFDocuments/u/G/TBTN07/USA242R1A4.docx", "https://docs.wto.org/imrd/directdoc.asp?DDFDocuments/u/G/TBTN07/USA242R1A4.docx")</f>
        <v>https://docs.wto.org/imrd/directdoc.asp?DDFDocuments/u/G/TBTN07/USA242R1A4.docx</v>
      </c>
      <c r="T830" s="12"/>
      <c r="U830" s="12" t="s">
        <v>98</v>
      </c>
      <c r="V830" s="12" t="s">
        <v>97</v>
      </c>
      <c r="W830" s="12" t="s">
        <v>97</v>
      </c>
      <c r="X830" s="12" t="s">
        <v>97</v>
      </c>
      <c r="Y830" s="12" t="s">
        <v>97</v>
      </c>
      <c r="Z830" s="12" t="s">
        <v>97</v>
      </c>
      <c r="AA830" s="12" t="s">
        <v>97</v>
      </c>
      <c r="AB830" s="13" t="s">
        <v>41</v>
      </c>
      <c r="AC830" s="12" t="s">
        <v>41</v>
      </c>
      <c r="AD830" s="12" t="s">
        <v>41</v>
      </c>
      <c r="AE830" s="12" t="s">
        <v>41</v>
      </c>
      <c r="AF830" s="12" t="s">
        <v>41</v>
      </c>
      <c r="AG830" s="12" t="s">
        <v>41</v>
      </c>
      <c r="AH830" s="13" t="s">
        <v>41</v>
      </c>
    </row>
    <row r="831" spans="1:34" ht="40.049999999999997" customHeight="1" x14ac:dyDescent="0.3">
      <c r="A831" s="7" t="s">
        <v>311</v>
      </c>
      <c r="B831" s="8">
        <v>46294</v>
      </c>
      <c r="C831" s="9" t="str">
        <f>HYPERLINK("https://epingalert.org/en/Search?viewData= G/TBT/N/USA/878/Add.3"," G/TBT/N/USA/878/Add.3")</f>
        <v xml:space="preserve"> G/TBT/N/USA/878/Add.3</v>
      </c>
      <c r="D831" s="10" t="s">
        <v>319</v>
      </c>
      <c r="E831" s="10" t="s">
        <v>320</v>
      </c>
      <c r="F831" s="10" t="s">
        <v>321</v>
      </c>
      <c r="G831" s="10" t="s">
        <v>322</v>
      </c>
      <c r="H831" s="10" t="s">
        <v>323</v>
      </c>
      <c r="I831" s="10" t="s">
        <v>188</v>
      </c>
      <c r="J831" s="10"/>
      <c r="K831" s="10" t="s">
        <v>41</v>
      </c>
      <c r="L831" s="7"/>
      <c r="M831" s="8" t="s">
        <v>41</v>
      </c>
      <c r="N831" s="11"/>
      <c r="O831" s="11"/>
      <c r="P831" s="7" t="s">
        <v>43</v>
      </c>
      <c r="Q831" s="10" t="s">
        <v>324</v>
      </c>
      <c r="R831" s="12" t="str">
        <f>HYPERLINK("https://docs.wto.org/imrd/directdoc.asp?DDFDocuments/t/G/TBTN14/USA878A3.docx", "https://docs.wto.org/imrd/directdoc.asp?DDFDocuments/t/G/TBTN14/USA878A3.docx")</f>
        <v>https://docs.wto.org/imrd/directdoc.asp?DDFDocuments/t/G/TBTN14/USA878A3.docx</v>
      </c>
      <c r="S831" s="12" t="str">
        <f>HYPERLINK("https://docs.wto.org/imrd/directdoc.asp?DDFDocuments/u/G/TBTN14/USA878A3.docx", "https://docs.wto.org/imrd/directdoc.asp?DDFDocuments/u/G/TBTN14/USA878A3.docx")</f>
        <v>https://docs.wto.org/imrd/directdoc.asp?DDFDocuments/u/G/TBTN14/USA878A3.docx</v>
      </c>
      <c r="T831" s="12"/>
      <c r="U831" s="12" t="s">
        <v>98</v>
      </c>
      <c r="V831" s="12" t="s">
        <v>97</v>
      </c>
      <c r="W831" s="12" t="s">
        <v>97</v>
      </c>
      <c r="X831" s="12" t="s">
        <v>97</v>
      </c>
      <c r="Y831" s="12" t="s">
        <v>97</v>
      </c>
      <c r="Z831" s="12" t="s">
        <v>97</v>
      </c>
      <c r="AA831" s="12" t="s">
        <v>97</v>
      </c>
      <c r="AB831" s="13" t="s">
        <v>41</v>
      </c>
      <c r="AC831" s="12" t="s">
        <v>41</v>
      </c>
      <c r="AD831" s="12" t="s">
        <v>41</v>
      </c>
      <c r="AE831" s="12" t="s">
        <v>41</v>
      </c>
      <c r="AF831" s="12" t="s">
        <v>41</v>
      </c>
      <c r="AG831" s="12" t="s">
        <v>41</v>
      </c>
      <c r="AH831" s="13" t="s">
        <v>41</v>
      </c>
    </row>
    <row r="832" spans="1:34" ht="40.049999999999997" customHeight="1" x14ac:dyDescent="0.3">
      <c r="A832" s="7" t="s">
        <v>325</v>
      </c>
      <c r="B832" s="8">
        <v>46294</v>
      </c>
      <c r="C832" s="9" t="str">
        <f>HYPERLINK("https://epingalert.org/en/Search?viewData= G/TBT/N/VNM/450"," G/TBT/N/VNM/450")</f>
        <v xml:space="preserve"> G/TBT/N/VNM/450</v>
      </c>
      <c r="D832" s="10" t="s">
        <v>326</v>
      </c>
      <c r="E832" s="10" t="s">
        <v>327</v>
      </c>
      <c r="F832" s="10" t="s">
        <v>328</v>
      </c>
      <c r="G832" s="10" t="s">
        <v>41</v>
      </c>
      <c r="H832" s="10" t="s">
        <v>41</v>
      </c>
      <c r="I832" s="10" t="s">
        <v>329</v>
      </c>
      <c r="J832" s="10" t="s">
        <v>330</v>
      </c>
      <c r="K832" s="10" t="s">
        <v>41</v>
      </c>
      <c r="L832" s="7"/>
      <c r="M832" s="8">
        <v>46354</v>
      </c>
      <c r="N832" s="11" t="s">
        <v>331</v>
      </c>
      <c r="O832" s="11" t="s">
        <v>332</v>
      </c>
      <c r="P832" s="7" t="s">
        <v>95</v>
      </c>
      <c r="Q832" s="10" t="s">
        <v>333</v>
      </c>
      <c r="R832" s="12" t="str">
        <f>HYPERLINK("https://docs.wto.org/imrd/directdoc.asp?DDFDocuments/t/G/TBTN26/VNM450.docx", "https://docs.wto.org/imrd/directdoc.asp?DDFDocuments/t/G/TBTN26/VNM450.docx")</f>
        <v>https://docs.wto.org/imrd/directdoc.asp?DDFDocuments/t/G/TBTN26/VNM450.docx</v>
      </c>
      <c r="S832" s="12"/>
      <c r="T832" s="12"/>
      <c r="U832" s="12" t="s">
        <v>98</v>
      </c>
      <c r="V832" s="12" t="s">
        <v>97</v>
      </c>
      <c r="W832" s="12" t="s">
        <v>98</v>
      </c>
      <c r="X832" s="12" t="s">
        <v>97</v>
      </c>
      <c r="Y832" s="12" t="s">
        <v>97</v>
      </c>
      <c r="Z832" s="12" t="s">
        <v>97</v>
      </c>
      <c r="AA832" s="12" t="s">
        <v>97</v>
      </c>
      <c r="AB832" s="13" t="s">
        <v>41</v>
      </c>
      <c r="AC832" s="12" t="s">
        <v>41</v>
      </c>
      <c r="AD832" s="12" t="s">
        <v>41</v>
      </c>
      <c r="AE832" s="12" t="s">
        <v>41</v>
      </c>
      <c r="AF832" s="12" t="s">
        <v>41</v>
      </c>
      <c r="AG832" s="12" t="s">
        <v>41</v>
      </c>
      <c r="AH832" s="13" t="s">
        <v>41</v>
      </c>
    </row>
    <row r="833" spans="1:34" ht="40.049999999999997" customHeight="1" x14ac:dyDescent="0.3">
      <c r="A833" s="7" t="s">
        <v>34</v>
      </c>
      <c r="B833" s="8">
        <v>46295</v>
      </c>
      <c r="C833" s="9" t="str">
        <f>HYPERLINK("https://epingalert.org/en/Search?viewData= G/SPS/N/BDI/16/Add.1, G/SPS/N/KEN/168/Add.1, G/SPS/N/RWA/9/Add.1, G/SPS/N/TZA/200/Add.1, G/SPS/N/UGA/210/Add.1"," G/SPS/N/BDI/16/Add.1, G/SPS/N/KEN/168/Add.1, G/SPS/N/RWA/9/Add.1, G/SPS/N/TZA/200/Add.1, G/SPS/N/UGA/210/Add.1")</f>
        <v xml:space="preserve"> G/SPS/N/BDI/16/Add.1, G/SPS/N/KEN/168/Add.1, G/SPS/N/RWA/9/Add.1, G/SPS/N/TZA/200/Add.1, G/SPS/N/UGA/210/Add.1</v>
      </c>
      <c r="D833" s="10" t="s">
        <v>35</v>
      </c>
      <c r="E833" s="10" t="s">
        <v>36</v>
      </c>
      <c r="F833" s="10" t="s">
        <v>37</v>
      </c>
      <c r="G833" s="10" t="s">
        <v>38</v>
      </c>
      <c r="H833" s="10" t="s">
        <v>39</v>
      </c>
      <c r="I833" s="10" t="s">
        <v>40</v>
      </c>
      <c r="J833" s="10" t="s">
        <v>41</v>
      </c>
      <c r="K833" s="10" t="s">
        <v>42</v>
      </c>
      <c r="L833" s="7"/>
      <c r="M833" s="8" t="s">
        <v>41</v>
      </c>
      <c r="N833" s="11"/>
      <c r="O833" s="11"/>
      <c r="P833" s="7" t="s">
        <v>43</v>
      </c>
      <c r="Q833" s="10" t="s">
        <v>44</v>
      </c>
      <c r="R833" s="12" t="str">
        <f>HYPERLINK("https://docs.wto.org/imrd/directdoc.asp?DDFDocuments/t/G/SPS/NBDI16A1.docx", "https://docs.wto.org/imrd/directdoc.asp?DDFDocuments/t/G/SPS/NBDI16A1.docx")</f>
        <v>https://docs.wto.org/imrd/directdoc.asp?DDFDocuments/t/G/SPS/NBDI16A1.docx</v>
      </c>
      <c r="S833" s="12"/>
      <c r="T833" s="12"/>
      <c r="U833" s="12" t="s">
        <v>41</v>
      </c>
      <c r="V833" s="12" t="s">
        <v>41</v>
      </c>
      <c r="W833" s="12" t="s">
        <v>41</v>
      </c>
      <c r="X833" s="12" t="s">
        <v>41</v>
      </c>
      <c r="Y833" s="12" t="s">
        <v>41</v>
      </c>
      <c r="Z833" s="12" t="s">
        <v>41</v>
      </c>
      <c r="AA833" s="12" t="s">
        <v>41</v>
      </c>
      <c r="AB833" s="13" t="s">
        <v>41</v>
      </c>
      <c r="AC833" s="12" t="s">
        <v>41</v>
      </c>
      <c r="AD833" s="12" t="s">
        <v>41</v>
      </c>
      <c r="AE833" s="12" t="s">
        <v>41</v>
      </c>
      <c r="AF833" s="12" t="s">
        <v>41</v>
      </c>
      <c r="AG833" s="12" t="s">
        <v>41</v>
      </c>
      <c r="AH833" s="13" t="s">
        <v>41</v>
      </c>
    </row>
    <row r="834" spans="1:34" ht="40.049999999999997" customHeight="1" x14ac:dyDescent="0.3">
      <c r="A834" s="7" t="s">
        <v>45</v>
      </c>
      <c r="B834" s="8">
        <v>46295</v>
      </c>
      <c r="C834" s="9" t="str">
        <f>HYPERLINK("https://epingalert.org/en/Search?viewData= G/SPS/N/BDI/16/Add.1, G/SPS/N/KEN/168/Add.1, G/SPS/N/RWA/9/Add.1, G/SPS/N/TZA/200/Add.1, G/SPS/N/UGA/210/Add.1"," G/SPS/N/BDI/16/Add.1, G/SPS/N/KEN/168/Add.1, G/SPS/N/RWA/9/Add.1, G/SPS/N/TZA/200/Add.1, G/SPS/N/UGA/210/Add.1")</f>
        <v xml:space="preserve"> G/SPS/N/BDI/16/Add.1, G/SPS/N/KEN/168/Add.1, G/SPS/N/RWA/9/Add.1, G/SPS/N/TZA/200/Add.1, G/SPS/N/UGA/210/Add.1</v>
      </c>
      <c r="D834" s="10" t="s">
        <v>35</v>
      </c>
      <c r="E834" s="10" t="s">
        <v>36</v>
      </c>
      <c r="F834" s="10" t="s">
        <v>37</v>
      </c>
      <c r="G834" s="10" t="s">
        <v>38</v>
      </c>
      <c r="H834" s="10" t="s">
        <v>39</v>
      </c>
      <c r="I834" s="10" t="s">
        <v>40</v>
      </c>
      <c r="J834" s="10" t="s">
        <v>41</v>
      </c>
      <c r="K834" s="10" t="s">
        <v>42</v>
      </c>
      <c r="L834" s="7"/>
      <c r="M834" s="8" t="s">
        <v>41</v>
      </c>
      <c r="N834" s="11"/>
      <c r="O834" s="11"/>
      <c r="P834" s="7" t="s">
        <v>43</v>
      </c>
      <c r="Q834" s="10" t="s">
        <v>44</v>
      </c>
      <c r="R834" s="12" t="str">
        <f>HYPERLINK("https://docs.wto.org/imrd/directdoc.asp?DDFDocuments/t/G/SPS/NBDI16A1.docx", "https://docs.wto.org/imrd/directdoc.asp?DDFDocuments/t/G/SPS/NBDI16A1.docx")</f>
        <v>https://docs.wto.org/imrd/directdoc.asp?DDFDocuments/t/G/SPS/NBDI16A1.docx</v>
      </c>
      <c r="S834" s="12"/>
      <c r="T834" s="12"/>
      <c r="U834" s="12" t="s">
        <v>41</v>
      </c>
      <c r="V834" s="12" t="s">
        <v>41</v>
      </c>
      <c r="W834" s="12" t="s">
        <v>41</v>
      </c>
      <c r="X834" s="12" t="s">
        <v>41</v>
      </c>
      <c r="Y834" s="12" t="s">
        <v>41</v>
      </c>
      <c r="Z834" s="12" t="s">
        <v>41</v>
      </c>
      <c r="AA834" s="12" t="s">
        <v>41</v>
      </c>
      <c r="AB834" s="13" t="s">
        <v>41</v>
      </c>
      <c r="AC834" s="12" t="s">
        <v>41</v>
      </c>
      <c r="AD834" s="12" t="s">
        <v>41</v>
      </c>
      <c r="AE834" s="12" t="s">
        <v>41</v>
      </c>
      <c r="AF834" s="12" t="s">
        <v>41</v>
      </c>
      <c r="AG834" s="12" t="s">
        <v>41</v>
      </c>
      <c r="AH834" s="13" t="s">
        <v>41</v>
      </c>
    </row>
    <row r="835" spans="1:34" ht="40.049999999999997" customHeight="1" x14ac:dyDescent="0.3">
      <c r="A835" s="7" t="s">
        <v>46</v>
      </c>
      <c r="B835" s="8">
        <v>46295</v>
      </c>
      <c r="C835" s="9" t="str">
        <f>HYPERLINK("https://epingalert.org/en/Search?viewData= G/SPS/N/BDI/16/Add.1, G/SPS/N/KEN/168/Add.1, G/SPS/N/RWA/9/Add.1, G/SPS/N/TZA/200/Add.1, G/SPS/N/UGA/210/Add.1"," G/SPS/N/BDI/16/Add.1, G/SPS/N/KEN/168/Add.1, G/SPS/N/RWA/9/Add.1, G/SPS/N/TZA/200/Add.1, G/SPS/N/UGA/210/Add.1")</f>
        <v xml:space="preserve"> G/SPS/N/BDI/16/Add.1, G/SPS/N/KEN/168/Add.1, G/SPS/N/RWA/9/Add.1, G/SPS/N/TZA/200/Add.1, G/SPS/N/UGA/210/Add.1</v>
      </c>
      <c r="D835" s="10" t="s">
        <v>35</v>
      </c>
      <c r="E835" s="10" t="s">
        <v>36</v>
      </c>
      <c r="F835" s="10" t="s">
        <v>37</v>
      </c>
      <c r="G835" s="10" t="s">
        <v>38</v>
      </c>
      <c r="H835" s="10" t="s">
        <v>39</v>
      </c>
      <c r="I835" s="10" t="s">
        <v>40</v>
      </c>
      <c r="J835" s="10" t="s">
        <v>41</v>
      </c>
      <c r="K835" s="10" t="s">
        <v>42</v>
      </c>
      <c r="L835" s="7"/>
      <c r="M835" s="8" t="s">
        <v>41</v>
      </c>
      <c r="N835" s="11"/>
      <c r="O835" s="11"/>
      <c r="P835" s="7" t="s">
        <v>43</v>
      </c>
      <c r="Q835" s="10" t="s">
        <v>44</v>
      </c>
      <c r="R835" s="12" t="str">
        <f>HYPERLINK("https://docs.wto.org/imrd/directdoc.asp?DDFDocuments/t/G/SPS/NBDI16A1.docx", "https://docs.wto.org/imrd/directdoc.asp?DDFDocuments/t/G/SPS/NBDI16A1.docx")</f>
        <v>https://docs.wto.org/imrd/directdoc.asp?DDFDocuments/t/G/SPS/NBDI16A1.docx</v>
      </c>
      <c r="S835" s="12"/>
      <c r="T835" s="12"/>
      <c r="U835" s="12" t="s">
        <v>41</v>
      </c>
      <c r="V835" s="12" t="s">
        <v>41</v>
      </c>
      <c r="W835" s="12" t="s">
        <v>41</v>
      </c>
      <c r="X835" s="12" t="s">
        <v>41</v>
      </c>
      <c r="Y835" s="12" t="s">
        <v>41</v>
      </c>
      <c r="Z835" s="12" t="s">
        <v>41</v>
      </c>
      <c r="AA835" s="12" t="s">
        <v>41</v>
      </c>
      <c r="AB835" s="13" t="s">
        <v>41</v>
      </c>
      <c r="AC835" s="12" t="s">
        <v>41</v>
      </c>
      <c r="AD835" s="12" t="s">
        <v>41</v>
      </c>
      <c r="AE835" s="12" t="s">
        <v>41</v>
      </c>
      <c r="AF835" s="12" t="s">
        <v>41</v>
      </c>
      <c r="AG835" s="12" t="s">
        <v>41</v>
      </c>
      <c r="AH835" s="13" t="s">
        <v>41</v>
      </c>
    </row>
    <row r="836" spans="1:34" ht="40.049999999999997" customHeight="1" x14ac:dyDescent="0.3">
      <c r="A836" s="7" t="s">
        <v>47</v>
      </c>
      <c r="B836" s="8">
        <v>46295</v>
      </c>
      <c r="C836" s="9" t="str">
        <f>HYPERLINK("https://epingalert.org/en/Search?viewData= G/SPS/N/BDI/16/Add.1, G/SPS/N/KEN/168/Add.1, G/SPS/N/RWA/9/Add.1, G/SPS/N/TZA/200/Add.1, G/SPS/N/UGA/210/Add.1"," G/SPS/N/BDI/16/Add.1, G/SPS/N/KEN/168/Add.1, G/SPS/N/RWA/9/Add.1, G/SPS/N/TZA/200/Add.1, G/SPS/N/UGA/210/Add.1")</f>
        <v xml:space="preserve"> G/SPS/N/BDI/16/Add.1, G/SPS/N/KEN/168/Add.1, G/SPS/N/RWA/9/Add.1, G/SPS/N/TZA/200/Add.1, G/SPS/N/UGA/210/Add.1</v>
      </c>
      <c r="D836" s="10" t="s">
        <v>35</v>
      </c>
      <c r="E836" s="10" t="s">
        <v>36</v>
      </c>
      <c r="F836" s="10" t="s">
        <v>37</v>
      </c>
      <c r="G836" s="10" t="s">
        <v>38</v>
      </c>
      <c r="H836" s="10" t="s">
        <v>39</v>
      </c>
      <c r="I836" s="10" t="s">
        <v>40</v>
      </c>
      <c r="J836" s="10" t="s">
        <v>41</v>
      </c>
      <c r="K836" s="10" t="s">
        <v>42</v>
      </c>
      <c r="L836" s="7"/>
      <c r="M836" s="8" t="s">
        <v>41</v>
      </c>
      <c r="N836" s="11"/>
      <c r="O836" s="11"/>
      <c r="P836" s="7" t="s">
        <v>43</v>
      </c>
      <c r="Q836" s="10" t="s">
        <v>44</v>
      </c>
      <c r="R836" s="12" t="str">
        <f>HYPERLINK("https://docs.wto.org/imrd/directdoc.asp?DDFDocuments/t/G/SPS/NBDI16A1.docx", "https://docs.wto.org/imrd/directdoc.asp?DDFDocuments/t/G/SPS/NBDI16A1.docx")</f>
        <v>https://docs.wto.org/imrd/directdoc.asp?DDFDocuments/t/G/SPS/NBDI16A1.docx</v>
      </c>
      <c r="S836" s="12"/>
      <c r="T836" s="12"/>
      <c r="U836" s="12" t="s">
        <v>41</v>
      </c>
      <c r="V836" s="12" t="s">
        <v>41</v>
      </c>
      <c r="W836" s="12" t="s">
        <v>41</v>
      </c>
      <c r="X836" s="12" t="s">
        <v>41</v>
      </c>
      <c r="Y836" s="12" t="s">
        <v>41</v>
      </c>
      <c r="Z836" s="12" t="s">
        <v>41</v>
      </c>
      <c r="AA836" s="12" t="s">
        <v>41</v>
      </c>
      <c r="AB836" s="13" t="s">
        <v>41</v>
      </c>
      <c r="AC836" s="12" t="s">
        <v>41</v>
      </c>
      <c r="AD836" s="12" t="s">
        <v>41</v>
      </c>
      <c r="AE836" s="12" t="s">
        <v>41</v>
      </c>
      <c r="AF836" s="12" t="s">
        <v>41</v>
      </c>
      <c r="AG836" s="12" t="s">
        <v>41</v>
      </c>
      <c r="AH836" s="13" t="s">
        <v>41</v>
      </c>
    </row>
    <row r="837" spans="1:34" ht="40.049999999999997" customHeight="1" x14ac:dyDescent="0.3">
      <c r="A837" s="7" t="s">
        <v>48</v>
      </c>
      <c r="B837" s="8">
        <v>46295</v>
      </c>
      <c r="C837" s="9" t="str">
        <f>HYPERLINK("https://epingalert.org/en/Search?viewData= G/SPS/N/BDI/16/Add.1, G/SPS/N/KEN/168/Add.1, G/SPS/N/RWA/9/Add.1, G/SPS/N/TZA/200/Add.1, G/SPS/N/UGA/210/Add.1"," G/SPS/N/BDI/16/Add.1, G/SPS/N/KEN/168/Add.1, G/SPS/N/RWA/9/Add.1, G/SPS/N/TZA/200/Add.1, G/SPS/N/UGA/210/Add.1")</f>
        <v xml:space="preserve"> G/SPS/N/BDI/16/Add.1, G/SPS/N/KEN/168/Add.1, G/SPS/N/RWA/9/Add.1, G/SPS/N/TZA/200/Add.1, G/SPS/N/UGA/210/Add.1</v>
      </c>
      <c r="D837" s="10" t="s">
        <v>35</v>
      </c>
      <c r="E837" s="10" t="s">
        <v>36</v>
      </c>
      <c r="F837" s="10" t="s">
        <v>37</v>
      </c>
      <c r="G837" s="10" t="s">
        <v>38</v>
      </c>
      <c r="H837" s="10" t="s">
        <v>39</v>
      </c>
      <c r="I837" s="10" t="s">
        <v>40</v>
      </c>
      <c r="J837" s="10" t="s">
        <v>41</v>
      </c>
      <c r="K837" s="10" t="s">
        <v>42</v>
      </c>
      <c r="L837" s="7"/>
      <c r="M837" s="8" t="s">
        <v>41</v>
      </c>
      <c r="N837" s="11"/>
      <c r="O837" s="11"/>
      <c r="P837" s="7" t="s">
        <v>43</v>
      </c>
      <c r="Q837" s="10" t="s">
        <v>44</v>
      </c>
      <c r="R837" s="12" t="str">
        <f>HYPERLINK("https://docs.wto.org/imrd/directdoc.asp?DDFDocuments/t/G/SPS/NBDI16A1.docx", "https://docs.wto.org/imrd/directdoc.asp?DDFDocuments/t/G/SPS/NBDI16A1.docx")</f>
        <v>https://docs.wto.org/imrd/directdoc.asp?DDFDocuments/t/G/SPS/NBDI16A1.docx</v>
      </c>
      <c r="S837" s="12"/>
      <c r="T837" s="12"/>
      <c r="U837" s="12" t="s">
        <v>41</v>
      </c>
      <c r="V837" s="12" t="s">
        <v>41</v>
      </c>
      <c r="W837" s="12" t="s">
        <v>41</v>
      </c>
      <c r="X837" s="12" t="s">
        <v>41</v>
      </c>
      <c r="Y837" s="12" t="s">
        <v>41</v>
      </c>
      <c r="Z837" s="12" t="s">
        <v>41</v>
      </c>
      <c r="AA837" s="12" t="s">
        <v>41</v>
      </c>
      <c r="AB837" s="13" t="s">
        <v>41</v>
      </c>
      <c r="AC837" s="12" t="s">
        <v>41</v>
      </c>
      <c r="AD837" s="12" t="s">
        <v>41</v>
      </c>
      <c r="AE837" s="12" t="s">
        <v>41</v>
      </c>
      <c r="AF837" s="12" t="s">
        <v>41</v>
      </c>
      <c r="AG837" s="12" t="s">
        <v>41</v>
      </c>
      <c r="AH837" s="13" t="s">
        <v>41</v>
      </c>
    </row>
    <row r="838" spans="1:34" ht="40.049999999999997" customHeight="1" x14ac:dyDescent="0.3">
      <c r="A838" s="7" t="s">
        <v>34</v>
      </c>
      <c r="B838" s="8">
        <v>46295</v>
      </c>
      <c r="C838" s="9" t="str">
        <f>HYPERLINK("https://epingalert.org/en/Search?viewData= G/SPS/N/BDI/17/Add.1, G/SPS/N/KEN/169/Add.1, G/SPS/N/RWA/10/Add.1, G/SPS/N/TZA/201/Add.1, G/SPS/N/UGA/211/Add.1"," G/SPS/N/BDI/17/Add.1, G/SPS/N/KEN/169/Add.1, G/SPS/N/RWA/10/Add.1, G/SPS/N/TZA/201/Add.1, G/SPS/N/UGA/211/Add.1")</f>
        <v xml:space="preserve"> G/SPS/N/BDI/17/Add.1, G/SPS/N/KEN/169/Add.1, G/SPS/N/RWA/10/Add.1, G/SPS/N/TZA/201/Add.1, G/SPS/N/UGA/211/Add.1</v>
      </c>
      <c r="D838" s="10" t="s">
        <v>49</v>
      </c>
      <c r="E838" s="10" t="s">
        <v>50</v>
      </c>
      <c r="F838" s="10" t="s">
        <v>37</v>
      </c>
      <c r="G838" s="10" t="s">
        <v>38</v>
      </c>
      <c r="H838" s="10" t="s">
        <v>39</v>
      </c>
      <c r="I838" s="10" t="s">
        <v>51</v>
      </c>
      <c r="J838" s="10" t="s">
        <v>41</v>
      </c>
      <c r="K838" s="10" t="s">
        <v>52</v>
      </c>
      <c r="L838" s="7"/>
      <c r="M838" s="8" t="s">
        <v>41</v>
      </c>
      <c r="N838" s="11"/>
      <c r="O838" s="11"/>
      <c r="P838" s="7" t="s">
        <v>43</v>
      </c>
      <c r="Q838" s="10" t="s">
        <v>53</v>
      </c>
      <c r="R838" s="12" t="str">
        <f>HYPERLINK("https://docs.wto.org/imrd/directdoc.asp?DDFDocuments/t/G/SPS/NBDI17A1.docx", "https://docs.wto.org/imrd/directdoc.asp?DDFDocuments/t/G/SPS/NBDI17A1.docx")</f>
        <v>https://docs.wto.org/imrd/directdoc.asp?DDFDocuments/t/G/SPS/NBDI17A1.docx</v>
      </c>
      <c r="S838" s="12"/>
      <c r="T838" s="12"/>
      <c r="U838" s="12" t="s">
        <v>41</v>
      </c>
      <c r="V838" s="12" t="s">
        <v>41</v>
      </c>
      <c r="W838" s="12" t="s">
        <v>41</v>
      </c>
      <c r="X838" s="12" t="s">
        <v>41</v>
      </c>
      <c r="Y838" s="12" t="s">
        <v>41</v>
      </c>
      <c r="Z838" s="12" t="s">
        <v>41</v>
      </c>
      <c r="AA838" s="12" t="s">
        <v>41</v>
      </c>
      <c r="AB838" s="13" t="s">
        <v>41</v>
      </c>
      <c r="AC838" s="12" t="s">
        <v>41</v>
      </c>
      <c r="AD838" s="12" t="s">
        <v>41</v>
      </c>
      <c r="AE838" s="12" t="s">
        <v>41</v>
      </c>
      <c r="AF838" s="12" t="s">
        <v>41</v>
      </c>
      <c r="AG838" s="12" t="s">
        <v>41</v>
      </c>
      <c r="AH838" s="13" t="s">
        <v>41</v>
      </c>
    </row>
    <row r="839" spans="1:34" ht="40.049999999999997" customHeight="1" x14ac:dyDescent="0.3">
      <c r="A839" s="7" t="s">
        <v>45</v>
      </c>
      <c r="B839" s="8">
        <v>46295</v>
      </c>
      <c r="C839" s="9" t="str">
        <f>HYPERLINK("https://epingalert.org/en/Search?viewData= G/SPS/N/BDI/17/Add.1, G/SPS/N/KEN/169/Add.1, G/SPS/N/RWA/10/Add.1, G/SPS/N/TZA/201/Add.1, G/SPS/N/UGA/211/Add.1"," G/SPS/N/BDI/17/Add.1, G/SPS/N/KEN/169/Add.1, G/SPS/N/RWA/10/Add.1, G/SPS/N/TZA/201/Add.1, G/SPS/N/UGA/211/Add.1")</f>
        <v xml:space="preserve"> G/SPS/N/BDI/17/Add.1, G/SPS/N/KEN/169/Add.1, G/SPS/N/RWA/10/Add.1, G/SPS/N/TZA/201/Add.1, G/SPS/N/UGA/211/Add.1</v>
      </c>
      <c r="D839" s="10" t="s">
        <v>49</v>
      </c>
      <c r="E839" s="10" t="s">
        <v>50</v>
      </c>
      <c r="F839" s="10" t="s">
        <v>37</v>
      </c>
      <c r="G839" s="10" t="s">
        <v>38</v>
      </c>
      <c r="H839" s="10" t="s">
        <v>39</v>
      </c>
      <c r="I839" s="10" t="s">
        <v>51</v>
      </c>
      <c r="J839" s="10" t="s">
        <v>41</v>
      </c>
      <c r="K839" s="10" t="s">
        <v>52</v>
      </c>
      <c r="L839" s="7"/>
      <c r="M839" s="8" t="s">
        <v>41</v>
      </c>
      <c r="N839" s="11"/>
      <c r="O839" s="11"/>
      <c r="P839" s="7" t="s">
        <v>43</v>
      </c>
      <c r="Q839" s="10" t="s">
        <v>53</v>
      </c>
      <c r="R839" s="12" t="str">
        <f>HYPERLINK("https://docs.wto.org/imrd/directdoc.asp?DDFDocuments/t/G/SPS/NBDI17A1.docx", "https://docs.wto.org/imrd/directdoc.asp?DDFDocuments/t/G/SPS/NBDI17A1.docx")</f>
        <v>https://docs.wto.org/imrd/directdoc.asp?DDFDocuments/t/G/SPS/NBDI17A1.docx</v>
      </c>
      <c r="S839" s="12"/>
      <c r="T839" s="12"/>
      <c r="U839" s="12" t="s">
        <v>41</v>
      </c>
      <c r="V839" s="12" t="s">
        <v>41</v>
      </c>
      <c r="W839" s="12" t="s">
        <v>41</v>
      </c>
      <c r="X839" s="12" t="s">
        <v>41</v>
      </c>
      <c r="Y839" s="12" t="s">
        <v>41</v>
      </c>
      <c r="Z839" s="12" t="s">
        <v>41</v>
      </c>
      <c r="AA839" s="12" t="s">
        <v>41</v>
      </c>
      <c r="AB839" s="13" t="s">
        <v>41</v>
      </c>
      <c r="AC839" s="12" t="s">
        <v>41</v>
      </c>
      <c r="AD839" s="12" t="s">
        <v>41</v>
      </c>
      <c r="AE839" s="12" t="s">
        <v>41</v>
      </c>
      <c r="AF839" s="12" t="s">
        <v>41</v>
      </c>
      <c r="AG839" s="12" t="s">
        <v>41</v>
      </c>
      <c r="AH839" s="13" t="s">
        <v>41</v>
      </c>
    </row>
    <row r="840" spans="1:34" ht="40.049999999999997" customHeight="1" x14ac:dyDescent="0.3">
      <c r="A840" s="7" t="s">
        <v>46</v>
      </c>
      <c r="B840" s="8">
        <v>46295</v>
      </c>
      <c r="C840" s="9" t="str">
        <f>HYPERLINK("https://epingalert.org/en/Search?viewData= G/SPS/N/BDI/17/Add.1, G/SPS/N/KEN/169/Add.1, G/SPS/N/RWA/10/Add.1, G/SPS/N/TZA/201/Add.1, G/SPS/N/UGA/211/Add.1"," G/SPS/N/BDI/17/Add.1, G/SPS/N/KEN/169/Add.1, G/SPS/N/RWA/10/Add.1, G/SPS/N/TZA/201/Add.1, G/SPS/N/UGA/211/Add.1")</f>
        <v xml:space="preserve"> G/SPS/N/BDI/17/Add.1, G/SPS/N/KEN/169/Add.1, G/SPS/N/RWA/10/Add.1, G/SPS/N/TZA/201/Add.1, G/SPS/N/UGA/211/Add.1</v>
      </c>
      <c r="D840" s="10" t="s">
        <v>49</v>
      </c>
      <c r="E840" s="10" t="s">
        <v>50</v>
      </c>
      <c r="F840" s="10" t="s">
        <v>37</v>
      </c>
      <c r="G840" s="10" t="s">
        <v>38</v>
      </c>
      <c r="H840" s="10" t="s">
        <v>39</v>
      </c>
      <c r="I840" s="10" t="s">
        <v>51</v>
      </c>
      <c r="J840" s="10" t="s">
        <v>41</v>
      </c>
      <c r="K840" s="10" t="s">
        <v>52</v>
      </c>
      <c r="L840" s="7"/>
      <c r="M840" s="8" t="s">
        <v>41</v>
      </c>
      <c r="N840" s="11"/>
      <c r="O840" s="11"/>
      <c r="P840" s="7" t="s">
        <v>43</v>
      </c>
      <c r="Q840" s="10" t="s">
        <v>53</v>
      </c>
      <c r="R840" s="12" t="str">
        <f>HYPERLINK("https://docs.wto.org/imrd/directdoc.asp?DDFDocuments/t/G/SPS/NBDI17A1.docx", "https://docs.wto.org/imrd/directdoc.asp?DDFDocuments/t/G/SPS/NBDI17A1.docx")</f>
        <v>https://docs.wto.org/imrd/directdoc.asp?DDFDocuments/t/G/SPS/NBDI17A1.docx</v>
      </c>
      <c r="S840" s="12"/>
      <c r="T840" s="12"/>
      <c r="U840" s="12" t="s">
        <v>41</v>
      </c>
      <c r="V840" s="12" t="s">
        <v>41</v>
      </c>
      <c r="W840" s="12" t="s">
        <v>41</v>
      </c>
      <c r="X840" s="12" t="s">
        <v>41</v>
      </c>
      <c r="Y840" s="12" t="s">
        <v>41</v>
      </c>
      <c r="Z840" s="12" t="s">
        <v>41</v>
      </c>
      <c r="AA840" s="12" t="s">
        <v>41</v>
      </c>
      <c r="AB840" s="13" t="s">
        <v>41</v>
      </c>
      <c r="AC840" s="12" t="s">
        <v>41</v>
      </c>
      <c r="AD840" s="12" t="s">
        <v>41</v>
      </c>
      <c r="AE840" s="12" t="s">
        <v>41</v>
      </c>
      <c r="AF840" s="12" t="s">
        <v>41</v>
      </c>
      <c r="AG840" s="12" t="s">
        <v>41</v>
      </c>
      <c r="AH840" s="13" t="s">
        <v>41</v>
      </c>
    </row>
    <row r="841" spans="1:34" ht="40.049999999999997" customHeight="1" x14ac:dyDescent="0.3">
      <c r="A841" s="7" t="s">
        <v>47</v>
      </c>
      <c r="B841" s="8">
        <v>46295</v>
      </c>
      <c r="C841" s="9" t="str">
        <f>HYPERLINK("https://epingalert.org/en/Search?viewData= G/SPS/N/BDI/17/Add.1, G/SPS/N/KEN/169/Add.1, G/SPS/N/RWA/10/Add.1, G/SPS/N/TZA/201/Add.1, G/SPS/N/UGA/211/Add.1"," G/SPS/N/BDI/17/Add.1, G/SPS/N/KEN/169/Add.1, G/SPS/N/RWA/10/Add.1, G/SPS/N/TZA/201/Add.1, G/SPS/N/UGA/211/Add.1")</f>
        <v xml:space="preserve"> G/SPS/N/BDI/17/Add.1, G/SPS/N/KEN/169/Add.1, G/SPS/N/RWA/10/Add.1, G/SPS/N/TZA/201/Add.1, G/SPS/N/UGA/211/Add.1</v>
      </c>
      <c r="D841" s="10" t="s">
        <v>49</v>
      </c>
      <c r="E841" s="10" t="s">
        <v>50</v>
      </c>
      <c r="F841" s="10" t="s">
        <v>37</v>
      </c>
      <c r="G841" s="10" t="s">
        <v>38</v>
      </c>
      <c r="H841" s="10" t="s">
        <v>39</v>
      </c>
      <c r="I841" s="10" t="s">
        <v>51</v>
      </c>
      <c r="J841" s="10" t="s">
        <v>41</v>
      </c>
      <c r="K841" s="10" t="s">
        <v>52</v>
      </c>
      <c r="L841" s="7"/>
      <c r="M841" s="8" t="s">
        <v>41</v>
      </c>
      <c r="N841" s="11"/>
      <c r="O841" s="11"/>
      <c r="P841" s="7" t="s">
        <v>43</v>
      </c>
      <c r="Q841" s="10" t="s">
        <v>53</v>
      </c>
      <c r="R841" s="12" t="str">
        <f>HYPERLINK("https://docs.wto.org/imrd/directdoc.asp?DDFDocuments/t/G/SPS/NBDI17A1.docx", "https://docs.wto.org/imrd/directdoc.asp?DDFDocuments/t/G/SPS/NBDI17A1.docx")</f>
        <v>https://docs.wto.org/imrd/directdoc.asp?DDFDocuments/t/G/SPS/NBDI17A1.docx</v>
      </c>
      <c r="S841" s="12"/>
      <c r="T841" s="12"/>
      <c r="U841" s="12" t="s">
        <v>41</v>
      </c>
      <c r="V841" s="12" t="s">
        <v>41</v>
      </c>
      <c r="W841" s="12" t="s">
        <v>41</v>
      </c>
      <c r="X841" s="12" t="s">
        <v>41</v>
      </c>
      <c r="Y841" s="12" t="s">
        <v>41</v>
      </c>
      <c r="Z841" s="12" t="s">
        <v>41</v>
      </c>
      <c r="AA841" s="12" t="s">
        <v>41</v>
      </c>
      <c r="AB841" s="13" t="s">
        <v>41</v>
      </c>
      <c r="AC841" s="12" t="s">
        <v>41</v>
      </c>
      <c r="AD841" s="12" t="s">
        <v>41</v>
      </c>
      <c r="AE841" s="12" t="s">
        <v>41</v>
      </c>
      <c r="AF841" s="12" t="s">
        <v>41</v>
      </c>
      <c r="AG841" s="12" t="s">
        <v>41</v>
      </c>
      <c r="AH841" s="13" t="s">
        <v>41</v>
      </c>
    </row>
    <row r="842" spans="1:34" ht="40.049999999999997" customHeight="1" x14ac:dyDescent="0.3">
      <c r="A842" s="7" t="s">
        <v>48</v>
      </c>
      <c r="B842" s="8">
        <v>46295</v>
      </c>
      <c r="C842" s="9" t="str">
        <f>HYPERLINK("https://epingalert.org/en/Search?viewData= G/SPS/N/BDI/17/Add.1, G/SPS/N/KEN/169/Add.1, G/SPS/N/RWA/10/Add.1, G/SPS/N/TZA/201/Add.1, G/SPS/N/UGA/211/Add.1"," G/SPS/N/BDI/17/Add.1, G/SPS/N/KEN/169/Add.1, G/SPS/N/RWA/10/Add.1, G/SPS/N/TZA/201/Add.1, G/SPS/N/UGA/211/Add.1")</f>
        <v xml:space="preserve"> G/SPS/N/BDI/17/Add.1, G/SPS/N/KEN/169/Add.1, G/SPS/N/RWA/10/Add.1, G/SPS/N/TZA/201/Add.1, G/SPS/N/UGA/211/Add.1</v>
      </c>
      <c r="D842" s="10" t="s">
        <v>49</v>
      </c>
      <c r="E842" s="10" t="s">
        <v>50</v>
      </c>
      <c r="F842" s="10" t="s">
        <v>37</v>
      </c>
      <c r="G842" s="10" t="s">
        <v>38</v>
      </c>
      <c r="H842" s="10" t="s">
        <v>39</v>
      </c>
      <c r="I842" s="10" t="s">
        <v>51</v>
      </c>
      <c r="J842" s="10" t="s">
        <v>41</v>
      </c>
      <c r="K842" s="10" t="s">
        <v>52</v>
      </c>
      <c r="L842" s="7"/>
      <c r="M842" s="8" t="s">
        <v>41</v>
      </c>
      <c r="N842" s="11"/>
      <c r="O842" s="11"/>
      <c r="P842" s="7" t="s">
        <v>43</v>
      </c>
      <c r="Q842" s="10" t="s">
        <v>53</v>
      </c>
      <c r="R842" s="12" t="str">
        <f>HYPERLINK("https://docs.wto.org/imrd/directdoc.asp?DDFDocuments/t/G/SPS/NBDI17A1.docx", "https://docs.wto.org/imrd/directdoc.asp?DDFDocuments/t/G/SPS/NBDI17A1.docx")</f>
        <v>https://docs.wto.org/imrd/directdoc.asp?DDFDocuments/t/G/SPS/NBDI17A1.docx</v>
      </c>
      <c r="S842" s="12"/>
      <c r="T842" s="12"/>
      <c r="U842" s="12" t="s">
        <v>41</v>
      </c>
      <c r="V842" s="12" t="s">
        <v>41</v>
      </c>
      <c r="W842" s="12" t="s">
        <v>41</v>
      </c>
      <c r="X842" s="12" t="s">
        <v>41</v>
      </c>
      <c r="Y842" s="12" t="s">
        <v>41</v>
      </c>
      <c r="Z842" s="12" t="s">
        <v>41</v>
      </c>
      <c r="AA842" s="12" t="s">
        <v>41</v>
      </c>
      <c r="AB842" s="13" t="s">
        <v>41</v>
      </c>
      <c r="AC842" s="12" t="s">
        <v>41</v>
      </c>
      <c r="AD842" s="12" t="s">
        <v>41</v>
      </c>
      <c r="AE842" s="12" t="s">
        <v>41</v>
      </c>
      <c r="AF842" s="12" t="s">
        <v>41</v>
      </c>
      <c r="AG842" s="12" t="s">
        <v>41</v>
      </c>
      <c r="AH842" s="13" t="s">
        <v>41</v>
      </c>
    </row>
    <row r="843" spans="1:34" ht="40.049999999999997" customHeight="1" x14ac:dyDescent="0.3">
      <c r="A843" s="7" t="s">
        <v>34</v>
      </c>
      <c r="B843" s="8">
        <v>46295</v>
      </c>
      <c r="C843" s="9" t="str">
        <f>HYPERLINK("https://epingalert.org/en/Search?viewData= G/SPS/N/BDI/73/Add.1, G/SPS/N/KEN/240/Add.1, G/SPS/N/RWA/66/Add.1, G/SPS/N/TZA/308/Add.1, G/SPS/N/UGA/292/Add.1"," G/SPS/N/BDI/73/Add.1, G/SPS/N/KEN/240/Add.1, G/SPS/N/RWA/66/Add.1, G/SPS/N/TZA/308/Add.1, G/SPS/N/UGA/292/Add.1")</f>
        <v xml:space="preserve"> G/SPS/N/BDI/73/Add.1, G/SPS/N/KEN/240/Add.1, G/SPS/N/RWA/66/Add.1, G/SPS/N/TZA/308/Add.1, G/SPS/N/UGA/292/Add.1</v>
      </c>
      <c r="D843" s="10" t="s">
        <v>54</v>
      </c>
      <c r="E843" s="10" t="s">
        <v>55</v>
      </c>
      <c r="F843" s="10" t="s">
        <v>56</v>
      </c>
      <c r="G843" s="10" t="s">
        <v>41</v>
      </c>
      <c r="H843" s="10" t="s">
        <v>57</v>
      </c>
      <c r="I843" s="10" t="s">
        <v>58</v>
      </c>
      <c r="J843" s="10" t="s">
        <v>41</v>
      </c>
      <c r="K843" s="10" t="s">
        <v>59</v>
      </c>
      <c r="L843" s="7"/>
      <c r="M843" s="8" t="s">
        <v>41</v>
      </c>
      <c r="N843" s="11"/>
      <c r="O843" s="11"/>
      <c r="P843" s="7" t="s">
        <v>43</v>
      </c>
      <c r="Q843" s="10" t="s">
        <v>60</v>
      </c>
      <c r="R843" s="12" t="str">
        <f>HYPERLINK("https://docs.wto.org/imrd/directdoc.asp?DDFDocuments/t/G/SPS/NBDI73A1.docx", "https://docs.wto.org/imrd/directdoc.asp?DDFDocuments/t/G/SPS/NBDI73A1.docx")</f>
        <v>https://docs.wto.org/imrd/directdoc.asp?DDFDocuments/t/G/SPS/NBDI73A1.docx</v>
      </c>
      <c r="S843" s="12"/>
      <c r="T843" s="12"/>
      <c r="U843" s="12" t="s">
        <v>41</v>
      </c>
      <c r="V843" s="12" t="s">
        <v>41</v>
      </c>
      <c r="W843" s="12" t="s">
        <v>41</v>
      </c>
      <c r="X843" s="12" t="s">
        <v>41</v>
      </c>
      <c r="Y843" s="12" t="s">
        <v>41</v>
      </c>
      <c r="Z843" s="12" t="s">
        <v>41</v>
      </c>
      <c r="AA843" s="12" t="s">
        <v>41</v>
      </c>
      <c r="AB843" s="13" t="s">
        <v>41</v>
      </c>
      <c r="AC843" s="12" t="s">
        <v>41</v>
      </c>
      <c r="AD843" s="12" t="s">
        <v>41</v>
      </c>
      <c r="AE843" s="12" t="s">
        <v>41</v>
      </c>
      <c r="AF843" s="12" t="s">
        <v>41</v>
      </c>
      <c r="AG843" s="12" t="s">
        <v>41</v>
      </c>
      <c r="AH843" s="13" t="s">
        <v>41</v>
      </c>
    </row>
    <row r="844" spans="1:34" ht="40.049999999999997" customHeight="1" x14ac:dyDescent="0.3">
      <c r="A844" s="7" t="s">
        <v>45</v>
      </c>
      <c r="B844" s="8">
        <v>46295</v>
      </c>
      <c r="C844" s="9" t="str">
        <f>HYPERLINK("https://epingalert.org/en/Search?viewData= G/SPS/N/BDI/73/Add.1, G/SPS/N/KEN/240/Add.1, G/SPS/N/RWA/66/Add.1, G/SPS/N/TZA/308/Add.1, G/SPS/N/UGA/292/Add.1"," G/SPS/N/BDI/73/Add.1, G/SPS/N/KEN/240/Add.1, G/SPS/N/RWA/66/Add.1, G/SPS/N/TZA/308/Add.1, G/SPS/N/UGA/292/Add.1")</f>
        <v xml:space="preserve"> G/SPS/N/BDI/73/Add.1, G/SPS/N/KEN/240/Add.1, G/SPS/N/RWA/66/Add.1, G/SPS/N/TZA/308/Add.1, G/SPS/N/UGA/292/Add.1</v>
      </c>
      <c r="D844" s="10" t="s">
        <v>54</v>
      </c>
      <c r="E844" s="10" t="s">
        <v>55</v>
      </c>
      <c r="F844" s="10" t="s">
        <v>56</v>
      </c>
      <c r="G844" s="10" t="s">
        <v>41</v>
      </c>
      <c r="H844" s="10" t="s">
        <v>57</v>
      </c>
      <c r="I844" s="10" t="s">
        <v>58</v>
      </c>
      <c r="J844" s="10" t="s">
        <v>41</v>
      </c>
      <c r="K844" s="10" t="s">
        <v>59</v>
      </c>
      <c r="L844" s="7"/>
      <c r="M844" s="8" t="s">
        <v>41</v>
      </c>
      <c r="N844" s="11"/>
      <c r="O844" s="11"/>
      <c r="P844" s="7" t="s">
        <v>43</v>
      </c>
      <c r="Q844" s="10" t="s">
        <v>60</v>
      </c>
      <c r="R844" s="12" t="str">
        <f>HYPERLINK("https://docs.wto.org/imrd/directdoc.asp?DDFDocuments/t/G/SPS/NBDI73A1.docx", "https://docs.wto.org/imrd/directdoc.asp?DDFDocuments/t/G/SPS/NBDI73A1.docx")</f>
        <v>https://docs.wto.org/imrd/directdoc.asp?DDFDocuments/t/G/SPS/NBDI73A1.docx</v>
      </c>
      <c r="S844" s="12"/>
      <c r="T844" s="12"/>
      <c r="U844" s="12" t="s">
        <v>41</v>
      </c>
      <c r="V844" s="12" t="s">
        <v>41</v>
      </c>
      <c r="W844" s="12" t="s">
        <v>41</v>
      </c>
      <c r="X844" s="12" t="s">
        <v>41</v>
      </c>
      <c r="Y844" s="12" t="s">
        <v>41</v>
      </c>
      <c r="Z844" s="12" t="s">
        <v>41</v>
      </c>
      <c r="AA844" s="12" t="s">
        <v>41</v>
      </c>
      <c r="AB844" s="13" t="s">
        <v>41</v>
      </c>
      <c r="AC844" s="12" t="s">
        <v>41</v>
      </c>
      <c r="AD844" s="12" t="s">
        <v>41</v>
      </c>
      <c r="AE844" s="12" t="s">
        <v>41</v>
      </c>
      <c r="AF844" s="12" t="s">
        <v>41</v>
      </c>
      <c r="AG844" s="12" t="s">
        <v>41</v>
      </c>
      <c r="AH844" s="13" t="s">
        <v>41</v>
      </c>
    </row>
    <row r="845" spans="1:34" ht="40.049999999999997" customHeight="1" x14ac:dyDescent="0.3">
      <c r="A845" s="7" t="s">
        <v>46</v>
      </c>
      <c r="B845" s="8">
        <v>46295</v>
      </c>
      <c r="C845" s="9" t="str">
        <f>HYPERLINK("https://epingalert.org/en/Search?viewData= G/SPS/N/BDI/73/Add.1, G/SPS/N/KEN/240/Add.1, G/SPS/N/RWA/66/Add.1, G/SPS/N/TZA/308/Add.1, G/SPS/N/UGA/292/Add.1"," G/SPS/N/BDI/73/Add.1, G/SPS/N/KEN/240/Add.1, G/SPS/N/RWA/66/Add.1, G/SPS/N/TZA/308/Add.1, G/SPS/N/UGA/292/Add.1")</f>
        <v xml:space="preserve"> G/SPS/N/BDI/73/Add.1, G/SPS/N/KEN/240/Add.1, G/SPS/N/RWA/66/Add.1, G/SPS/N/TZA/308/Add.1, G/SPS/N/UGA/292/Add.1</v>
      </c>
      <c r="D845" s="10" t="s">
        <v>54</v>
      </c>
      <c r="E845" s="10" t="s">
        <v>55</v>
      </c>
      <c r="F845" s="10" t="s">
        <v>56</v>
      </c>
      <c r="G845" s="10" t="s">
        <v>41</v>
      </c>
      <c r="H845" s="10" t="s">
        <v>57</v>
      </c>
      <c r="I845" s="10" t="s">
        <v>58</v>
      </c>
      <c r="J845" s="10" t="s">
        <v>41</v>
      </c>
      <c r="K845" s="10" t="s">
        <v>59</v>
      </c>
      <c r="L845" s="7"/>
      <c r="M845" s="8" t="s">
        <v>41</v>
      </c>
      <c r="N845" s="11"/>
      <c r="O845" s="11"/>
      <c r="P845" s="7" t="s">
        <v>43</v>
      </c>
      <c r="Q845" s="10" t="s">
        <v>60</v>
      </c>
      <c r="R845" s="12" t="str">
        <f>HYPERLINK("https://docs.wto.org/imrd/directdoc.asp?DDFDocuments/t/G/SPS/NBDI73A1.docx", "https://docs.wto.org/imrd/directdoc.asp?DDFDocuments/t/G/SPS/NBDI73A1.docx")</f>
        <v>https://docs.wto.org/imrd/directdoc.asp?DDFDocuments/t/G/SPS/NBDI73A1.docx</v>
      </c>
      <c r="S845" s="12"/>
      <c r="T845" s="12"/>
      <c r="U845" s="12" t="s">
        <v>41</v>
      </c>
      <c r="V845" s="12" t="s">
        <v>41</v>
      </c>
      <c r="W845" s="12" t="s">
        <v>41</v>
      </c>
      <c r="X845" s="12" t="s">
        <v>41</v>
      </c>
      <c r="Y845" s="12" t="s">
        <v>41</v>
      </c>
      <c r="Z845" s="12" t="s">
        <v>41</v>
      </c>
      <c r="AA845" s="12" t="s">
        <v>41</v>
      </c>
      <c r="AB845" s="13" t="s">
        <v>41</v>
      </c>
      <c r="AC845" s="12" t="s">
        <v>41</v>
      </c>
      <c r="AD845" s="12" t="s">
        <v>41</v>
      </c>
      <c r="AE845" s="12" t="s">
        <v>41</v>
      </c>
      <c r="AF845" s="12" t="s">
        <v>41</v>
      </c>
      <c r="AG845" s="12" t="s">
        <v>41</v>
      </c>
      <c r="AH845" s="13" t="s">
        <v>41</v>
      </c>
    </row>
    <row r="846" spans="1:34" ht="40.049999999999997" customHeight="1" x14ac:dyDescent="0.3">
      <c r="A846" s="7" t="s">
        <v>47</v>
      </c>
      <c r="B846" s="8">
        <v>46295</v>
      </c>
      <c r="C846" s="9" t="str">
        <f>HYPERLINK("https://epingalert.org/en/Search?viewData= G/SPS/N/BDI/73/Add.1, G/SPS/N/KEN/240/Add.1, G/SPS/N/RWA/66/Add.1, G/SPS/N/TZA/308/Add.1, G/SPS/N/UGA/292/Add.1"," G/SPS/N/BDI/73/Add.1, G/SPS/N/KEN/240/Add.1, G/SPS/N/RWA/66/Add.1, G/SPS/N/TZA/308/Add.1, G/SPS/N/UGA/292/Add.1")</f>
        <v xml:space="preserve"> G/SPS/N/BDI/73/Add.1, G/SPS/N/KEN/240/Add.1, G/SPS/N/RWA/66/Add.1, G/SPS/N/TZA/308/Add.1, G/SPS/N/UGA/292/Add.1</v>
      </c>
      <c r="D846" s="10" t="s">
        <v>54</v>
      </c>
      <c r="E846" s="10" t="s">
        <v>55</v>
      </c>
      <c r="F846" s="10" t="s">
        <v>56</v>
      </c>
      <c r="G846" s="10" t="s">
        <v>41</v>
      </c>
      <c r="H846" s="10" t="s">
        <v>57</v>
      </c>
      <c r="I846" s="10" t="s">
        <v>58</v>
      </c>
      <c r="J846" s="10" t="s">
        <v>41</v>
      </c>
      <c r="K846" s="10" t="s">
        <v>59</v>
      </c>
      <c r="L846" s="7"/>
      <c r="M846" s="8" t="s">
        <v>41</v>
      </c>
      <c r="N846" s="11"/>
      <c r="O846" s="11"/>
      <c r="P846" s="7" t="s">
        <v>43</v>
      </c>
      <c r="Q846" s="10" t="s">
        <v>60</v>
      </c>
      <c r="R846" s="12" t="str">
        <f>HYPERLINK("https://docs.wto.org/imrd/directdoc.asp?DDFDocuments/t/G/SPS/NBDI73A1.docx", "https://docs.wto.org/imrd/directdoc.asp?DDFDocuments/t/G/SPS/NBDI73A1.docx")</f>
        <v>https://docs.wto.org/imrd/directdoc.asp?DDFDocuments/t/G/SPS/NBDI73A1.docx</v>
      </c>
      <c r="S846" s="12"/>
      <c r="T846" s="12"/>
      <c r="U846" s="12" t="s">
        <v>41</v>
      </c>
      <c r="V846" s="12" t="s">
        <v>41</v>
      </c>
      <c r="W846" s="12" t="s">
        <v>41</v>
      </c>
      <c r="X846" s="12" t="s">
        <v>41</v>
      </c>
      <c r="Y846" s="12" t="s">
        <v>41</v>
      </c>
      <c r="Z846" s="12" t="s">
        <v>41</v>
      </c>
      <c r="AA846" s="12" t="s">
        <v>41</v>
      </c>
      <c r="AB846" s="13" t="s">
        <v>41</v>
      </c>
      <c r="AC846" s="12" t="s">
        <v>41</v>
      </c>
      <c r="AD846" s="12" t="s">
        <v>41</v>
      </c>
      <c r="AE846" s="12" t="s">
        <v>41</v>
      </c>
      <c r="AF846" s="12" t="s">
        <v>41</v>
      </c>
      <c r="AG846" s="12" t="s">
        <v>41</v>
      </c>
      <c r="AH846" s="13" t="s">
        <v>41</v>
      </c>
    </row>
    <row r="847" spans="1:34" ht="40.049999999999997" customHeight="1" x14ac:dyDescent="0.3">
      <c r="A847" s="7" t="s">
        <v>48</v>
      </c>
      <c r="B847" s="8">
        <v>46295</v>
      </c>
      <c r="C847" s="9" t="str">
        <f>HYPERLINK("https://epingalert.org/en/Search?viewData= G/SPS/N/BDI/73/Add.1, G/SPS/N/KEN/240/Add.1, G/SPS/N/RWA/66/Add.1, G/SPS/N/TZA/308/Add.1, G/SPS/N/UGA/292/Add.1"," G/SPS/N/BDI/73/Add.1, G/SPS/N/KEN/240/Add.1, G/SPS/N/RWA/66/Add.1, G/SPS/N/TZA/308/Add.1, G/SPS/N/UGA/292/Add.1")</f>
        <v xml:space="preserve"> G/SPS/N/BDI/73/Add.1, G/SPS/N/KEN/240/Add.1, G/SPS/N/RWA/66/Add.1, G/SPS/N/TZA/308/Add.1, G/SPS/N/UGA/292/Add.1</v>
      </c>
      <c r="D847" s="10" t="s">
        <v>54</v>
      </c>
      <c r="E847" s="10" t="s">
        <v>55</v>
      </c>
      <c r="F847" s="10" t="s">
        <v>56</v>
      </c>
      <c r="G847" s="10" t="s">
        <v>41</v>
      </c>
      <c r="H847" s="10" t="s">
        <v>57</v>
      </c>
      <c r="I847" s="10" t="s">
        <v>58</v>
      </c>
      <c r="J847" s="10" t="s">
        <v>41</v>
      </c>
      <c r="K847" s="10" t="s">
        <v>59</v>
      </c>
      <c r="L847" s="7"/>
      <c r="M847" s="8" t="s">
        <v>41</v>
      </c>
      <c r="N847" s="11"/>
      <c r="O847" s="11"/>
      <c r="P847" s="7" t="s">
        <v>43</v>
      </c>
      <c r="Q847" s="10" t="s">
        <v>60</v>
      </c>
      <c r="R847" s="12" t="str">
        <f>HYPERLINK("https://docs.wto.org/imrd/directdoc.asp?DDFDocuments/t/G/SPS/NBDI73A1.docx", "https://docs.wto.org/imrd/directdoc.asp?DDFDocuments/t/G/SPS/NBDI73A1.docx")</f>
        <v>https://docs.wto.org/imrd/directdoc.asp?DDFDocuments/t/G/SPS/NBDI73A1.docx</v>
      </c>
      <c r="S847" s="12"/>
      <c r="T847" s="12"/>
      <c r="U847" s="12" t="s">
        <v>41</v>
      </c>
      <c r="V847" s="12" t="s">
        <v>41</v>
      </c>
      <c r="W847" s="12" t="s">
        <v>41</v>
      </c>
      <c r="X847" s="12" t="s">
        <v>41</v>
      </c>
      <c r="Y847" s="12" t="s">
        <v>41</v>
      </c>
      <c r="Z847" s="12" t="s">
        <v>41</v>
      </c>
      <c r="AA847" s="12" t="s">
        <v>41</v>
      </c>
      <c r="AB847" s="13" t="s">
        <v>41</v>
      </c>
      <c r="AC847" s="12" t="s">
        <v>41</v>
      </c>
      <c r="AD847" s="12" t="s">
        <v>41</v>
      </c>
      <c r="AE847" s="12" t="s">
        <v>41</v>
      </c>
      <c r="AF847" s="12" t="s">
        <v>41</v>
      </c>
      <c r="AG847" s="12" t="s">
        <v>41</v>
      </c>
      <c r="AH847" s="13" t="s">
        <v>41</v>
      </c>
    </row>
    <row r="848" spans="1:34" ht="40.049999999999997" customHeight="1" x14ac:dyDescent="0.3">
      <c r="A848" s="7" t="s">
        <v>61</v>
      </c>
      <c r="B848" s="8">
        <v>46295</v>
      </c>
      <c r="C848" s="9" t="str">
        <f>HYPERLINK("https://epingalert.org/en/Search?viewData= G/SPS/N/COL/404/Add.2"," G/SPS/N/COL/404/Add.2")</f>
        <v xml:space="preserve"> G/SPS/N/COL/404/Add.2</v>
      </c>
      <c r="D848" s="10" t="s">
        <v>62</v>
      </c>
      <c r="E848" s="10" t="s">
        <v>63</v>
      </c>
      <c r="F848" s="10" t="s">
        <v>64</v>
      </c>
      <c r="G848" s="10" t="s">
        <v>65</v>
      </c>
      <c r="H848" s="10" t="s">
        <v>41</v>
      </c>
      <c r="I848" s="10" t="s">
        <v>66</v>
      </c>
      <c r="J848" s="10" t="s">
        <v>41</v>
      </c>
      <c r="K848" s="10" t="s">
        <v>67</v>
      </c>
      <c r="L848" s="7"/>
      <c r="M848" s="8" t="s">
        <v>41</v>
      </c>
      <c r="N848" s="11"/>
      <c r="O848" s="11"/>
      <c r="P848" s="7" t="s">
        <v>43</v>
      </c>
      <c r="Q848" s="10" t="s">
        <v>68</v>
      </c>
      <c r="R848" s="12"/>
      <c r="S848" s="12"/>
      <c r="T848" s="12" t="str">
        <f>HYPERLINK("https://docs.wto.org/imrd/directdoc.asp?DDFDocuments/v/G/SPS/NCOL404A2.docx", "https://docs.wto.org/imrd/directdoc.asp?DDFDocuments/v/G/SPS/NCOL404A2.docx")</f>
        <v>https://docs.wto.org/imrd/directdoc.asp?DDFDocuments/v/G/SPS/NCOL404A2.docx</v>
      </c>
      <c r="U848" s="12" t="s">
        <v>41</v>
      </c>
      <c r="V848" s="12" t="s">
        <v>41</v>
      </c>
      <c r="W848" s="12" t="s">
        <v>41</v>
      </c>
      <c r="X848" s="12" t="s">
        <v>41</v>
      </c>
      <c r="Y848" s="12" t="s">
        <v>41</v>
      </c>
      <c r="Z848" s="12" t="s">
        <v>41</v>
      </c>
      <c r="AA848" s="12" t="s">
        <v>41</v>
      </c>
      <c r="AB848" s="13" t="s">
        <v>41</v>
      </c>
      <c r="AC848" s="12" t="s">
        <v>41</v>
      </c>
      <c r="AD848" s="12" t="s">
        <v>41</v>
      </c>
      <c r="AE848" s="12" t="s">
        <v>41</v>
      </c>
      <c r="AF848" s="12" t="s">
        <v>41</v>
      </c>
      <c r="AG848" s="12" t="s">
        <v>41</v>
      </c>
      <c r="AH848" s="13" t="s">
        <v>41</v>
      </c>
    </row>
    <row r="849" spans="1:34" ht="40.049999999999997" customHeight="1" x14ac:dyDescent="0.3">
      <c r="A849" s="7" t="s">
        <v>61</v>
      </c>
      <c r="B849" s="8">
        <v>46295</v>
      </c>
      <c r="C849" s="9" t="str">
        <f>HYPERLINK("https://epingalert.org/en/Search?viewData= G/SPS/N/COL/428/Add.1"," G/SPS/N/COL/428/Add.1")</f>
        <v xml:space="preserve"> G/SPS/N/COL/428/Add.1</v>
      </c>
      <c r="D849" s="10" t="s">
        <v>69</v>
      </c>
      <c r="E849" s="10" t="s">
        <v>70</v>
      </c>
      <c r="F849" s="10" t="s">
        <v>71</v>
      </c>
      <c r="G849" s="10" t="s">
        <v>72</v>
      </c>
      <c r="H849" s="10" t="s">
        <v>41</v>
      </c>
      <c r="I849" s="10" t="s">
        <v>73</v>
      </c>
      <c r="J849" s="10" t="s">
        <v>41</v>
      </c>
      <c r="K849" s="10" t="s">
        <v>74</v>
      </c>
      <c r="L849" s="7"/>
      <c r="M849" s="8" t="s">
        <v>41</v>
      </c>
      <c r="N849" s="11"/>
      <c r="O849" s="11"/>
      <c r="P849" s="7" t="s">
        <v>43</v>
      </c>
      <c r="Q849" s="10" t="s">
        <v>75</v>
      </c>
      <c r="R849" s="12"/>
      <c r="S849" s="12"/>
      <c r="T849" s="12" t="str">
        <f>HYPERLINK("https://docs.wto.org/imrd/directdoc.asp?DDFDocuments/v/G/SPS/NCOL428A1.docx", "https://docs.wto.org/imrd/directdoc.asp?DDFDocuments/v/G/SPS/NCOL428A1.docx")</f>
        <v>https://docs.wto.org/imrd/directdoc.asp?DDFDocuments/v/G/SPS/NCOL428A1.docx</v>
      </c>
      <c r="U849" s="12" t="s">
        <v>41</v>
      </c>
      <c r="V849" s="12" t="s">
        <v>41</v>
      </c>
      <c r="W849" s="12" t="s">
        <v>41</v>
      </c>
      <c r="X849" s="12" t="s">
        <v>41</v>
      </c>
      <c r="Y849" s="12" t="s">
        <v>41</v>
      </c>
      <c r="Z849" s="12" t="s">
        <v>41</v>
      </c>
      <c r="AA849" s="12" t="s">
        <v>41</v>
      </c>
      <c r="AB849" s="13" t="s">
        <v>41</v>
      </c>
      <c r="AC849" s="12" t="s">
        <v>41</v>
      </c>
      <c r="AD849" s="12" t="s">
        <v>41</v>
      </c>
      <c r="AE849" s="12" t="s">
        <v>41</v>
      </c>
      <c r="AF849" s="12" t="s">
        <v>41</v>
      </c>
      <c r="AG849" s="12" t="s">
        <v>41</v>
      </c>
      <c r="AH849" s="13" t="s">
        <v>41</v>
      </c>
    </row>
    <row r="850" spans="1:34" ht="40.049999999999997" customHeight="1" x14ac:dyDescent="0.3">
      <c r="A850" s="7" t="s">
        <v>61</v>
      </c>
      <c r="B850" s="8">
        <v>46295</v>
      </c>
      <c r="C850" s="9" t="str">
        <f>HYPERLINK("https://epingalert.org/en/Search?viewData= G/SPS/N/COL/435/Add.1"," G/SPS/N/COL/435/Add.1")</f>
        <v xml:space="preserve"> G/SPS/N/COL/435/Add.1</v>
      </c>
      <c r="D850" s="10" t="s">
        <v>76</v>
      </c>
      <c r="E850" s="10" t="s">
        <v>77</v>
      </c>
      <c r="F850" s="10" t="s">
        <v>78</v>
      </c>
      <c r="G850" s="10" t="s">
        <v>79</v>
      </c>
      <c r="H850" s="10" t="s">
        <v>41</v>
      </c>
      <c r="I850" s="10" t="s">
        <v>73</v>
      </c>
      <c r="J850" s="10" t="s">
        <v>41</v>
      </c>
      <c r="K850" s="10" t="s">
        <v>74</v>
      </c>
      <c r="L850" s="7"/>
      <c r="M850" s="8" t="s">
        <v>41</v>
      </c>
      <c r="N850" s="11"/>
      <c r="O850" s="11"/>
      <c r="P850" s="7" t="s">
        <v>43</v>
      </c>
      <c r="Q850" s="10" t="s">
        <v>80</v>
      </c>
      <c r="R850" s="12"/>
      <c r="S850" s="12"/>
      <c r="T850" s="12" t="str">
        <f>HYPERLINK("https://docs.wto.org/imrd/directdoc.asp?DDFDocuments/v/G/SPS/NCOL435A1.docx", "https://docs.wto.org/imrd/directdoc.asp?DDFDocuments/v/G/SPS/NCOL435A1.docx")</f>
        <v>https://docs.wto.org/imrd/directdoc.asp?DDFDocuments/v/G/SPS/NCOL435A1.docx</v>
      </c>
      <c r="U850" s="12" t="s">
        <v>41</v>
      </c>
      <c r="V850" s="12" t="s">
        <v>41</v>
      </c>
      <c r="W850" s="12" t="s">
        <v>41</v>
      </c>
      <c r="X850" s="12" t="s">
        <v>41</v>
      </c>
      <c r="Y850" s="12" t="s">
        <v>41</v>
      </c>
      <c r="Z850" s="12" t="s">
        <v>41</v>
      </c>
      <c r="AA850" s="12" t="s">
        <v>41</v>
      </c>
      <c r="AB850" s="13" t="s">
        <v>41</v>
      </c>
      <c r="AC850" s="12" t="s">
        <v>41</v>
      </c>
      <c r="AD850" s="12" t="s">
        <v>41</v>
      </c>
      <c r="AE850" s="12" t="s">
        <v>41</v>
      </c>
      <c r="AF850" s="12" t="s">
        <v>41</v>
      </c>
      <c r="AG850" s="12" t="s">
        <v>41</v>
      </c>
      <c r="AH850" s="13" t="s">
        <v>41</v>
      </c>
    </row>
    <row r="851" spans="1:34" ht="40.049999999999997" customHeight="1" x14ac:dyDescent="0.3">
      <c r="A851" s="7" t="s">
        <v>81</v>
      </c>
      <c r="B851" s="8">
        <v>46295</v>
      </c>
      <c r="C851" s="9" t="str">
        <f>HYPERLINK("https://epingalert.org/en/Search?viewData= G/SPS/N/EU/941/Add.1"," G/SPS/N/EU/941/Add.1")</f>
        <v xml:space="preserve"> G/SPS/N/EU/941/Add.1</v>
      </c>
      <c r="D851" s="10" t="s">
        <v>82</v>
      </c>
      <c r="E851" s="10" t="s">
        <v>83</v>
      </c>
      <c r="F851" s="10" t="s">
        <v>84</v>
      </c>
      <c r="G851" s="10" t="s">
        <v>85</v>
      </c>
      <c r="H851" s="10" t="s">
        <v>41</v>
      </c>
      <c r="I851" s="10" t="s">
        <v>51</v>
      </c>
      <c r="J851" s="10" t="s">
        <v>41</v>
      </c>
      <c r="K851" s="10" t="s">
        <v>86</v>
      </c>
      <c r="L851" s="7"/>
      <c r="M851" s="8" t="s">
        <v>41</v>
      </c>
      <c r="N851" s="11"/>
      <c r="O851" s="11"/>
      <c r="P851" s="7" t="s">
        <v>43</v>
      </c>
      <c r="Q851" s="10" t="s">
        <v>87</v>
      </c>
      <c r="R851" s="12" t="str">
        <f>HYPERLINK("https://docs.wto.org/imrd/directdoc.asp?DDFDocuments/t/G/SPS/NEU941A1.docx", "https://docs.wto.org/imrd/directdoc.asp?DDFDocuments/t/G/SPS/NEU941A1.docx")</f>
        <v>https://docs.wto.org/imrd/directdoc.asp?DDFDocuments/t/G/SPS/NEU941A1.docx</v>
      </c>
      <c r="S851" s="12"/>
      <c r="T851" s="12"/>
      <c r="U851" s="12" t="s">
        <v>41</v>
      </c>
      <c r="V851" s="12" t="s">
        <v>41</v>
      </c>
      <c r="W851" s="12" t="s">
        <v>41</v>
      </c>
      <c r="X851" s="12" t="s">
        <v>41</v>
      </c>
      <c r="Y851" s="12" t="s">
        <v>41</v>
      </c>
      <c r="Z851" s="12" t="s">
        <v>41</v>
      </c>
      <c r="AA851" s="12" t="s">
        <v>41</v>
      </c>
      <c r="AB851" s="13" t="s">
        <v>41</v>
      </c>
      <c r="AC851" s="12" t="s">
        <v>41</v>
      </c>
      <c r="AD851" s="12" t="s">
        <v>41</v>
      </c>
      <c r="AE851" s="12" t="s">
        <v>41</v>
      </c>
      <c r="AF851" s="12" t="s">
        <v>41</v>
      </c>
      <c r="AG851" s="12" t="s">
        <v>41</v>
      </c>
      <c r="AH851" s="13" t="s">
        <v>41</v>
      </c>
    </row>
    <row r="852" spans="1:34" ht="40.049999999999997" customHeight="1" x14ac:dyDescent="0.3">
      <c r="A852" s="7" t="s">
        <v>88</v>
      </c>
      <c r="B852" s="8">
        <v>46295</v>
      </c>
      <c r="C852" s="9" t="str">
        <f>HYPERLINK("https://epingalert.org/en/Search?viewData= G/SPS/N/JPN/1432"," G/SPS/N/JPN/1432")</f>
        <v xml:space="preserve"> G/SPS/N/JPN/1432</v>
      </c>
      <c r="D852" s="10" t="s">
        <v>89</v>
      </c>
      <c r="E852" s="10" t="s">
        <v>90</v>
      </c>
      <c r="F852" s="10" t="s">
        <v>91</v>
      </c>
      <c r="G852" s="10" t="s">
        <v>41</v>
      </c>
      <c r="H852" s="10" t="s">
        <v>41</v>
      </c>
      <c r="I852" s="10" t="s">
        <v>51</v>
      </c>
      <c r="J852" s="10" t="s">
        <v>41</v>
      </c>
      <c r="K852" s="10" t="s">
        <v>92</v>
      </c>
      <c r="L852" s="7" t="s">
        <v>41</v>
      </c>
      <c r="M852" s="8" t="s">
        <v>41</v>
      </c>
      <c r="N852" s="11" t="s">
        <v>93</v>
      </c>
      <c r="O852" s="11" t="s">
        <v>94</v>
      </c>
      <c r="P852" s="7" t="s">
        <v>95</v>
      </c>
      <c r="Q852" s="10" t="s">
        <v>96</v>
      </c>
      <c r="R852" s="12" t="str">
        <f>HYPERLINK("https://docs.wto.org/imrd/directdoc.asp?DDFDocuments/t/G/SPS/NJPN1432.docx", "https://docs.wto.org/imrd/directdoc.asp?DDFDocuments/t/G/SPS/NJPN1432.docx")</f>
        <v>https://docs.wto.org/imrd/directdoc.asp?DDFDocuments/t/G/SPS/NJPN1432.docx</v>
      </c>
      <c r="S852" s="12"/>
      <c r="T852" s="12"/>
      <c r="U852" s="12" t="s">
        <v>41</v>
      </c>
      <c r="V852" s="12" t="s">
        <v>41</v>
      </c>
      <c r="W852" s="12" t="s">
        <v>41</v>
      </c>
      <c r="X852" s="12" t="s">
        <v>41</v>
      </c>
      <c r="Y852" s="12" t="s">
        <v>41</v>
      </c>
      <c r="Z852" s="12" t="s">
        <v>41</v>
      </c>
      <c r="AA852" s="12" t="s">
        <v>41</v>
      </c>
      <c r="AB852" s="13" t="s">
        <v>41</v>
      </c>
      <c r="AC852" s="12" t="s">
        <v>97</v>
      </c>
      <c r="AD852" s="12" t="s">
        <v>97</v>
      </c>
      <c r="AE852" s="12" t="s">
        <v>97</v>
      </c>
      <c r="AF852" s="12" t="s">
        <v>98</v>
      </c>
      <c r="AG852" s="12" t="s">
        <v>99</v>
      </c>
      <c r="AH852" s="13" t="s">
        <v>41</v>
      </c>
    </row>
    <row r="853" spans="1:34" ht="40.049999999999997" customHeight="1" x14ac:dyDescent="0.3">
      <c r="A853" s="7" t="s">
        <v>100</v>
      </c>
      <c r="B853" s="8">
        <v>46295</v>
      </c>
      <c r="C853" s="9" t="str">
        <f>HYPERLINK("https://epingalert.org/en/Search?viewData= G/SPS/N/KOR/844/Add.1"," G/SPS/N/KOR/844/Add.1")</f>
        <v xml:space="preserve"> G/SPS/N/KOR/844/Add.1</v>
      </c>
      <c r="D853" s="10" t="s">
        <v>101</v>
      </c>
      <c r="E853" s="10" t="s">
        <v>102</v>
      </c>
      <c r="F853" s="10" t="s">
        <v>103</v>
      </c>
      <c r="G853" s="10" t="s">
        <v>41</v>
      </c>
      <c r="H853" s="10" t="s">
        <v>41</v>
      </c>
      <c r="I853" s="10" t="s">
        <v>66</v>
      </c>
      <c r="J853" s="10" t="s">
        <v>41</v>
      </c>
      <c r="K853" s="10" t="s">
        <v>104</v>
      </c>
      <c r="L853" s="7"/>
      <c r="M853" s="8" t="s">
        <v>41</v>
      </c>
      <c r="N853" s="11"/>
      <c r="O853" s="11"/>
      <c r="P853" s="7" t="s">
        <v>43</v>
      </c>
      <c r="Q853" s="10" t="s">
        <v>105</v>
      </c>
      <c r="R853" s="12" t="str">
        <f>HYPERLINK("https://docs.wto.org/imrd/directdoc.asp?DDFDocuments/t/G/SPS/NKOR844A1.docx", "https://docs.wto.org/imrd/directdoc.asp?DDFDocuments/t/G/SPS/NKOR844A1.docx")</f>
        <v>https://docs.wto.org/imrd/directdoc.asp?DDFDocuments/t/G/SPS/NKOR844A1.docx</v>
      </c>
      <c r="S853" s="12"/>
      <c r="T853" s="12"/>
      <c r="U853" s="12" t="s">
        <v>41</v>
      </c>
      <c r="V853" s="12" t="s">
        <v>41</v>
      </c>
      <c r="W853" s="12" t="s">
        <v>41</v>
      </c>
      <c r="X853" s="12" t="s">
        <v>41</v>
      </c>
      <c r="Y853" s="12" t="s">
        <v>41</v>
      </c>
      <c r="Z853" s="12" t="s">
        <v>41</v>
      </c>
      <c r="AA853" s="12" t="s">
        <v>41</v>
      </c>
      <c r="AB853" s="13" t="s">
        <v>41</v>
      </c>
      <c r="AC853" s="12" t="s">
        <v>41</v>
      </c>
      <c r="AD853" s="12" t="s">
        <v>41</v>
      </c>
      <c r="AE853" s="12" t="s">
        <v>41</v>
      </c>
      <c r="AF853" s="12" t="s">
        <v>41</v>
      </c>
      <c r="AG853" s="12" t="s">
        <v>41</v>
      </c>
      <c r="AH853" s="13" t="s">
        <v>41</v>
      </c>
    </row>
    <row r="854" spans="1:34" ht="40.049999999999997" customHeight="1" x14ac:dyDescent="0.3">
      <c r="A854" s="7" t="s">
        <v>106</v>
      </c>
      <c r="B854" s="8">
        <v>46295</v>
      </c>
      <c r="C854" s="9" t="str">
        <f>HYPERLINK("https://epingalert.org/en/Search?viewData= G/SPS/N/MDA/36"," G/SPS/N/MDA/36")</f>
        <v xml:space="preserve"> G/SPS/N/MDA/36</v>
      </c>
      <c r="D854" s="10" t="s">
        <v>107</v>
      </c>
      <c r="E854" s="10" t="s">
        <v>108</v>
      </c>
      <c r="F854" s="10" t="s">
        <v>109</v>
      </c>
      <c r="G854" s="10" t="s">
        <v>110</v>
      </c>
      <c r="H854" s="10" t="s">
        <v>41</v>
      </c>
      <c r="I854" s="10" t="s">
        <v>66</v>
      </c>
      <c r="J854" s="10" t="s">
        <v>41</v>
      </c>
      <c r="K854" s="10" t="s">
        <v>111</v>
      </c>
      <c r="L854" s="7" t="s">
        <v>112</v>
      </c>
      <c r="M854" s="8">
        <v>46326</v>
      </c>
      <c r="N854" s="11">
        <v>46387</v>
      </c>
      <c r="O854" s="11" t="s">
        <v>113</v>
      </c>
      <c r="P854" s="7" t="s">
        <v>95</v>
      </c>
      <c r="Q854" s="10" t="s">
        <v>114</v>
      </c>
      <c r="R854" s="12" t="str">
        <f>HYPERLINK("https://docs.wto.org/imrd/directdoc.asp?DDFDocuments/t/G/SPS/NMDA36.docx", "https://docs.wto.org/imrd/directdoc.asp?DDFDocuments/t/G/SPS/NMDA36.docx")</f>
        <v>https://docs.wto.org/imrd/directdoc.asp?DDFDocuments/t/G/SPS/NMDA36.docx</v>
      </c>
      <c r="S854" s="12"/>
      <c r="T854" s="12"/>
      <c r="U854" s="12" t="s">
        <v>41</v>
      </c>
      <c r="V854" s="12" t="s">
        <v>41</v>
      </c>
      <c r="W854" s="12" t="s">
        <v>41</v>
      </c>
      <c r="X854" s="12" t="s">
        <v>41</v>
      </c>
      <c r="Y854" s="12" t="s">
        <v>41</v>
      </c>
      <c r="Z854" s="12" t="s">
        <v>41</v>
      </c>
      <c r="AA854" s="12" t="s">
        <v>41</v>
      </c>
      <c r="AB854" s="13" t="s">
        <v>41</v>
      </c>
      <c r="AC854" s="12" t="s">
        <v>98</v>
      </c>
      <c r="AD854" s="12" t="s">
        <v>97</v>
      </c>
      <c r="AE854" s="12" t="s">
        <v>97</v>
      </c>
      <c r="AF854" s="12" t="s">
        <v>97</v>
      </c>
      <c r="AG854" s="12" t="s">
        <v>98</v>
      </c>
      <c r="AH854" s="13" t="s">
        <v>41</v>
      </c>
    </row>
    <row r="855" spans="1:34" ht="40.049999999999997" customHeight="1" x14ac:dyDescent="0.3">
      <c r="A855" s="7" t="s">
        <v>115</v>
      </c>
      <c r="B855" s="8">
        <v>46295</v>
      </c>
      <c r="C855" s="9" t="str">
        <f>HYPERLINK("https://epingalert.org/en/Search?viewData= G/SPS/N/MYS/73"," G/SPS/N/MYS/73")</f>
        <v xml:space="preserve"> G/SPS/N/MYS/73</v>
      </c>
      <c r="D855" s="10" t="s">
        <v>116</v>
      </c>
      <c r="E855" s="10" t="s">
        <v>117</v>
      </c>
      <c r="F855" s="10" t="s">
        <v>118</v>
      </c>
      <c r="G855" s="10" t="s">
        <v>41</v>
      </c>
      <c r="H855" s="10" t="s">
        <v>119</v>
      </c>
      <c r="I855" s="10" t="s">
        <v>120</v>
      </c>
      <c r="J855" s="10" t="s">
        <v>41</v>
      </c>
      <c r="K855" s="10" t="s">
        <v>121</v>
      </c>
      <c r="L855" s="7" t="s">
        <v>41</v>
      </c>
      <c r="M855" s="8">
        <v>46355</v>
      </c>
      <c r="N855" s="11" t="s">
        <v>122</v>
      </c>
      <c r="O855" s="11" t="s">
        <v>123</v>
      </c>
      <c r="P855" s="7" t="s">
        <v>95</v>
      </c>
      <c r="Q855" s="7"/>
      <c r="R855" s="12" t="str">
        <f>HYPERLINK("https://docs.wto.org/imrd/directdoc.asp?DDFDocuments/t/G/SPS/NMYS73.docx", "https://docs.wto.org/imrd/directdoc.asp?DDFDocuments/t/G/SPS/NMYS73.docx")</f>
        <v>https://docs.wto.org/imrd/directdoc.asp?DDFDocuments/t/G/SPS/NMYS73.docx</v>
      </c>
      <c r="S855" s="12"/>
      <c r="T855" s="12"/>
      <c r="U855" s="12" t="s">
        <v>41</v>
      </c>
      <c r="V855" s="12" t="s">
        <v>41</v>
      </c>
      <c r="W855" s="12" t="s">
        <v>41</v>
      </c>
      <c r="X855" s="12" t="s">
        <v>41</v>
      </c>
      <c r="Y855" s="12" t="s">
        <v>41</v>
      </c>
      <c r="Z855" s="12" t="s">
        <v>41</v>
      </c>
      <c r="AA855" s="12" t="s">
        <v>41</v>
      </c>
      <c r="AB855" s="13" t="s">
        <v>41</v>
      </c>
      <c r="AC855" s="12" t="s">
        <v>97</v>
      </c>
      <c r="AD855" s="12" t="s">
        <v>97</v>
      </c>
      <c r="AE855" s="12" t="s">
        <v>97</v>
      </c>
      <c r="AF855" s="12" t="s">
        <v>98</v>
      </c>
      <c r="AG855" s="12" t="s">
        <v>99</v>
      </c>
      <c r="AH855" s="13" t="s">
        <v>41</v>
      </c>
    </row>
    <row r="856" spans="1:34" ht="40.049999999999997" customHeight="1" x14ac:dyDescent="0.3">
      <c r="A856" s="7" t="s">
        <v>124</v>
      </c>
      <c r="B856" s="8">
        <v>46295</v>
      </c>
      <c r="C856" s="9" t="str">
        <f>HYPERLINK("https://epingalert.org/en/Search?viewData= G/SPS/N/SAU/573/Add.1"," G/SPS/N/SAU/573/Add.1")</f>
        <v xml:space="preserve"> G/SPS/N/SAU/573/Add.1</v>
      </c>
      <c r="D856" s="10" t="s">
        <v>125</v>
      </c>
      <c r="E856" s="10" t="s">
        <v>126</v>
      </c>
      <c r="F856" s="10" t="s">
        <v>127</v>
      </c>
      <c r="G856" s="10" t="s">
        <v>128</v>
      </c>
      <c r="H856" s="10" t="s">
        <v>41</v>
      </c>
      <c r="I856" s="10" t="s">
        <v>51</v>
      </c>
      <c r="J856" s="10" t="s">
        <v>41</v>
      </c>
      <c r="K856" s="10" t="s">
        <v>129</v>
      </c>
      <c r="L856" s="7"/>
      <c r="M856" s="8" t="s">
        <v>41</v>
      </c>
      <c r="N856" s="11"/>
      <c r="O856" s="11"/>
      <c r="P856" s="7" t="s">
        <v>130</v>
      </c>
      <c r="Q856" s="10" t="s">
        <v>131</v>
      </c>
      <c r="R856" s="12" t="str">
        <f>HYPERLINK("https://docs.wto.org/imrd/directdoc.asp?DDFDocuments/t/G/SPS/NSAU573A1.docx", "https://docs.wto.org/imrd/directdoc.asp?DDFDocuments/t/G/SPS/NSAU573A1.docx")</f>
        <v>https://docs.wto.org/imrd/directdoc.asp?DDFDocuments/t/G/SPS/NSAU573A1.docx</v>
      </c>
      <c r="S856" s="12"/>
      <c r="T856" s="12"/>
      <c r="U856" s="12" t="s">
        <v>41</v>
      </c>
      <c r="V856" s="12" t="s">
        <v>41</v>
      </c>
      <c r="W856" s="12" t="s">
        <v>41</v>
      </c>
      <c r="X856" s="12" t="s">
        <v>41</v>
      </c>
      <c r="Y856" s="12" t="s">
        <v>41</v>
      </c>
      <c r="Z856" s="12" t="s">
        <v>41</v>
      </c>
      <c r="AA856" s="12" t="s">
        <v>41</v>
      </c>
      <c r="AB856" s="13" t="s">
        <v>41</v>
      </c>
      <c r="AC856" s="12" t="s">
        <v>41</v>
      </c>
      <c r="AD856" s="12" t="s">
        <v>41</v>
      </c>
      <c r="AE856" s="12" t="s">
        <v>41</v>
      </c>
      <c r="AF856" s="12" t="s">
        <v>41</v>
      </c>
      <c r="AG856" s="12" t="s">
        <v>41</v>
      </c>
      <c r="AH856" s="13" t="s">
        <v>41</v>
      </c>
    </row>
    <row r="857" spans="1:34" ht="40.049999999999997" customHeight="1" x14ac:dyDescent="0.3">
      <c r="A857" s="7" t="s">
        <v>124</v>
      </c>
      <c r="B857" s="8">
        <v>46295</v>
      </c>
      <c r="C857" s="9" t="str">
        <f>HYPERLINK("https://epingalert.org/en/Search?viewData= G/SPS/N/SAU/575/Add.1"," G/SPS/N/SAU/575/Add.1")</f>
        <v xml:space="preserve"> G/SPS/N/SAU/575/Add.1</v>
      </c>
      <c r="D857" s="10" t="s">
        <v>132</v>
      </c>
      <c r="E857" s="10" t="s">
        <v>133</v>
      </c>
      <c r="F857" s="10" t="s">
        <v>127</v>
      </c>
      <c r="G857" s="10" t="s">
        <v>134</v>
      </c>
      <c r="H857" s="10" t="s">
        <v>41</v>
      </c>
      <c r="I857" s="10" t="s">
        <v>51</v>
      </c>
      <c r="J857" s="10" t="s">
        <v>41</v>
      </c>
      <c r="K857" s="10" t="s">
        <v>135</v>
      </c>
      <c r="L857" s="7"/>
      <c r="M857" s="8" t="s">
        <v>41</v>
      </c>
      <c r="N857" s="11"/>
      <c r="O857" s="11"/>
      <c r="P857" s="7" t="s">
        <v>130</v>
      </c>
      <c r="Q857" s="10" t="s">
        <v>136</v>
      </c>
      <c r="R857" s="12" t="str">
        <f>HYPERLINK("https://docs.wto.org/imrd/directdoc.asp?DDFDocuments/t/G/SPS/NSAU575A1.docx", "https://docs.wto.org/imrd/directdoc.asp?DDFDocuments/t/G/SPS/NSAU575A1.docx")</f>
        <v>https://docs.wto.org/imrd/directdoc.asp?DDFDocuments/t/G/SPS/NSAU575A1.docx</v>
      </c>
      <c r="S857" s="12"/>
      <c r="T857" s="12"/>
      <c r="U857" s="12" t="s">
        <v>41</v>
      </c>
      <c r="V857" s="12" t="s">
        <v>41</v>
      </c>
      <c r="W857" s="12" t="s">
        <v>41</v>
      </c>
      <c r="X857" s="12" t="s">
        <v>41</v>
      </c>
      <c r="Y857" s="12" t="s">
        <v>41</v>
      </c>
      <c r="Z857" s="12" t="s">
        <v>41</v>
      </c>
      <c r="AA857" s="12" t="s">
        <v>41</v>
      </c>
      <c r="AB857" s="13" t="s">
        <v>41</v>
      </c>
      <c r="AC857" s="12" t="s">
        <v>41</v>
      </c>
      <c r="AD857" s="12" t="s">
        <v>41</v>
      </c>
      <c r="AE857" s="12" t="s">
        <v>41</v>
      </c>
      <c r="AF857" s="12" t="s">
        <v>41</v>
      </c>
      <c r="AG857" s="12" t="s">
        <v>41</v>
      </c>
      <c r="AH857" s="13" t="s">
        <v>41</v>
      </c>
    </row>
    <row r="858" spans="1:34" ht="40.049999999999997" customHeight="1" x14ac:dyDescent="0.3">
      <c r="A858" s="7" t="s">
        <v>112</v>
      </c>
      <c r="B858" s="8">
        <v>46295</v>
      </c>
      <c r="C858" s="9" t="str">
        <f>HYPERLINK("https://epingalert.org/en/Search?viewData= G/SPS/N/UKR/278"," G/SPS/N/UKR/278")</f>
        <v xml:space="preserve"> G/SPS/N/UKR/278</v>
      </c>
      <c r="D858" s="10" t="s">
        <v>137</v>
      </c>
      <c r="E858" s="10" t="s">
        <v>138</v>
      </c>
      <c r="F858" s="10" t="s">
        <v>139</v>
      </c>
      <c r="G858" s="10" t="s">
        <v>140</v>
      </c>
      <c r="H858" s="10" t="s">
        <v>41</v>
      </c>
      <c r="I858" s="10" t="s">
        <v>120</v>
      </c>
      <c r="J858" s="10" t="s">
        <v>41</v>
      </c>
      <c r="K858" s="10" t="s">
        <v>121</v>
      </c>
      <c r="L858" s="7" t="s">
        <v>41</v>
      </c>
      <c r="M858" s="8" t="s">
        <v>41</v>
      </c>
      <c r="N858" s="11" t="s">
        <v>141</v>
      </c>
      <c r="O858" s="11" t="s">
        <v>142</v>
      </c>
      <c r="P858" s="7" t="s">
        <v>95</v>
      </c>
      <c r="Q858" s="10" t="s">
        <v>143</v>
      </c>
      <c r="R858" s="12" t="str">
        <f>HYPERLINK("https://docs.wto.org/imrd/directdoc.asp?DDFDocuments/t/G/SPS/NUKR278.docx", "https://docs.wto.org/imrd/directdoc.asp?DDFDocuments/t/G/SPS/NUKR278.docx")</f>
        <v>https://docs.wto.org/imrd/directdoc.asp?DDFDocuments/t/G/SPS/NUKR278.docx</v>
      </c>
      <c r="S858" s="12"/>
      <c r="T858" s="12"/>
      <c r="U858" s="12" t="s">
        <v>41</v>
      </c>
      <c r="V858" s="12" t="s">
        <v>41</v>
      </c>
      <c r="W858" s="12" t="s">
        <v>41</v>
      </c>
      <c r="X858" s="12" t="s">
        <v>41</v>
      </c>
      <c r="Y858" s="12" t="s">
        <v>41</v>
      </c>
      <c r="Z858" s="12" t="s">
        <v>41</v>
      </c>
      <c r="AA858" s="12" t="s">
        <v>41</v>
      </c>
      <c r="AB858" s="13" t="s">
        <v>41</v>
      </c>
      <c r="AC858" s="12" t="s">
        <v>97</v>
      </c>
      <c r="AD858" s="12" t="s">
        <v>97</v>
      </c>
      <c r="AE858" s="12" t="s">
        <v>97</v>
      </c>
      <c r="AF858" s="12" t="s">
        <v>98</v>
      </c>
      <c r="AG858" s="12" t="s">
        <v>99</v>
      </c>
      <c r="AH858" s="13" t="s">
        <v>41</v>
      </c>
    </row>
    <row r="859" spans="1:34" ht="40.049999999999997" customHeight="1" x14ac:dyDescent="0.3">
      <c r="A859" s="7" t="s">
        <v>112</v>
      </c>
      <c r="B859" s="8">
        <v>46295</v>
      </c>
      <c r="C859" s="9" t="str">
        <f>HYPERLINK("https://epingalert.org/en/Search?viewData= G/SPS/N/UKR/279"," G/SPS/N/UKR/279")</f>
        <v xml:space="preserve"> G/SPS/N/UKR/279</v>
      </c>
      <c r="D859" s="10" t="s">
        <v>144</v>
      </c>
      <c r="E859" s="10" t="s">
        <v>145</v>
      </c>
      <c r="F859" s="10" t="s">
        <v>146</v>
      </c>
      <c r="G859" s="10" t="s">
        <v>147</v>
      </c>
      <c r="H859" s="10" t="s">
        <v>41</v>
      </c>
      <c r="I859" s="10" t="s">
        <v>51</v>
      </c>
      <c r="J859" s="10" t="s">
        <v>41</v>
      </c>
      <c r="K859" s="10" t="s">
        <v>92</v>
      </c>
      <c r="L859" s="7" t="s">
        <v>41</v>
      </c>
      <c r="M859" s="8" t="s">
        <v>41</v>
      </c>
      <c r="N859" s="11" t="s">
        <v>122</v>
      </c>
      <c r="O859" s="11" t="s">
        <v>148</v>
      </c>
      <c r="P859" s="7" t="s">
        <v>95</v>
      </c>
      <c r="Q859" s="10" t="s">
        <v>149</v>
      </c>
      <c r="R859" s="12" t="str">
        <f>HYPERLINK("https://docs.wto.org/imrd/directdoc.asp?DDFDocuments/t/G/SPS/NUKR279.docx", "https://docs.wto.org/imrd/directdoc.asp?DDFDocuments/t/G/SPS/NUKR279.docx")</f>
        <v>https://docs.wto.org/imrd/directdoc.asp?DDFDocuments/t/G/SPS/NUKR279.docx</v>
      </c>
      <c r="S859" s="12"/>
      <c r="T859" s="12"/>
      <c r="U859" s="12" t="s">
        <v>41</v>
      </c>
      <c r="V859" s="12" t="s">
        <v>41</v>
      </c>
      <c r="W859" s="12" t="s">
        <v>41</v>
      </c>
      <c r="X859" s="12" t="s">
        <v>41</v>
      </c>
      <c r="Y859" s="12" t="s">
        <v>41</v>
      </c>
      <c r="Z859" s="12" t="s">
        <v>41</v>
      </c>
      <c r="AA859" s="12" t="s">
        <v>41</v>
      </c>
      <c r="AB859" s="13" t="s">
        <v>41</v>
      </c>
      <c r="AC859" s="12" t="s">
        <v>97</v>
      </c>
      <c r="AD859" s="12" t="s">
        <v>97</v>
      </c>
      <c r="AE859" s="12" t="s">
        <v>97</v>
      </c>
      <c r="AF859" s="12" t="s">
        <v>98</v>
      </c>
      <c r="AG859" s="12" t="s">
        <v>99</v>
      </c>
      <c r="AH859" s="13" t="s">
        <v>41</v>
      </c>
    </row>
    <row r="860" spans="1:34" ht="40.049999999999997" customHeight="1" x14ac:dyDescent="0.3">
      <c r="A860" s="7" t="s">
        <v>150</v>
      </c>
      <c r="B860" s="8">
        <v>46295</v>
      </c>
      <c r="C860" s="9" t="str">
        <f>HYPERLINK("https://epingalert.org/en/Search?viewData= G/TBT/N/BLZ/22"," G/TBT/N/BLZ/22")</f>
        <v xml:space="preserve"> G/TBT/N/BLZ/22</v>
      </c>
      <c r="D860" s="10" t="s">
        <v>151</v>
      </c>
      <c r="E860" s="10" t="s">
        <v>152</v>
      </c>
      <c r="F860" s="10" t="s">
        <v>153</v>
      </c>
      <c r="G860" s="10" t="s">
        <v>154</v>
      </c>
      <c r="H860" s="10" t="s">
        <v>155</v>
      </c>
      <c r="I860" s="10" t="s">
        <v>156</v>
      </c>
      <c r="J860" s="10" t="s">
        <v>41</v>
      </c>
      <c r="K860" s="10" t="s">
        <v>157</v>
      </c>
      <c r="L860" s="7"/>
      <c r="M860" s="8">
        <v>46355</v>
      </c>
      <c r="N860" s="11">
        <v>46374</v>
      </c>
      <c r="O860" s="11">
        <v>46507</v>
      </c>
      <c r="P860" s="7" t="s">
        <v>95</v>
      </c>
      <c r="Q860" s="10" t="s">
        <v>158</v>
      </c>
      <c r="R860" s="12" t="str">
        <f>HYPERLINK("https://docs.wto.org/imrd/directdoc.asp?DDFDocuments/t/G/TBTN26/BLZ22.docx", "https://docs.wto.org/imrd/directdoc.asp?DDFDocuments/t/G/TBTN26/BLZ22.docx")</f>
        <v>https://docs.wto.org/imrd/directdoc.asp?DDFDocuments/t/G/TBTN26/BLZ22.docx</v>
      </c>
      <c r="S860" s="12"/>
      <c r="T860" s="12"/>
      <c r="U860" s="12" t="s">
        <v>98</v>
      </c>
      <c r="V860" s="12" t="s">
        <v>97</v>
      </c>
      <c r="W860" s="12" t="s">
        <v>97</v>
      </c>
      <c r="X860" s="12" t="s">
        <v>97</v>
      </c>
      <c r="Y860" s="12" t="s">
        <v>97</v>
      </c>
      <c r="Z860" s="12" t="s">
        <v>97</v>
      </c>
      <c r="AA860" s="12" t="s">
        <v>97</v>
      </c>
      <c r="AB860" s="13" t="s">
        <v>41</v>
      </c>
      <c r="AC860" s="12" t="s">
        <v>41</v>
      </c>
      <c r="AD860" s="12" t="s">
        <v>41</v>
      </c>
      <c r="AE860" s="12" t="s">
        <v>41</v>
      </c>
      <c r="AF860" s="12" t="s">
        <v>41</v>
      </c>
      <c r="AG860" s="12" t="s">
        <v>41</v>
      </c>
      <c r="AH860" s="13" t="s">
        <v>41</v>
      </c>
    </row>
    <row r="861" spans="1:34" ht="40.049999999999997" customHeight="1" x14ac:dyDescent="0.3">
      <c r="A861" s="7" t="s">
        <v>159</v>
      </c>
      <c r="B861" s="8">
        <v>46295</v>
      </c>
      <c r="C861" s="9" t="str">
        <f>HYPERLINK("https://epingalert.org/en/Search?viewData= G/TBT/N/ECU/9/Rev.2"," G/TBT/N/ECU/9/Rev.2")</f>
        <v xml:space="preserve"> G/TBT/N/ECU/9/Rev.2</v>
      </c>
      <c r="D861" s="10" t="s">
        <v>160</v>
      </c>
      <c r="E861" s="10" t="s">
        <v>161</v>
      </c>
      <c r="F861" s="10" t="s">
        <v>162</v>
      </c>
      <c r="G861" s="10" t="s">
        <v>163</v>
      </c>
      <c r="H861" s="10" t="s">
        <v>164</v>
      </c>
      <c r="I861" s="10" t="s">
        <v>165</v>
      </c>
      <c r="J861" s="10" t="s">
        <v>41</v>
      </c>
      <c r="K861" s="10" t="s">
        <v>41</v>
      </c>
      <c r="L861" s="7"/>
      <c r="M861" s="8">
        <v>46355</v>
      </c>
      <c r="N861" s="11" t="s">
        <v>166</v>
      </c>
      <c r="O861" s="11" t="s">
        <v>123</v>
      </c>
      <c r="P861" s="7" t="s">
        <v>167</v>
      </c>
      <c r="Q861" s="10" t="s">
        <v>168</v>
      </c>
      <c r="R861" s="12"/>
      <c r="S861" s="12"/>
      <c r="T861" s="12" t="str">
        <f>HYPERLINK("https://docs.wto.org/imrd/directdoc.asp?DDFDocuments/v/G/TBTN06/ECU9R2.docx", "https://docs.wto.org/imrd/directdoc.asp?DDFDocuments/v/G/TBTN06/ECU9R2.docx")</f>
        <v>https://docs.wto.org/imrd/directdoc.asp?DDFDocuments/v/G/TBTN06/ECU9R2.docx</v>
      </c>
      <c r="U861" s="12" t="s">
        <v>98</v>
      </c>
      <c r="V861" s="12" t="s">
        <v>97</v>
      </c>
      <c r="W861" s="12" t="s">
        <v>97</v>
      </c>
      <c r="X861" s="12" t="s">
        <v>97</v>
      </c>
      <c r="Y861" s="12" t="s">
        <v>97</v>
      </c>
      <c r="Z861" s="12" t="s">
        <v>97</v>
      </c>
      <c r="AA861" s="12" t="s">
        <v>97</v>
      </c>
      <c r="AB861" s="13" t="s">
        <v>169</v>
      </c>
      <c r="AC861" s="12" t="s">
        <v>41</v>
      </c>
      <c r="AD861" s="12" t="s">
        <v>41</v>
      </c>
      <c r="AE861" s="12" t="s">
        <v>41</v>
      </c>
      <c r="AF861" s="12" t="s">
        <v>41</v>
      </c>
      <c r="AG861" s="12" t="s">
        <v>41</v>
      </c>
      <c r="AH861" s="13" t="s">
        <v>41</v>
      </c>
    </row>
    <row r="862" spans="1:34" ht="40.049999999999997" customHeight="1" x14ac:dyDescent="0.3">
      <c r="A862" s="7" t="s">
        <v>159</v>
      </c>
      <c r="B862" s="8">
        <v>46295</v>
      </c>
      <c r="C862" s="9" t="str">
        <f>HYPERLINK("https://epingalert.org/en/Search?viewData= G/TBT/N/ECU/180/Rev.1"," G/TBT/N/ECU/180/Rev.1")</f>
        <v xml:space="preserve"> G/TBT/N/ECU/180/Rev.1</v>
      </c>
      <c r="D862" s="10" t="s">
        <v>170</v>
      </c>
      <c r="E862" s="10" t="s">
        <v>171</v>
      </c>
      <c r="F862" s="10" t="s">
        <v>172</v>
      </c>
      <c r="G862" s="10" t="s">
        <v>173</v>
      </c>
      <c r="H862" s="10" t="s">
        <v>174</v>
      </c>
      <c r="I862" s="10" t="s">
        <v>165</v>
      </c>
      <c r="J862" s="10" t="s">
        <v>41</v>
      </c>
      <c r="K862" s="10" t="s">
        <v>41</v>
      </c>
      <c r="L862" s="7"/>
      <c r="M862" s="8">
        <v>46355</v>
      </c>
      <c r="N862" s="11" t="s">
        <v>166</v>
      </c>
      <c r="O862" s="11" t="s">
        <v>123</v>
      </c>
      <c r="P862" s="7" t="s">
        <v>167</v>
      </c>
      <c r="Q862" s="10" t="s">
        <v>175</v>
      </c>
      <c r="R862" s="12"/>
      <c r="S862" s="12"/>
      <c r="T862" s="12" t="str">
        <f>HYPERLINK("https://docs.wto.org/imrd/directdoc.asp?DDFDocuments/v/G/TBTN14/ECU180R1.docx", "https://docs.wto.org/imrd/directdoc.asp?DDFDocuments/v/G/TBTN14/ECU180R1.docx")</f>
        <v>https://docs.wto.org/imrd/directdoc.asp?DDFDocuments/v/G/TBTN14/ECU180R1.docx</v>
      </c>
      <c r="U862" s="12" t="s">
        <v>98</v>
      </c>
      <c r="V862" s="12" t="s">
        <v>97</v>
      </c>
      <c r="W862" s="12" t="s">
        <v>97</v>
      </c>
      <c r="X862" s="12" t="s">
        <v>97</v>
      </c>
      <c r="Y862" s="12" t="s">
        <v>97</v>
      </c>
      <c r="Z862" s="12" t="s">
        <v>97</v>
      </c>
      <c r="AA862" s="12" t="s">
        <v>97</v>
      </c>
      <c r="AB862" s="13" t="s">
        <v>176</v>
      </c>
      <c r="AC862" s="12" t="s">
        <v>41</v>
      </c>
      <c r="AD862" s="12" t="s">
        <v>41</v>
      </c>
      <c r="AE862" s="12" t="s">
        <v>41</v>
      </c>
      <c r="AF862" s="12" t="s">
        <v>41</v>
      </c>
      <c r="AG862" s="12" t="s">
        <v>41</v>
      </c>
      <c r="AH862" s="13" t="s">
        <v>41</v>
      </c>
    </row>
    <row r="863" spans="1:34" ht="40.049999999999997" customHeight="1" x14ac:dyDescent="0.3">
      <c r="A863" s="7" t="s">
        <v>159</v>
      </c>
      <c r="B863" s="8">
        <v>46295</v>
      </c>
      <c r="C863" s="9" t="str">
        <f>HYPERLINK("https://epingalert.org/en/Search?viewData= G/TBT/N/ECU/504/Add.6"," G/TBT/N/ECU/504/Add.6")</f>
        <v xml:space="preserve"> G/TBT/N/ECU/504/Add.6</v>
      </c>
      <c r="D863" s="10" t="s">
        <v>177</v>
      </c>
      <c r="E863" s="10" t="s">
        <v>178</v>
      </c>
      <c r="F863" s="10" t="s">
        <v>179</v>
      </c>
      <c r="G863" s="10" t="s">
        <v>41</v>
      </c>
      <c r="H863" s="10" t="s">
        <v>180</v>
      </c>
      <c r="I863" s="10" t="s">
        <v>181</v>
      </c>
      <c r="J863" s="10" t="s">
        <v>41</v>
      </c>
      <c r="K863" s="10" t="s">
        <v>182</v>
      </c>
      <c r="L863" s="7"/>
      <c r="M863" s="8">
        <v>46355</v>
      </c>
      <c r="N863" s="11"/>
      <c r="O863" s="11"/>
      <c r="P863" s="7" t="s">
        <v>43</v>
      </c>
      <c r="Q863" s="10" t="s">
        <v>183</v>
      </c>
      <c r="R863" s="12"/>
      <c r="S863" s="12"/>
      <c r="T863" s="12" t="str">
        <f>HYPERLINK("https://docs.wto.org/imrd/directdoc.asp?DDFDocuments/v/G/TBTN21/ECU504A6.docx", "https://docs.wto.org/imrd/directdoc.asp?DDFDocuments/v/G/TBTN21/ECU504A6.docx")</f>
        <v>https://docs.wto.org/imrd/directdoc.asp?DDFDocuments/v/G/TBTN21/ECU504A6.docx</v>
      </c>
      <c r="U863" s="12" t="s">
        <v>98</v>
      </c>
      <c r="V863" s="12" t="s">
        <v>97</v>
      </c>
      <c r="W863" s="12" t="s">
        <v>97</v>
      </c>
      <c r="X863" s="12" t="s">
        <v>97</v>
      </c>
      <c r="Y863" s="12" t="s">
        <v>97</v>
      </c>
      <c r="Z863" s="12" t="s">
        <v>97</v>
      </c>
      <c r="AA863" s="12" t="s">
        <v>97</v>
      </c>
      <c r="AB863" s="13" t="s">
        <v>41</v>
      </c>
      <c r="AC863" s="12" t="s">
        <v>41</v>
      </c>
      <c r="AD863" s="12" t="s">
        <v>41</v>
      </c>
      <c r="AE863" s="12" t="s">
        <v>41</v>
      </c>
      <c r="AF863" s="12" t="s">
        <v>41</v>
      </c>
      <c r="AG863" s="12" t="s">
        <v>41</v>
      </c>
      <c r="AH863" s="13" t="s">
        <v>41</v>
      </c>
    </row>
    <row r="864" spans="1:34" ht="40.049999999999997" customHeight="1" x14ac:dyDescent="0.3">
      <c r="A864" s="7" t="s">
        <v>81</v>
      </c>
      <c r="B864" s="8">
        <v>46295</v>
      </c>
      <c r="C864" s="9" t="str">
        <f>HYPERLINK("https://epingalert.org/en/Search?viewData= G/TBT/N/EU/1238"," G/TBT/N/EU/1238")</f>
        <v xml:space="preserve"> G/TBT/N/EU/1238</v>
      </c>
      <c r="D864" s="10" t="s">
        <v>184</v>
      </c>
      <c r="E864" s="10" t="s">
        <v>185</v>
      </c>
      <c r="F864" s="10" t="s">
        <v>186</v>
      </c>
      <c r="G864" s="10" t="s">
        <v>41</v>
      </c>
      <c r="H864" s="10" t="s">
        <v>187</v>
      </c>
      <c r="I864" s="10" t="s">
        <v>188</v>
      </c>
      <c r="J864" s="10" t="s">
        <v>189</v>
      </c>
      <c r="K864" s="10" t="s">
        <v>41</v>
      </c>
      <c r="L864" s="7"/>
      <c r="M864" s="8">
        <v>46355</v>
      </c>
      <c r="N864" s="11" t="s">
        <v>190</v>
      </c>
      <c r="O864" s="11" t="s">
        <v>191</v>
      </c>
      <c r="P864" s="7" t="s">
        <v>95</v>
      </c>
      <c r="Q864" s="10" t="s">
        <v>192</v>
      </c>
      <c r="R864" s="12" t="str">
        <f>HYPERLINK("https://docs.wto.org/imrd/directdoc.asp?DDFDocuments/t/G/TBTN26/EU1238.docx", "https://docs.wto.org/imrd/directdoc.asp?DDFDocuments/t/G/TBTN26/EU1238.docx")</f>
        <v>https://docs.wto.org/imrd/directdoc.asp?DDFDocuments/t/G/TBTN26/EU1238.docx</v>
      </c>
      <c r="S864" s="12"/>
      <c r="T864" s="12"/>
      <c r="U864" s="12" t="s">
        <v>98</v>
      </c>
      <c r="V864" s="12" t="s">
        <v>97</v>
      </c>
      <c r="W864" s="12" t="s">
        <v>97</v>
      </c>
      <c r="X864" s="12" t="s">
        <v>97</v>
      </c>
      <c r="Y864" s="12" t="s">
        <v>97</v>
      </c>
      <c r="Z864" s="12" t="s">
        <v>97</v>
      </c>
      <c r="AA864" s="12" t="s">
        <v>41</v>
      </c>
      <c r="AB864" s="13" t="s">
        <v>193</v>
      </c>
      <c r="AC864" s="12" t="s">
        <v>41</v>
      </c>
      <c r="AD864" s="12" t="s">
        <v>41</v>
      </c>
      <c r="AE864" s="12" t="s">
        <v>41</v>
      </c>
      <c r="AF864" s="12" t="s">
        <v>41</v>
      </c>
      <c r="AG864" s="12" t="s">
        <v>41</v>
      </c>
      <c r="AH864" s="13" t="s">
        <v>41</v>
      </c>
    </row>
    <row r="865" spans="1:34" ht="40.049999999999997" customHeight="1" x14ac:dyDescent="0.3">
      <c r="A865" s="7" t="s">
        <v>81</v>
      </c>
      <c r="B865" s="8">
        <v>46295</v>
      </c>
      <c r="C865" s="9" t="str">
        <f>HYPERLINK("https://epingalert.org/en/Search?viewData= G/TBT/N/EU/1239"," G/TBT/N/EU/1239")</f>
        <v xml:space="preserve"> G/TBT/N/EU/1239</v>
      </c>
      <c r="D865" s="10" t="s">
        <v>194</v>
      </c>
      <c r="E865" s="10" t="s">
        <v>195</v>
      </c>
      <c r="F865" s="10" t="s">
        <v>186</v>
      </c>
      <c r="G865" s="10" t="s">
        <v>41</v>
      </c>
      <c r="H865" s="10" t="s">
        <v>187</v>
      </c>
      <c r="I865" s="10" t="s">
        <v>188</v>
      </c>
      <c r="J865" s="10" t="s">
        <v>196</v>
      </c>
      <c r="K865" s="10" t="s">
        <v>41</v>
      </c>
      <c r="L865" s="7"/>
      <c r="M865" s="8">
        <v>46355</v>
      </c>
      <c r="N865" s="11" t="s">
        <v>190</v>
      </c>
      <c r="O865" s="11" t="s">
        <v>191</v>
      </c>
      <c r="P865" s="7" t="s">
        <v>95</v>
      </c>
      <c r="Q865" s="10" t="s">
        <v>197</v>
      </c>
      <c r="R865" s="12" t="str">
        <f>HYPERLINK("https://docs.wto.org/imrd/directdoc.asp?DDFDocuments/t/G/TBTN26/EU1239.docx", "https://docs.wto.org/imrd/directdoc.asp?DDFDocuments/t/G/TBTN26/EU1239.docx")</f>
        <v>https://docs.wto.org/imrd/directdoc.asp?DDFDocuments/t/G/TBTN26/EU1239.docx</v>
      </c>
      <c r="S865" s="12"/>
      <c r="T865" s="12"/>
      <c r="U865" s="12" t="s">
        <v>98</v>
      </c>
      <c r="V865" s="12" t="s">
        <v>97</v>
      </c>
      <c r="W865" s="12" t="s">
        <v>97</v>
      </c>
      <c r="X865" s="12" t="s">
        <v>97</v>
      </c>
      <c r="Y865" s="12" t="s">
        <v>97</v>
      </c>
      <c r="Z865" s="12" t="s">
        <v>97</v>
      </c>
      <c r="AA865" s="12" t="s">
        <v>97</v>
      </c>
      <c r="AB865" s="13" t="s">
        <v>193</v>
      </c>
      <c r="AC865" s="12" t="s">
        <v>41</v>
      </c>
      <c r="AD865" s="12" t="s">
        <v>41</v>
      </c>
      <c r="AE865" s="12" t="s">
        <v>41</v>
      </c>
      <c r="AF865" s="12" t="s">
        <v>41</v>
      </c>
      <c r="AG865" s="12" t="s">
        <v>41</v>
      </c>
      <c r="AH865" s="13" t="s">
        <v>41</v>
      </c>
    </row>
    <row r="866" spans="1:34" ht="40.049999999999997" customHeight="1" x14ac:dyDescent="0.3">
      <c r="A866" s="7" t="s">
        <v>81</v>
      </c>
      <c r="B866" s="8">
        <v>46295</v>
      </c>
      <c r="C866" s="9" t="str">
        <f>HYPERLINK("https://epingalert.org/en/Search?viewData= G/TBT/N/EU/1240"," G/TBT/N/EU/1240")</f>
        <v xml:space="preserve"> G/TBT/N/EU/1240</v>
      </c>
      <c r="D866" s="10" t="s">
        <v>198</v>
      </c>
      <c r="E866" s="10" t="s">
        <v>199</v>
      </c>
      <c r="F866" s="10" t="s">
        <v>186</v>
      </c>
      <c r="G866" s="10" t="s">
        <v>41</v>
      </c>
      <c r="H866" s="10" t="s">
        <v>187</v>
      </c>
      <c r="I866" s="10" t="s">
        <v>188</v>
      </c>
      <c r="J866" s="10" t="s">
        <v>200</v>
      </c>
      <c r="K866" s="10" t="s">
        <v>41</v>
      </c>
      <c r="L866" s="7"/>
      <c r="M866" s="8">
        <v>46355</v>
      </c>
      <c r="N866" s="11" t="s">
        <v>190</v>
      </c>
      <c r="O866" s="11" t="s">
        <v>191</v>
      </c>
      <c r="P866" s="7" t="s">
        <v>95</v>
      </c>
      <c r="Q866" s="10" t="s">
        <v>201</v>
      </c>
      <c r="R866" s="12" t="str">
        <f>HYPERLINK("https://docs.wto.org/imrd/directdoc.asp?DDFDocuments/t/G/TBTN26/EU1240.docx", "https://docs.wto.org/imrd/directdoc.asp?DDFDocuments/t/G/TBTN26/EU1240.docx")</f>
        <v>https://docs.wto.org/imrd/directdoc.asp?DDFDocuments/t/G/TBTN26/EU1240.docx</v>
      </c>
      <c r="S866" s="12"/>
      <c r="T866" s="12"/>
      <c r="U866" s="12" t="s">
        <v>98</v>
      </c>
      <c r="V866" s="12" t="s">
        <v>97</v>
      </c>
      <c r="W866" s="12" t="s">
        <v>97</v>
      </c>
      <c r="X866" s="12" t="s">
        <v>97</v>
      </c>
      <c r="Y866" s="12" t="s">
        <v>97</v>
      </c>
      <c r="Z866" s="12" t="s">
        <v>97</v>
      </c>
      <c r="AA866" s="12" t="s">
        <v>41</v>
      </c>
      <c r="AB866" s="13" t="s">
        <v>193</v>
      </c>
      <c r="AC866" s="12" t="s">
        <v>41</v>
      </c>
      <c r="AD866" s="12" t="s">
        <v>41</v>
      </c>
      <c r="AE866" s="12" t="s">
        <v>41</v>
      </c>
      <c r="AF866" s="12" t="s">
        <v>41</v>
      </c>
      <c r="AG866" s="12" t="s">
        <v>41</v>
      </c>
      <c r="AH866" s="13" t="s">
        <v>41</v>
      </c>
    </row>
    <row r="867" spans="1:34" ht="40.049999999999997" customHeight="1" x14ac:dyDescent="0.3">
      <c r="A867" s="7" t="s">
        <v>81</v>
      </c>
      <c r="B867" s="8">
        <v>46295</v>
      </c>
      <c r="C867" s="9" t="str">
        <f>HYPERLINK("https://epingalert.org/en/Search?viewData= G/TBT/N/EU/1241"," G/TBT/N/EU/1241")</f>
        <v xml:space="preserve"> G/TBT/N/EU/1241</v>
      </c>
      <c r="D867" s="10" t="s">
        <v>202</v>
      </c>
      <c r="E867" s="10" t="s">
        <v>203</v>
      </c>
      <c r="F867" s="10" t="s">
        <v>186</v>
      </c>
      <c r="G867" s="10" t="s">
        <v>41</v>
      </c>
      <c r="H867" s="10" t="s">
        <v>187</v>
      </c>
      <c r="I867" s="10" t="s">
        <v>188</v>
      </c>
      <c r="J867" s="10" t="s">
        <v>200</v>
      </c>
      <c r="K867" s="10" t="s">
        <v>41</v>
      </c>
      <c r="L867" s="7"/>
      <c r="M867" s="8">
        <v>46355</v>
      </c>
      <c r="N867" s="11" t="s">
        <v>190</v>
      </c>
      <c r="O867" s="11" t="s">
        <v>191</v>
      </c>
      <c r="P867" s="7" t="s">
        <v>95</v>
      </c>
      <c r="Q867" s="10" t="s">
        <v>204</v>
      </c>
      <c r="R867" s="12" t="str">
        <f>HYPERLINK("https://docs.wto.org/imrd/directdoc.asp?DDFDocuments/t/G/TBTN26/EU1241.docx", "https://docs.wto.org/imrd/directdoc.asp?DDFDocuments/t/G/TBTN26/EU1241.docx")</f>
        <v>https://docs.wto.org/imrd/directdoc.asp?DDFDocuments/t/G/TBTN26/EU1241.docx</v>
      </c>
      <c r="S867" s="12"/>
      <c r="T867" s="12"/>
      <c r="U867" s="12" t="s">
        <v>98</v>
      </c>
      <c r="V867" s="12" t="s">
        <v>97</v>
      </c>
      <c r="W867" s="12" t="s">
        <v>97</v>
      </c>
      <c r="X867" s="12" t="s">
        <v>97</v>
      </c>
      <c r="Y867" s="12" t="s">
        <v>97</v>
      </c>
      <c r="Z867" s="12" t="s">
        <v>97</v>
      </c>
      <c r="AA867" s="12" t="s">
        <v>97</v>
      </c>
      <c r="AB867" s="13" t="s">
        <v>193</v>
      </c>
      <c r="AC867" s="12" t="s">
        <v>41</v>
      </c>
      <c r="AD867" s="12" t="s">
        <v>41</v>
      </c>
      <c r="AE867" s="12" t="s">
        <v>41</v>
      </c>
      <c r="AF867" s="12" t="s">
        <v>41</v>
      </c>
      <c r="AG867" s="12" t="s">
        <v>41</v>
      </c>
      <c r="AH867" s="13" t="s">
        <v>41</v>
      </c>
    </row>
    <row r="868" spans="1:34" ht="40.049999999999997" customHeight="1" x14ac:dyDescent="0.3">
      <c r="A868" s="7" t="s">
        <v>205</v>
      </c>
      <c r="B868" s="8">
        <v>46295</v>
      </c>
      <c r="C868" s="9" t="str">
        <f>HYPERLINK("https://epingalert.org/en/Search?viewData= G/TBT/N/FIN/92/Corr.1"," G/TBT/N/FIN/92/Corr.1")</f>
        <v xml:space="preserve"> G/TBT/N/FIN/92/Corr.1</v>
      </c>
      <c r="D868" s="10" t="s">
        <v>206</v>
      </c>
      <c r="E868" s="10" t="s">
        <v>207</v>
      </c>
      <c r="F868" s="10" t="s">
        <v>208</v>
      </c>
      <c r="G868" s="10" t="s">
        <v>41</v>
      </c>
      <c r="H868" s="10" t="s">
        <v>209</v>
      </c>
      <c r="I868" s="10" t="s">
        <v>41</v>
      </c>
      <c r="J868" s="10" t="s">
        <v>210</v>
      </c>
      <c r="K868" s="10" t="s">
        <v>41</v>
      </c>
      <c r="L868" s="7"/>
      <c r="M868" s="8" t="s">
        <v>41</v>
      </c>
      <c r="N868" s="11"/>
      <c r="O868" s="11"/>
      <c r="P868" s="7" t="s">
        <v>211</v>
      </c>
      <c r="Q868" s="7"/>
      <c r="R868" s="12" t="str">
        <f>HYPERLINK("https://docs.wto.org/imrd/directdoc.asp?DDFDocuments/t/G/TBTN26/FIN92C1.docx", "https://docs.wto.org/imrd/directdoc.asp?DDFDocuments/t/G/TBTN26/FIN92C1.docx")</f>
        <v>https://docs.wto.org/imrd/directdoc.asp?DDFDocuments/t/G/TBTN26/FIN92C1.docx</v>
      </c>
      <c r="S868" s="12"/>
      <c r="T868" s="12"/>
      <c r="U868" s="12" t="s">
        <v>97</v>
      </c>
      <c r="V868" s="12" t="s">
        <v>97</v>
      </c>
      <c r="W868" s="12" t="s">
        <v>97</v>
      </c>
      <c r="X868" s="12" t="s">
        <v>97</v>
      </c>
      <c r="Y868" s="12" t="s">
        <v>97</v>
      </c>
      <c r="Z868" s="12" t="s">
        <v>97</v>
      </c>
      <c r="AA868" s="12" t="s">
        <v>97</v>
      </c>
      <c r="AB868" s="13" t="s">
        <v>41</v>
      </c>
      <c r="AC868" s="12" t="s">
        <v>41</v>
      </c>
      <c r="AD868" s="12" t="s">
        <v>41</v>
      </c>
      <c r="AE868" s="12" t="s">
        <v>41</v>
      </c>
      <c r="AF868" s="12" t="s">
        <v>41</v>
      </c>
      <c r="AG868" s="12" t="s">
        <v>41</v>
      </c>
      <c r="AH868" s="13" t="s">
        <v>41</v>
      </c>
    </row>
    <row r="869" spans="1:34" ht="40.049999999999997" customHeight="1" x14ac:dyDescent="0.3">
      <c r="A869" s="7" t="s">
        <v>212</v>
      </c>
      <c r="B869" s="8">
        <v>46295</v>
      </c>
      <c r="C869" s="9" t="str">
        <f>HYPERLINK("https://epingalert.org/en/Search?viewData= G/TBT/N/GBR/99/Add.1"," G/TBT/N/GBR/99/Add.1")</f>
        <v xml:space="preserve"> G/TBT/N/GBR/99/Add.1</v>
      </c>
      <c r="D869" s="10" t="s">
        <v>213</v>
      </c>
      <c r="E869" s="10" t="s">
        <v>214</v>
      </c>
      <c r="F869" s="10" t="s">
        <v>215</v>
      </c>
      <c r="G869" s="10" t="s">
        <v>216</v>
      </c>
      <c r="H869" s="10" t="s">
        <v>217</v>
      </c>
      <c r="I869" s="10" t="s">
        <v>218</v>
      </c>
      <c r="J869" s="10" t="s">
        <v>219</v>
      </c>
      <c r="K869" s="10" t="s">
        <v>41</v>
      </c>
      <c r="L869" s="7"/>
      <c r="M869" s="8" t="s">
        <v>41</v>
      </c>
      <c r="N869" s="11"/>
      <c r="O869" s="11"/>
      <c r="P869" s="7" t="s">
        <v>43</v>
      </c>
      <c r="Q869" s="10" t="s">
        <v>220</v>
      </c>
      <c r="R869" s="12" t="str">
        <f>HYPERLINK("https://docs.wto.org/imrd/directdoc.asp?DDFDocuments/t/G/TBTN25/GBR99A1.docx", "https://docs.wto.org/imrd/directdoc.asp?DDFDocuments/t/G/TBTN25/GBR99A1.docx")</f>
        <v>https://docs.wto.org/imrd/directdoc.asp?DDFDocuments/t/G/TBTN25/GBR99A1.docx</v>
      </c>
      <c r="S869" s="12"/>
      <c r="T869" s="12"/>
      <c r="U869" s="12" t="s">
        <v>98</v>
      </c>
      <c r="V869" s="12" t="s">
        <v>97</v>
      </c>
      <c r="W869" s="12" t="s">
        <v>97</v>
      </c>
      <c r="X869" s="12" t="s">
        <v>97</v>
      </c>
      <c r="Y869" s="12" t="s">
        <v>97</v>
      </c>
      <c r="Z869" s="12" t="s">
        <v>97</v>
      </c>
      <c r="AA869" s="12" t="s">
        <v>97</v>
      </c>
      <c r="AB869" s="13" t="s">
        <v>41</v>
      </c>
      <c r="AC869" s="12" t="s">
        <v>41</v>
      </c>
      <c r="AD869" s="12" t="s">
        <v>41</v>
      </c>
      <c r="AE869" s="12" t="s">
        <v>41</v>
      </c>
      <c r="AF869" s="12" t="s">
        <v>41</v>
      </c>
      <c r="AG869" s="12" t="s">
        <v>41</v>
      </c>
      <c r="AH869" s="13" t="s">
        <v>41</v>
      </c>
    </row>
    <row r="870" spans="1:34" ht="40.049999999999997" customHeight="1" x14ac:dyDescent="0.3">
      <c r="A870" s="7" t="s">
        <v>221</v>
      </c>
      <c r="B870" s="8">
        <v>46295</v>
      </c>
      <c r="C870" s="9" t="str">
        <f>HYPERLINK("https://epingalert.org/en/Search?viewData= G/TBT/N/ISR/1413"," G/TBT/N/ISR/1413")</f>
        <v xml:space="preserve"> G/TBT/N/ISR/1413</v>
      </c>
      <c r="D870" s="10" t="s">
        <v>222</v>
      </c>
      <c r="E870" s="10" t="s">
        <v>223</v>
      </c>
      <c r="F870" s="10" t="s">
        <v>224</v>
      </c>
      <c r="G870" s="10" t="s">
        <v>225</v>
      </c>
      <c r="H870" s="10" t="s">
        <v>226</v>
      </c>
      <c r="I870" s="10" t="s">
        <v>218</v>
      </c>
      <c r="J870" s="10" t="s">
        <v>41</v>
      </c>
      <c r="K870" s="10" t="s">
        <v>157</v>
      </c>
      <c r="L870" s="7"/>
      <c r="M870" s="8">
        <v>46355</v>
      </c>
      <c r="N870" s="11" t="s">
        <v>166</v>
      </c>
      <c r="O870" s="11" t="s">
        <v>227</v>
      </c>
      <c r="P870" s="7" t="s">
        <v>95</v>
      </c>
      <c r="Q870" s="10" t="s">
        <v>228</v>
      </c>
      <c r="R870" s="12" t="str">
        <f>HYPERLINK("https://docs.wto.org/imrd/directdoc.asp?DDFDocuments/t/G/TBTN26/ISR1413.docx", "https://docs.wto.org/imrd/directdoc.asp?DDFDocuments/t/G/TBTN26/ISR1413.docx")</f>
        <v>https://docs.wto.org/imrd/directdoc.asp?DDFDocuments/t/G/TBTN26/ISR1413.docx</v>
      </c>
      <c r="S870" s="12"/>
      <c r="T870" s="12"/>
      <c r="U870" s="12" t="s">
        <v>98</v>
      </c>
      <c r="V870" s="12" t="s">
        <v>97</v>
      </c>
      <c r="W870" s="12" t="s">
        <v>98</v>
      </c>
      <c r="X870" s="12" t="s">
        <v>97</v>
      </c>
      <c r="Y870" s="12" t="s">
        <v>97</v>
      </c>
      <c r="Z870" s="12" t="s">
        <v>97</v>
      </c>
      <c r="AA870" s="12" t="s">
        <v>97</v>
      </c>
      <c r="AB870" s="13" t="s">
        <v>229</v>
      </c>
      <c r="AC870" s="12" t="s">
        <v>41</v>
      </c>
      <c r="AD870" s="12" t="s">
        <v>41</v>
      </c>
      <c r="AE870" s="12" t="s">
        <v>41</v>
      </c>
      <c r="AF870" s="12" t="s">
        <v>41</v>
      </c>
      <c r="AG870" s="12" t="s">
        <v>41</v>
      </c>
      <c r="AH870" s="13" t="s">
        <v>41</v>
      </c>
    </row>
    <row r="871" spans="1:34" ht="40.049999999999997" customHeight="1" x14ac:dyDescent="0.3">
      <c r="A871" s="7" t="s">
        <v>88</v>
      </c>
      <c r="B871" s="8">
        <v>46295</v>
      </c>
      <c r="C871" s="9" t="str">
        <f>HYPERLINK("https://epingalert.org/en/Search?viewData= G/TBT/N/JPN/917"," G/TBT/N/JPN/917")</f>
        <v xml:space="preserve"> G/TBT/N/JPN/917</v>
      </c>
      <c r="D871" s="10" t="s">
        <v>230</v>
      </c>
      <c r="E871" s="10" t="s">
        <v>231</v>
      </c>
      <c r="F871" s="10" t="s">
        <v>232</v>
      </c>
      <c r="G871" s="10" t="s">
        <v>41</v>
      </c>
      <c r="H871" s="10" t="s">
        <v>233</v>
      </c>
      <c r="I871" s="10" t="s">
        <v>234</v>
      </c>
      <c r="J871" s="10" t="s">
        <v>41</v>
      </c>
      <c r="K871" s="10" t="s">
        <v>157</v>
      </c>
      <c r="L871" s="7"/>
      <c r="M871" s="8" t="s">
        <v>41</v>
      </c>
      <c r="N871" s="11" t="s">
        <v>94</v>
      </c>
      <c r="O871" s="11" t="s">
        <v>94</v>
      </c>
      <c r="P871" s="7" t="s">
        <v>95</v>
      </c>
      <c r="Q871" s="10" t="s">
        <v>235</v>
      </c>
      <c r="R871" s="12" t="str">
        <f>HYPERLINK("https://docs.wto.org/imrd/directdoc.asp?DDFDocuments/t/G/TBTN26/JPN917.docx", "https://docs.wto.org/imrd/directdoc.asp?DDFDocuments/t/G/TBTN26/JPN917.docx")</f>
        <v>https://docs.wto.org/imrd/directdoc.asp?DDFDocuments/t/G/TBTN26/JPN917.docx</v>
      </c>
      <c r="S871" s="12"/>
      <c r="T871" s="12"/>
      <c r="U871" s="12" t="s">
        <v>98</v>
      </c>
      <c r="V871" s="12" t="s">
        <v>97</v>
      </c>
      <c r="W871" s="12" t="s">
        <v>97</v>
      </c>
      <c r="X871" s="12" t="s">
        <v>97</v>
      </c>
      <c r="Y871" s="12" t="s">
        <v>97</v>
      </c>
      <c r="Z871" s="12" t="s">
        <v>97</v>
      </c>
      <c r="AA871" s="12" t="s">
        <v>97</v>
      </c>
      <c r="AB871" s="13" t="s">
        <v>236</v>
      </c>
      <c r="AC871" s="12" t="s">
        <v>41</v>
      </c>
      <c r="AD871" s="12" t="s">
        <v>41</v>
      </c>
      <c r="AE871" s="12" t="s">
        <v>41</v>
      </c>
      <c r="AF871" s="12" t="s">
        <v>41</v>
      </c>
      <c r="AG871" s="12" t="s">
        <v>41</v>
      </c>
      <c r="AH871" s="13" t="s">
        <v>41</v>
      </c>
    </row>
    <row r="872" spans="1:34" ht="40.049999999999997" customHeight="1" x14ac:dyDescent="0.3">
      <c r="A872" s="7" t="s">
        <v>115</v>
      </c>
      <c r="B872" s="8">
        <v>46295</v>
      </c>
      <c r="C872" s="9" t="str">
        <f>HYPERLINK("https://epingalert.org/en/Search?viewData= G/TBT/N/MYS/138"," G/TBT/N/MYS/138")</f>
        <v xml:space="preserve"> G/TBT/N/MYS/138</v>
      </c>
      <c r="D872" s="10" t="s">
        <v>237</v>
      </c>
      <c r="E872" s="10" t="s">
        <v>238</v>
      </c>
      <c r="F872" s="10" t="s">
        <v>239</v>
      </c>
      <c r="G872" s="10" t="s">
        <v>240</v>
      </c>
      <c r="H872" s="10" t="s">
        <v>241</v>
      </c>
      <c r="I872" s="10" t="s">
        <v>242</v>
      </c>
      <c r="J872" s="10" t="s">
        <v>243</v>
      </c>
      <c r="K872" s="10" t="s">
        <v>41</v>
      </c>
      <c r="L872" s="7"/>
      <c r="M872" s="8">
        <v>46355</v>
      </c>
      <c r="N872" s="11" t="s">
        <v>166</v>
      </c>
      <c r="O872" s="11" t="s">
        <v>166</v>
      </c>
      <c r="P872" s="7" t="s">
        <v>95</v>
      </c>
      <c r="Q872" s="7"/>
      <c r="R872" s="12" t="str">
        <f>HYPERLINK("https://docs.wto.org/imrd/directdoc.asp?DDFDocuments/t/G/TBTN26/MYS138.docx", "https://docs.wto.org/imrd/directdoc.asp?DDFDocuments/t/G/TBTN26/MYS138.docx")</f>
        <v>https://docs.wto.org/imrd/directdoc.asp?DDFDocuments/t/G/TBTN26/MYS138.docx</v>
      </c>
      <c r="S872" s="12"/>
      <c r="T872" s="12"/>
      <c r="U872" s="12" t="s">
        <v>98</v>
      </c>
      <c r="V872" s="12" t="s">
        <v>97</v>
      </c>
      <c r="W872" s="12" t="s">
        <v>97</v>
      </c>
      <c r="X872" s="12" t="s">
        <v>97</v>
      </c>
      <c r="Y872" s="12" t="s">
        <v>97</v>
      </c>
      <c r="Z872" s="12" t="s">
        <v>97</v>
      </c>
      <c r="AA872" s="12" t="s">
        <v>97</v>
      </c>
      <c r="AB872" s="13" t="s">
        <v>244</v>
      </c>
      <c r="AC872" s="12" t="s">
        <v>41</v>
      </c>
      <c r="AD872" s="12" t="s">
        <v>41</v>
      </c>
      <c r="AE872" s="12" t="s">
        <v>41</v>
      </c>
      <c r="AF872" s="12" t="s">
        <v>41</v>
      </c>
      <c r="AG872" s="12" t="s">
        <v>41</v>
      </c>
      <c r="AH872" s="13" t="s">
        <v>41</v>
      </c>
    </row>
    <row r="873" spans="1:34" ht="40.049999999999997" customHeight="1" x14ac:dyDescent="0.3">
      <c r="A873" s="7" t="s">
        <v>245</v>
      </c>
      <c r="B873" s="8">
        <v>46295</v>
      </c>
      <c r="C873" s="9" t="str">
        <f>HYPERLINK("https://epingalert.org/en/Search?viewData= G/TBT/N/SWE/161"," G/TBT/N/SWE/161")</f>
        <v xml:space="preserve"> G/TBT/N/SWE/161</v>
      </c>
      <c r="D873" s="10" t="s">
        <v>246</v>
      </c>
      <c r="E873" s="10" t="s">
        <v>247</v>
      </c>
      <c r="F873" s="10" t="s">
        <v>248</v>
      </c>
      <c r="G873" s="10" t="s">
        <v>249</v>
      </c>
      <c r="H873" s="10" t="s">
        <v>250</v>
      </c>
      <c r="I873" s="10" t="s">
        <v>218</v>
      </c>
      <c r="J873" s="10" t="s">
        <v>41</v>
      </c>
      <c r="K873" s="10" t="s">
        <v>41</v>
      </c>
      <c r="L873" s="7"/>
      <c r="M873" s="8">
        <v>46385</v>
      </c>
      <c r="N873" s="11" t="s">
        <v>166</v>
      </c>
      <c r="O873" s="11">
        <v>46478</v>
      </c>
      <c r="P873" s="7" t="s">
        <v>95</v>
      </c>
      <c r="Q873" s="10" t="s">
        <v>251</v>
      </c>
      <c r="R873" s="12" t="str">
        <f>HYPERLINK("https://docs.wto.org/imrd/directdoc.asp?DDFDocuments/t/G/TBTN26/SWE161.docx", "https://docs.wto.org/imrd/directdoc.asp?DDFDocuments/t/G/TBTN26/SWE161.docx")</f>
        <v>https://docs.wto.org/imrd/directdoc.asp?DDFDocuments/t/G/TBTN26/SWE161.docx</v>
      </c>
      <c r="S873" s="12"/>
      <c r="T873" s="12"/>
      <c r="U873" s="12" t="s">
        <v>98</v>
      </c>
      <c r="V873" s="12" t="s">
        <v>97</v>
      </c>
      <c r="W873" s="12" t="s">
        <v>98</v>
      </c>
      <c r="X873" s="12" t="s">
        <v>97</v>
      </c>
      <c r="Y873" s="12" t="s">
        <v>97</v>
      </c>
      <c r="Z873" s="12" t="s">
        <v>97</v>
      </c>
      <c r="AA873" s="12" t="s">
        <v>97</v>
      </c>
      <c r="AB873" s="13" t="s">
        <v>252</v>
      </c>
      <c r="AC873" s="12" t="s">
        <v>41</v>
      </c>
      <c r="AD873" s="12" t="s">
        <v>41</v>
      </c>
      <c r="AE873" s="12" t="s">
        <v>41</v>
      </c>
      <c r="AF873" s="12" t="s">
        <v>41</v>
      </c>
      <c r="AG873" s="12" t="s">
        <v>41</v>
      </c>
      <c r="AH873" s="13" t="s">
        <v>41</v>
      </c>
    </row>
    <row r="874" spans="1:34" ht="40.049999999999997" customHeight="1" x14ac:dyDescent="0.3">
      <c r="A874" s="7" t="s">
        <v>34</v>
      </c>
      <c r="B874" s="8">
        <v>46295</v>
      </c>
      <c r="C874" s="9" t="str">
        <f>HYPERLINK("https://epingalert.org/en/Search?viewData= G/TBT/N/UGA/1588/Add.3"," G/TBT/N/UGA/1588/Add.3")</f>
        <v xml:space="preserve"> G/TBT/N/UGA/1588/Add.3</v>
      </c>
      <c r="D874" s="10" t="s">
        <v>253</v>
      </c>
      <c r="E874" s="10" t="s">
        <v>254</v>
      </c>
      <c r="F874" s="10" t="s">
        <v>255</v>
      </c>
      <c r="G874" s="10" t="s">
        <v>256</v>
      </c>
      <c r="H874" s="10" t="s">
        <v>233</v>
      </c>
      <c r="I874" s="10" t="s">
        <v>41</v>
      </c>
      <c r="J874" s="10"/>
      <c r="K874" s="10" t="s">
        <v>111</v>
      </c>
      <c r="L874" s="7"/>
      <c r="M874" s="8" t="s">
        <v>41</v>
      </c>
      <c r="N874" s="11"/>
      <c r="O874" s="11"/>
      <c r="P874" s="7" t="s">
        <v>43</v>
      </c>
      <c r="Q874" s="7"/>
      <c r="R874" s="12" t="str">
        <f>HYPERLINK("https://docs.wto.org/imrd/directdoc.asp?DDFDocuments/t/G/TBTN22/UGA1588A3.docx", "https://docs.wto.org/imrd/directdoc.asp?DDFDocuments/t/G/TBTN22/UGA1588A3.docx")</f>
        <v>https://docs.wto.org/imrd/directdoc.asp?DDFDocuments/t/G/TBTN22/UGA1588A3.docx</v>
      </c>
      <c r="S874" s="12"/>
      <c r="T874" s="12"/>
      <c r="U874" s="12" t="s">
        <v>98</v>
      </c>
      <c r="V874" s="12" t="s">
        <v>97</v>
      </c>
      <c r="W874" s="12" t="s">
        <v>97</v>
      </c>
      <c r="X874" s="12" t="s">
        <v>97</v>
      </c>
      <c r="Y874" s="12" t="s">
        <v>97</v>
      </c>
      <c r="Z874" s="12" t="s">
        <v>97</v>
      </c>
      <c r="AA874" s="12" t="s">
        <v>97</v>
      </c>
      <c r="AB874" s="13" t="s">
        <v>41</v>
      </c>
      <c r="AC874" s="12" t="s">
        <v>41</v>
      </c>
      <c r="AD874" s="12" t="s">
        <v>41</v>
      </c>
      <c r="AE874" s="12" t="s">
        <v>41</v>
      </c>
      <c r="AF874" s="12" t="s">
        <v>41</v>
      </c>
      <c r="AG874" s="12" t="s">
        <v>41</v>
      </c>
      <c r="AH874" s="13" t="s">
        <v>41</v>
      </c>
    </row>
    <row r="875" spans="1:34" ht="40.049999999999997" customHeight="1" x14ac:dyDescent="0.3">
      <c r="A875" s="7" t="s">
        <v>45</v>
      </c>
      <c r="B875" s="8">
        <v>46295</v>
      </c>
      <c r="C875" s="9" t="str">
        <f>HYPERLINK("https://epingalert.org/en/Search?viewData= G/TBT/N/UGA/1588/Add.3"," G/TBT/N/UGA/1588/Add.3")</f>
        <v xml:space="preserve"> G/TBT/N/UGA/1588/Add.3</v>
      </c>
      <c r="D875" s="10" t="s">
        <v>253</v>
      </c>
      <c r="E875" s="10" t="s">
        <v>254</v>
      </c>
      <c r="F875" s="10" t="s">
        <v>255</v>
      </c>
      <c r="G875" s="10" t="s">
        <v>256</v>
      </c>
      <c r="H875" s="10" t="s">
        <v>233</v>
      </c>
      <c r="I875" s="10" t="s">
        <v>41</v>
      </c>
      <c r="J875" s="10"/>
      <c r="K875" s="10" t="s">
        <v>111</v>
      </c>
      <c r="L875" s="7"/>
      <c r="M875" s="8" t="s">
        <v>41</v>
      </c>
      <c r="N875" s="11"/>
      <c r="O875" s="11"/>
      <c r="P875" s="7" t="s">
        <v>43</v>
      </c>
      <c r="Q875" s="7"/>
      <c r="R875" s="12" t="str">
        <f>HYPERLINK("https://docs.wto.org/imrd/directdoc.asp?DDFDocuments/t/G/TBTN22/UGA1588A3.docx", "https://docs.wto.org/imrd/directdoc.asp?DDFDocuments/t/G/TBTN22/UGA1588A3.docx")</f>
        <v>https://docs.wto.org/imrd/directdoc.asp?DDFDocuments/t/G/TBTN22/UGA1588A3.docx</v>
      </c>
      <c r="S875" s="12"/>
      <c r="T875" s="12"/>
      <c r="U875" s="12" t="s">
        <v>98</v>
      </c>
      <c r="V875" s="12" t="s">
        <v>97</v>
      </c>
      <c r="W875" s="12" t="s">
        <v>97</v>
      </c>
      <c r="X875" s="12" t="s">
        <v>97</v>
      </c>
      <c r="Y875" s="12" t="s">
        <v>97</v>
      </c>
      <c r="Z875" s="12" t="s">
        <v>97</v>
      </c>
      <c r="AA875" s="12" t="s">
        <v>97</v>
      </c>
      <c r="AB875" s="13" t="s">
        <v>41</v>
      </c>
      <c r="AC875" s="12" t="s">
        <v>41</v>
      </c>
      <c r="AD875" s="12" t="s">
        <v>41</v>
      </c>
      <c r="AE875" s="12" t="s">
        <v>41</v>
      </c>
      <c r="AF875" s="12" t="s">
        <v>41</v>
      </c>
      <c r="AG875" s="12" t="s">
        <v>41</v>
      </c>
      <c r="AH875" s="13" t="s">
        <v>41</v>
      </c>
    </row>
    <row r="876" spans="1:34" ht="40.049999999999997" customHeight="1" x14ac:dyDescent="0.3">
      <c r="A876" s="7" t="s">
        <v>46</v>
      </c>
      <c r="B876" s="8">
        <v>46295</v>
      </c>
      <c r="C876" s="9" t="str">
        <f>HYPERLINK("https://epingalert.org/en/Search?viewData= G/TBT/N/UGA/1588/Add.3"," G/TBT/N/UGA/1588/Add.3")</f>
        <v xml:space="preserve"> G/TBT/N/UGA/1588/Add.3</v>
      </c>
      <c r="D876" s="10" t="s">
        <v>253</v>
      </c>
      <c r="E876" s="10" t="s">
        <v>254</v>
      </c>
      <c r="F876" s="10" t="s">
        <v>255</v>
      </c>
      <c r="G876" s="10" t="s">
        <v>256</v>
      </c>
      <c r="H876" s="10" t="s">
        <v>233</v>
      </c>
      <c r="I876" s="10" t="s">
        <v>41</v>
      </c>
      <c r="J876" s="10"/>
      <c r="K876" s="10" t="s">
        <v>111</v>
      </c>
      <c r="L876" s="7"/>
      <c r="M876" s="8" t="s">
        <v>41</v>
      </c>
      <c r="N876" s="11"/>
      <c r="O876" s="11"/>
      <c r="P876" s="7" t="s">
        <v>43</v>
      </c>
      <c r="Q876" s="7"/>
      <c r="R876" s="12" t="str">
        <f>HYPERLINK("https://docs.wto.org/imrd/directdoc.asp?DDFDocuments/t/G/TBTN22/UGA1588A3.docx", "https://docs.wto.org/imrd/directdoc.asp?DDFDocuments/t/G/TBTN22/UGA1588A3.docx")</f>
        <v>https://docs.wto.org/imrd/directdoc.asp?DDFDocuments/t/G/TBTN22/UGA1588A3.docx</v>
      </c>
      <c r="S876" s="12"/>
      <c r="T876" s="12"/>
      <c r="U876" s="12" t="s">
        <v>98</v>
      </c>
      <c r="V876" s="12" t="s">
        <v>97</v>
      </c>
      <c r="W876" s="12" t="s">
        <v>97</v>
      </c>
      <c r="X876" s="12" t="s">
        <v>97</v>
      </c>
      <c r="Y876" s="12" t="s">
        <v>97</v>
      </c>
      <c r="Z876" s="12" t="s">
        <v>97</v>
      </c>
      <c r="AA876" s="12" t="s">
        <v>97</v>
      </c>
      <c r="AB876" s="13" t="s">
        <v>41</v>
      </c>
      <c r="AC876" s="12" t="s">
        <v>41</v>
      </c>
      <c r="AD876" s="12" t="s">
        <v>41</v>
      </c>
      <c r="AE876" s="12" t="s">
        <v>41</v>
      </c>
      <c r="AF876" s="12" t="s">
        <v>41</v>
      </c>
      <c r="AG876" s="12" t="s">
        <v>41</v>
      </c>
      <c r="AH876" s="13" t="s">
        <v>41</v>
      </c>
    </row>
    <row r="877" spans="1:34" ht="40.049999999999997" customHeight="1" x14ac:dyDescent="0.3">
      <c r="A877" s="7" t="s">
        <v>47</v>
      </c>
      <c r="B877" s="8">
        <v>46295</v>
      </c>
      <c r="C877" s="9" t="str">
        <f>HYPERLINK("https://epingalert.org/en/Search?viewData= G/TBT/N/UGA/1588/Add.3"," G/TBT/N/UGA/1588/Add.3")</f>
        <v xml:space="preserve"> G/TBT/N/UGA/1588/Add.3</v>
      </c>
      <c r="D877" s="10" t="s">
        <v>253</v>
      </c>
      <c r="E877" s="10" t="s">
        <v>254</v>
      </c>
      <c r="F877" s="10" t="s">
        <v>255</v>
      </c>
      <c r="G877" s="10" t="s">
        <v>256</v>
      </c>
      <c r="H877" s="10" t="s">
        <v>233</v>
      </c>
      <c r="I877" s="10" t="s">
        <v>41</v>
      </c>
      <c r="J877" s="10"/>
      <c r="K877" s="10" t="s">
        <v>111</v>
      </c>
      <c r="L877" s="7"/>
      <c r="M877" s="8" t="s">
        <v>41</v>
      </c>
      <c r="N877" s="11"/>
      <c r="O877" s="11"/>
      <c r="P877" s="7" t="s">
        <v>43</v>
      </c>
      <c r="Q877" s="7"/>
      <c r="R877" s="12" t="str">
        <f>HYPERLINK("https://docs.wto.org/imrd/directdoc.asp?DDFDocuments/t/G/TBTN22/UGA1588A3.docx", "https://docs.wto.org/imrd/directdoc.asp?DDFDocuments/t/G/TBTN22/UGA1588A3.docx")</f>
        <v>https://docs.wto.org/imrd/directdoc.asp?DDFDocuments/t/G/TBTN22/UGA1588A3.docx</v>
      </c>
      <c r="S877" s="12"/>
      <c r="T877" s="12"/>
      <c r="U877" s="12" t="s">
        <v>98</v>
      </c>
      <c r="V877" s="12" t="s">
        <v>97</v>
      </c>
      <c r="W877" s="12" t="s">
        <v>97</v>
      </c>
      <c r="X877" s="12" t="s">
        <v>97</v>
      </c>
      <c r="Y877" s="12" t="s">
        <v>97</v>
      </c>
      <c r="Z877" s="12" t="s">
        <v>97</v>
      </c>
      <c r="AA877" s="12" t="s">
        <v>97</v>
      </c>
      <c r="AB877" s="13" t="s">
        <v>41</v>
      </c>
      <c r="AC877" s="12" t="s">
        <v>41</v>
      </c>
      <c r="AD877" s="12" t="s">
        <v>41</v>
      </c>
      <c r="AE877" s="12" t="s">
        <v>41</v>
      </c>
      <c r="AF877" s="12" t="s">
        <v>41</v>
      </c>
      <c r="AG877" s="12" t="s">
        <v>41</v>
      </c>
      <c r="AH877" s="13" t="s">
        <v>41</v>
      </c>
    </row>
    <row r="878" spans="1:34" ht="40.049999999999997" customHeight="1" x14ac:dyDescent="0.3">
      <c r="A878" s="7" t="s">
        <v>48</v>
      </c>
      <c r="B878" s="8">
        <v>46295</v>
      </c>
      <c r="C878" s="9" t="str">
        <f>HYPERLINK("https://epingalert.org/en/Search?viewData= G/TBT/N/UGA/1588/Add.3"," G/TBT/N/UGA/1588/Add.3")</f>
        <v xml:space="preserve"> G/TBT/N/UGA/1588/Add.3</v>
      </c>
      <c r="D878" s="10" t="s">
        <v>253</v>
      </c>
      <c r="E878" s="10" t="s">
        <v>254</v>
      </c>
      <c r="F878" s="10" t="s">
        <v>255</v>
      </c>
      <c r="G878" s="10" t="s">
        <v>257</v>
      </c>
      <c r="H878" s="10" t="s">
        <v>258</v>
      </c>
      <c r="I878" s="10" t="s">
        <v>259</v>
      </c>
      <c r="J878" s="10"/>
      <c r="K878" s="10" t="s">
        <v>260</v>
      </c>
      <c r="L878" s="7"/>
      <c r="M878" s="8" t="s">
        <v>41</v>
      </c>
      <c r="N878" s="11"/>
      <c r="O878" s="11"/>
      <c r="P878" s="7" t="s">
        <v>43</v>
      </c>
      <c r="Q878" s="7"/>
      <c r="R878" s="12" t="str">
        <f>HYPERLINK("https://docs.wto.org/imrd/directdoc.asp?DDFDocuments/t/G/TBTN22/UGA1588A3.docx", "https://docs.wto.org/imrd/directdoc.asp?DDFDocuments/t/G/TBTN22/UGA1588A3.docx")</f>
        <v>https://docs.wto.org/imrd/directdoc.asp?DDFDocuments/t/G/TBTN22/UGA1588A3.docx</v>
      </c>
      <c r="S878" s="12"/>
      <c r="T878" s="12"/>
      <c r="U878" s="12" t="s">
        <v>98</v>
      </c>
      <c r="V878" s="12" t="s">
        <v>97</v>
      </c>
      <c r="W878" s="12" t="s">
        <v>97</v>
      </c>
      <c r="X878" s="12" t="s">
        <v>97</v>
      </c>
      <c r="Y878" s="12" t="s">
        <v>97</v>
      </c>
      <c r="Z878" s="12" t="s">
        <v>97</v>
      </c>
      <c r="AA878" s="12" t="s">
        <v>97</v>
      </c>
      <c r="AB878" s="13" t="s">
        <v>41</v>
      </c>
      <c r="AC878" s="12" t="s">
        <v>41</v>
      </c>
      <c r="AD878" s="12" t="s">
        <v>41</v>
      </c>
      <c r="AE878" s="12" t="s">
        <v>41</v>
      </c>
      <c r="AF878" s="12" t="s">
        <v>41</v>
      </c>
      <c r="AG878" s="12" t="s">
        <v>41</v>
      </c>
      <c r="AH878" s="13" t="s">
        <v>41</v>
      </c>
    </row>
    <row r="879" spans="1:34" ht="40.049999999999997" customHeight="1" x14ac:dyDescent="0.3">
      <c r="A879" s="7" t="s">
        <v>34</v>
      </c>
      <c r="B879" s="8">
        <v>46295</v>
      </c>
      <c r="C879" s="9" t="str">
        <f>HYPERLINK("https://epingalert.org/en/Search?viewData= G/TBT/N/UGA/1589/Add.3"," G/TBT/N/UGA/1589/Add.3")</f>
        <v xml:space="preserve"> G/TBT/N/UGA/1589/Add.3</v>
      </c>
      <c r="D879" s="10" t="s">
        <v>261</v>
      </c>
      <c r="E879" s="10" t="s">
        <v>262</v>
      </c>
      <c r="F879" s="10" t="s">
        <v>255</v>
      </c>
      <c r="G879" s="10" t="s">
        <v>256</v>
      </c>
      <c r="H879" s="10" t="s">
        <v>233</v>
      </c>
      <c r="I879" s="10" t="s">
        <v>41</v>
      </c>
      <c r="J879" s="10"/>
      <c r="K879" s="10" t="s">
        <v>111</v>
      </c>
      <c r="L879" s="7"/>
      <c r="M879" s="8" t="s">
        <v>41</v>
      </c>
      <c r="N879" s="11"/>
      <c r="O879" s="11"/>
      <c r="P879" s="7" t="s">
        <v>43</v>
      </c>
      <c r="Q879" s="7"/>
      <c r="R879" s="12" t="str">
        <f>HYPERLINK("https://docs.wto.org/imrd/directdoc.asp?DDFDocuments/t/G/TBTN22/UGA1589A3.docx", "https://docs.wto.org/imrd/directdoc.asp?DDFDocuments/t/G/TBTN22/UGA1589A3.docx")</f>
        <v>https://docs.wto.org/imrd/directdoc.asp?DDFDocuments/t/G/TBTN22/UGA1589A3.docx</v>
      </c>
      <c r="S879" s="12"/>
      <c r="T879" s="12"/>
      <c r="U879" s="12" t="s">
        <v>98</v>
      </c>
      <c r="V879" s="12" t="s">
        <v>97</v>
      </c>
      <c r="W879" s="12" t="s">
        <v>97</v>
      </c>
      <c r="X879" s="12" t="s">
        <v>97</v>
      </c>
      <c r="Y879" s="12" t="s">
        <v>97</v>
      </c>
      <c r="Z879" s="12" t="s">
        <v>97</v>
      </c>
      <c r="AA879" s="12" t="s">
        <v>97</v>
      </c>
      <c r="AB879" s="13" t="s">
        <v>41</v>
      </c>
      <c r="AC879" s="12" t="s">
        <v>41</v>
      </c>
      <c r="AD879" s="12" t="s">
        <v>41</v>
      </c>
      <c r="AE879" s="12" t="s">
        <v>41</v>
      </c>
      <c r="AF879" s="12" t="s">
        <v>41</v>
      </c>
      <c r="AG879" s="12" t="s">
        <v>41</v>
      </c>
      <c r="AH879" s="13" t="s">
        <v>41</v>
      </c>
    </row>
    <row r="880" spans="1:34" ht="40.049999999999997" customHeight="1" x14ac:dyDescent="0.3">
      <c r="A880" s="7" t="s">
        <v>45</v>
      </c>
      <c r="B880" s="8">
        <v>46295</v>
      </c>
      <c r="C880" s="9" t="str">
        <f>HYPERLINK("https://epingalert.org/en/Search?viewData= G/TBT/N/UGA/1589/Add.3"," G/TBT/N/UGA/1589/Add.3")</f>
        <v xml:space="preserve"> G/TBT/N/UGA/1589/Add.3</v>
      </c>
      <c r="D880" s="10" t="s">
        <v>261</v>
      </c>
      <c r="E880" s="10" t="s">
        <v>262</v>
      </c>
      <c r="F880" s="10" t="s">
        <v>255</v>
      </c>
      <c r="G880" s="10" t="s">
        <v>256</v>
      </c>
      <c r="H880" s="10" t="s">
        <v>233</v>
      </c>
      <c r="I880" s="10" t="s">
        <v>41</v>
      </c>
      <c r="J880" s="10"/>
      <c r="K880" s="10" t="s">
        <v>111</v>
      </c>
      <c r="L880" s="7"/>
      <c r="M880" s="8" t="s">
        <v>41</v>
      </c>
      <c r="N880" s="11"/>
      <c r="O880" s="11"/>
      <c r="P880" s="7" t="s">
        <v>43</v>
      </c>
      <c r="Q880" s="7"/>
      <c r="R880" s="12" t="str">
        <f>HYPERLINK("https://docs.wto.org/imrd/directdoc.asp?DDFDocuments/t/G/TBTN22/UGA1589A3.docx", "https://docs.wto.org/imrd/directdoc.asp?DDFDocuments/t/G/TBTN22/UGA1589A3.docx")</f>
        <v>https://docs.wto.org/imrd/directdoc.asp?DDFDocuments/t/G/TBTN22/UGA1589A3.docx</v>
      </c>
      <c r="S880" s="12"/>
      <c r="T880" s="12"/>
      <c r="U880" s="12" t="s">
        <v>98</v>
      </c>
      <c r="V880" s="12" t="s">
        <v>97</v>
      </c>
      <c r="W880" s="12" t="s">
        <v>97</v>
      </c>
      <c r="X880" s="12" t="s">
        <v>97</v>
      </c>
      <c r="Y880" s="12" t="s">
        <v>97</v>
      </c>
      <c r="Z880" s="12" t="s">
        <v>97</v>
      </c>
      <c r="AA880" s="12" t="s">
        <v>97</v>
      </c>
      <c r="AB880" s="13" t="s">
        <v>41</v>
      </c>
      <c r="AC880" s="12" t="s">
        <v>41</v>
      </c>
      <c r="AD880" s="12" t="s">
        <v>41</v>
      </c>
      <c r="AE880" s="12" t="s">
        <v>41</v>
      </c>
      <c r="AF880" s="12" t="s">
        <v>41</v>
      </c>
      <c r="AG880" s="12" t="s">
        <v>41</v>
      </c>
      <c r="AH880" s="13" t="s">
        <v>41</v>
      </c>
    </row>
    <row r="881" spans="1:34" ht="40.049999999999997" customHeight="1" x14ac:dyDescent="0.3">
      <c r="A881" s="7" t="s">
        <v>46</v>
      </c>
      <c r="B881" s="8">
        <v>46295</v>
      </c>
      <c r="C881" s="9" t="str">
        <f>HYPERLINK("https://epingalert.org/en/Search?viewData= G/TBT/N/UGA/1589/Add.3"," G/TBT/N/UGA/1589/Add.3")</f>
        <v xml:space="preserve"> G/TBT/N/UGA/1589/Add.3</v>
      </c>
      <c r="D881" s="10" t="s">
        <v>261</v>
      </c>
      <c r="E881" s="10" t="s">
        <v>262</v>
      </c>
      <c r="F881" s="10" t="s">
        <v>255</v>
      </c>
      <c r="G881" s="10" t="s">
        <v>256</v>
      </c>
      <c r="H881" s="10" t="s">
        <v>233</v>
      </c>
      <c r="I881" s="10" t="s">
        <v>41</v>
      </c>
      <c r="J881" s="10"/>
      <c r="K881" s="10" t="s">
        <v>111</v>
      </c>
      <c r="L881" s="7"/>
      <c r="M881" s="8" t="s">
        <v>41</v>
      </c>
      <c r="N881" s="11"/>
      <c r="O881" s="11"/>
      <c r="P881" s="7" t="s">
        <v>43</v>
      </c>
      <c r="Q881" s="7"/>
      <c r="R881" s="12" t="str">
        <f>HYPERLINK("https://docs.wto.org/imrd/directdoc.asp?DDFDocuments/t/G/TBTN22/UGA1589A3.docx", "https://docs.wto.org/imrd/directdoc.asp?DDFDocuments/t/G/TBTN22/UGA1589A3.docx")</f>
        <v>https://docs.wto.org/imrd/directdoc.asp?DDFDocuments/t/G/TBTN22/UGA1589A3.docx</v>
      </c>
      <c r="S881" s="12"/>
      <c r="T881" s="12"/>
      <c r="U881" s="12" t="s">
        <v>98</v>
      </c>
      <c r="V881" s="12" t="s">
        <v>97</v>
      </c>
      <c r="W881" s="12" t="s">
        <v>97</v>
      </c>
      <c r="X881" s="12" t="s">
        <v>97</v>
      </c>
      <c r="Y881" s="12" t="s">
        <v>97</v>
      </c>
      <c r="Z881" s="12" t="s">
        <v>97</v>
      </c>
      <c r="AA881" s="12" t="s">
        <v>97</v>
      </c>
      <c r="AB881" s="13" t="s">
        <v>41</v>
      </c>
      <c r="AC881" s="12" t="s">
        <v>41</v>
      </c>
      <c r="AD881" s="12" t="s">
        <v>41</v>
      </c>
      <c r="AE881" s="12" t="s">
        <v>41</v>
      </c>
      <c r="AF881" s="12" t="s">
        <v>41</v>
      </c>
      <c r="AG881" s="12" t="s">
        <v>41</v>
      </c>
      <c r="AH881" s="13" t="s">
        <v>41</v>
      </c>
    </row>
    <row r="882" spans="1:34" ht="40.049999999999997" customHeight="1" x14ac:dyDescent="0.3">
      <c r="A882" s="7" t="s">
        <v>47</v>
      </c>
      <c r="B882" s="8">
        <v>46295</v>
      </c>
      <c r="C882" s="9" t="str">
        <f>HYPERLINK("https://epingalert.org/en/Search?viewData= G/TBT/N/UGA/1589/Add.3"," G/TBT/N/UGA/1589/Add.3")</f>
        <v xml:space="preserve"> G/TBT/N/UGA/1589/Add.3</v>
      </c>
      <c r="D882" s="10" t="s">
        <v>261</v>
      </c>
      <c r="E882" s="10" t="s">
        <v>262</v>
      </c>
      <c r="F882" s="10" t="s">
        <v>255</v>
      </c>
      <c r="G882" s="10" t="s">
        <v>256</v>
      </c>
      <c r="H882" s="10" t="s">
        <v>233</v>
      </c>
      <c r="I882" s="10" t="s">
        <v>41</v>
      </c>
      <c r="J882" s="10"/>
      <c r="K882" s="10" t="s">
        <v>111</v>
      </c>
      <c r="L882" s="7"/>
      <c r="M882" s="8" t="s">
        <v>41</v>
      </c>
      <c r="N882" s="11"/>
      <c r="O882" s="11"/>
      <c r="P882" s="7" t="s">
        <v>43</v>
      </c>
      <c r="Q882" s="7"/>
      <c r="R882" s="12" t="str">
        <f>HYPERLINK("https://docs.wto.org/imrd/directdoc.asp?DDFDocuments/t/G/TBTN22/UGA1589A3.docx", "https://docs.wto.org/imrd/directdoc.asp?DDFDocuments/t/G/TBTN22/UGA1589A3.docx")</f>
        <v>https://docs.wto.org/imrd/directdoc.asp?DDFDocuments/t/G/TBTN22/UGA1589A3.docx</v>
      </c>
      <c r="S882" s="12"/>
      <c r="T882" s="12"/>
      <c r="U882" s="12" t="s">
        <v>98</v>
      </c>
      <c r="V882" s="12" t="s">
        <v>97</v>
      </c>
      <c r="W882" s="12" t="s">
        <v>97</v>
      </c>
      <c r="X882" s="12" t="s">
        <v>97</v>
      </c>
      <c r="Y882" s="12" t="s">
        <v>97</v>
      </c>
      <c r="Z882" s="12" t="s">
        <v>97</v>
      </c>
      <c r="AA882" s="12" t="s">
        <v>97</v>
      </c>
      <c r="AB882" s="13" t="s">
        <v>41</v>
      </c>
      <c r="AC882" s="12" t="s">
        <v>41</v>
      </c>
      <c r="AD882" s="12" t="s">
        <v>41</v>
      </c>
      <c r="AE882" s="12" t="s">
        <v>41</v>
      </c>
      <c r="AF882" s="12" t="s">
        <v>41</v>
      </c>
      <c r="AG882" s="12" t="s">
        <v>41</v>
      </c>
      <c r="AH882" s="13" t="s">
        <v>41</v>
      </c>
    </row>
    <row r="883" spans="1:34" ht="40.049999999999997" customHeight="1" x14ac:dyDescent="0.3">
      <c r="A883" s="7" t="s">
        <v>48</v>
      </c>
      <c r="B883" s="8">
        <v>46295</v>
      </c>
      <c r="C883" s="9" t="str">
        <f>HYPERLINK("https://epingalert.org/en/Search?viewData= G/TBT/N/UGA/1589/Add.3"," G/TBT/N/UGA/1589/Add.3")</f>
        <v xml:space="preserve"> G/TBT/N/UGA/1589/Add.3</v>
      </c>
      <c r="D883" s="10" t="s">
        <v>261</v>
      </c>
      <c r="E883" s="10" t="s">
        <v>262</v>
      </c>
      <c r="F883" s="10" t="s">
        <v>255</v>
      </c>
      <c r="G883" s="10" t="s">
        <v>257</v>
      </c>
      <c r="H883" s="10" t="s">
        <v>258</v>
      </c>
      <c r="I883" s="10" t="s">
        <v>263</v>
      </c>
      <c r="J883" s="10"/>
      <c r="K883" s="10" t="s">
        <v>260</v>
      </c>
      <c r="L883" s="7"/>
      <c r="M883" s="8" t="s">
        <v>41</v>
      </c>
      <c r="N883" s="11"/>
      <c r="O883" s="11"/>
      <c r="P883" s="7" t="s">
        <v>43</v>
      </c>
      <c r="Q883" s="7"/>
      <c r="R883" s="12" t="str">
        <f>HYPERLINK("https://docs.wto.org/imrd/directdoc.asp?DDFDocuments/t/G/TBTN22/UGA1589A3.docx", "https://docs.wto.org/imrd/directdoc.asp?DDFDocuments/t/G/TBTN22/UGA1589A3.docx")</f>
        <v>https://docs.wto.org/imrd/directdoc.asp?DDFDocuments/t/G/TBTN22/UGA1589A3.docx</v>
      </c>
      <c r="S883" s="12"/>
      <c r="T883" s="12"/>
      <c r="U883" s="12" t="s">
        <v>98</v>
      </c>
      <c r="V883" s="12" t="s">
        <v>97</v>
      </c>
      <c r="W883" s="12" t="s">
        <v>97</v>
      </c>
      <c r="X883" s="12" t="s">
        <v>97</v>
      </c>
      <c r="Y883" s="12" t="s">
        <v>97</v>
      </c>
      <c r="Z883" s="12" t="s">
        <v>97</v>
      </c>
      <c r="AA883" s="12" t="s">
        <v>97</v>
      </c>
      <c r="AB883" s="13" t="s">
        <v>41</v>
      </c>
      <c r="AC883" s="12" t="s">
        <v>41</v>
      </c>
      <c r="AD883" s="12" t="s">
        <v>41</v>
      </c>
      <c r="AE883" s="12" t="s">
        <v>41</v>
      </c>
      <c r="AF883" s="12" t="s">
        <v>41</v>
      </c>
      <c r="AG883" s="12" t="s">
        <v>41</v>
      </c>
      <c r="AH883" s="13" t="s">
        <v>41</v>
      </c>
    </row>
  </sheetData>
  <sortState xmlns:xlrd2="http://schemas.microsoft.com/office/spreadsheetml/2017/richdata2" ref="A2:AH883">
    <sortCondition ref="B2:B883"/>
  </sortState>
  <pageMargins left="0.7" right="0.7" top="0.75" bottom="0.75" header="0.3" footer="0.3"/>
</worksheet>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Dalia Reginienė</dc:creator>
  <cp:lastModifiedBy>Dalia Reginienė</cp:lastModifiedBy>
  <dcterms:created xsi:type="dcterms:W3CDTF">2026-10-01T06:04:18Z</dcterms:created>
  <dcterms:modified xsi:type="dcterms:W3CDTF">2026-10-01T06:04:22Z</dcterms:modified>
</cp:coreProperties>
</file>