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ukmin-my.sharepoint.com/personal/dalia_reginiene_lasa_gov_lt/Documents/Dokumentai/NTRS/TRIS/2026/KASMENESINIS_INFORMAVIMAS/2026-06/"/>
    </mc:Choice>
  </mc:AlternateContent>
  <xr:revisionPtr revIDLastSave="0" documentId="8_{CE8B30AA-636B-4B12-BB33-FC7DD4AC7243}" xr6:coauthVersionLast="47" xr6:coauthVersionMax="47" xr10:uidLastSave="{00000000-0000-0000-0000-000000000000}"/>
  <bookViews>
    <workbookView xWindow="-108" yWindow="-108" windowWidth="23256" windowHeight="12456" xr2:uid="{00000000-000D-0000-FFFF-FFFF00000000}"/>
  </bookViews>
  <sheets>
    <sheet name="Notifica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1" l="1"/>
  <c r="S24" i="1"/>
  <c r="R24" i="1"/>
  <c r="C24" i="1"/>
  <c r="T23" i="1"/>
  <c r="S23" i="1"/>
  <c r="R23" i="1"/>
  <c r="C23" i="1"/>
  <c r="T22" i="1"/>
  <c r="S22" i="1"/>
  <c r="R22" i="1"/>
  <c r="C22" i="1"/>
  <c r="T21" i="1"/>
  <c r="S21" i="1"/>
  <c r="R21" i="1"/>
  <c r="C21" i="1"/>
  <c r="T20" i="1"/>
  <c r="S20" i="1"/>
  <c r="R20" i="1"/>
  <c r="C20" i="1"/>
  <c r="T19" i="1"/>
  <c r="S19" i="1"/>
  <c r="R19" i="1"/>
  <c r="C19" i="1"/>
  <c r="T18" i="1"/>
  <c r="S18" i="1"/>
  <c r="R18" i="1"/>
  <c r="C18" i="1"/>
  <c r="T17" i="1"/>
  <c r="S17" i="1"/>
  <c r="R17" i="1"/>
  <c r="C17" i="1"/>
  <c r="T16" i="1"/>
  <c r="S16" i="1"/>
  <c r="R16" i="1"/>
  <c r="C16" i="1"/>
  <c r="T15" i="1"/>
  <c r="S15" i="1"/>
  <c r="R15" i="1"/>
  <c r="C15" i="1"/>
  <c r="T14" i="1"/>
  <c r="S14" i="1"/>
  <c r="R14" i="1"/>
  <c r="C14" i="1"/>
  <c r="T13" i="1"/>
  <c r="S13" i="1"/>
  <c r="R13" i="1"/>
  <c r="C13" i="1"/>
  <c r="T12" i="1"/>
  <c r="S12" i="1"/>
  <c r="R12" i="1"/>
  <c r="C12" i="1"/>
  <c r="T11" i="1"/>
  <c r="S11" i="1"/>
  <c r="R11" i="1"/>
  <c r="C11" i="1"/>
  <c r="T10" i="1"/>
  <c r="S10" i="1"/>
  <c r="R10" i="1"/>
  <c r="C10" i="1"/>
  <c r="T9" i="1"/>
  <c r="S9" i="1"/>
  <c r="R9" i="1"/>
  <c r="C9" i="1"/>
  <c r="T8" i="1"/>
  <c r="S8" i="1"/>
  <c r="R8" i="1"/>
  <c r="C8" i="1"/>
  <c r="T7" i="1"/>
  <c r="S7" i="1"/>
  <c r="R7" i="1"/>
  <c r="C7" i="1"/>
  <c r="T6" i="1"/>
  <c r="S6" i="1"/>
  <c r="R6" i="1"/>
  <c r="C6" i="1"/>
  <c r="T5" i="1"/>
  <c r="S5" i="1"/>
  <c r="R5" i="1"/>
  <c r="C5" i="1"/>
  <c r="T4" i="1"/>
  <c r="S4" i="1"/>
  <c r="R4" i="1"/>
  <c r="C4" i="1"/>
  <c r="T3" i="1"/>
  <c r="S3" i="1"/>
  <c r="R3" i="1"/>
  <c r="C3" i="1"/>
  <c r="T2" i="1"/>
  <c r="S2" i="1"/>
  <c r="R2" i="1"/>
  <c r="C2" i="1"/>
  <c r="T81" i="1"/>
  <c r="S81" i="1"/>
  <c r="R81" i="1"/>
  <c r="C81" i="1"/>
  <c r="T80" i="1"/>
  <c r="S80" i="1"/>
  <c r="R80" i="1"/>
  <c r="C80" i="1"/>
  <c r="T79" i="1"/>
  <c r="S79" i="1"/>
  <c r="R79" i="1"/>
  <c r="C79" i="1"/>
  <c r="T78" i="1"/>
  <c r="S78" i="1"/>
  <c r="R78" i="1"/>
  <c r="C78" i="1"/>
  <c r="T77" i="1"/>
  <c r="S77" i="1"/>
  <c r="R77" i="1"/>
  <c r="C77" i="1"/>
  <c r="T76" i="1"/>
  <c r="S76" i="1"/>
  <c r="R76" i="1"/>
  <c r="C76" i="1"/>
  <c r="T75" i="1"/>
  <c r="S75" i="1"/>
  <c r="R75" i="1"/>
  <c r="C75" i="1"/>
  <c r="T74" i="1"/>
  <c r="S74" i="1"/>
  <c r="R74" i="1"/>
  <c r="C74" i="1"/>
  <c r="T73" i="1"/>
  <c r="S73" i="1"/>
  <c r="R73" i="1"/>
  <c r="C73" i="1"/>
  <c r="T72" i="1"/>
  <c r="S72" i="1"/>
  <c r="R72" i="1"/>
  <c r="C72" i="1"/>
  <c r="T71" i="1"/>
  <c r="S71" i="1"/>
  <c r="R71" i="1"/>
  <c r="C71" i="1"/>
  <c r="T70" i="1"/>
  <c r="S70" i="1"/>
  <c r="R70" i="1"/>
  <c r="C70" i="1"/>
  <c r="T69" i="1"/>
  <c r="S69" i="1"/>
  <c r="R69" i="1"/>
  <c r="C69" i="1"/>
  <c r="T68" i="1"/>
  <c r="S68" i="1"/>
  <c r="R68" i="1"/>
  <c r="C68" i="1"/>
  <c r="T67" i="1"/>
  <c r="S67" i="1"/>
  <c r="R67" i="1"/>
  <c r="C67" i="1"/>
  <c r="T66" i="1"/>
  <c r="S66" i="1"/>
  <c r="R66" i="1"/>
  <c r="C66" i="1"/>
  <c r="T65" i="1"/>
  <c r="S65" i="1"/>
  <c r="R65" i="1"/>
  <c r="C65" i="1"/>
  <c r="T64" i="1"/>
  <c r="S64" i="1"/>
  <c r="R64" i="1"/>
  <c r="C64" i="1"/>
  <c r="T63" i="1"/>
  <c r="S63" i="1"/>
  <c r="R63" i="1"/>
  <c r="C63" i="1"/>
  <c r="T62" i="1"/>
  <c r="S62" i="1"/>
  <c r="R62" i="1"/>
  <c r="C62" i="1"/>
  <c r="T61" i="1"/>
  <c r="S61" i="1"/>
  <c r="R61" i="1"/>
  <c r="C61" i="1"/>
  <c r="T60" i="1"/>
  <c r="S60" i="1"/>
  <c r="R60" i="1"/>
  <c r="C60" i="1"/>
  <c r="T59" i="1"/>
  <c r="S59" i="1"/>
  <c r="R59" i="1"/>
  <c r="C59" i="1"/>
  <c r="T58" i="1"/>
  <c r="S58" i="1"/>
  <c r="R58" i="1"/>
  <c r="C58" i="1"/>
  <c r="T57" i="1"/>
  <c r="S57" i="1"/>
  <c r="R57" i="1"/>
  <c r="C57" i="1"/>
  <c r="T56" i="1"/>
  <c r="S56" i="1"/>
  <c r="R56" i="1"/>
  <c r="C56" i="1"/>
  <c r="T55" i="1"/>
  <c r="S55" i="1"/>
  <c r="R55" i="1"/>
  <c r="C55" i="1"/>
  <c r="T54" i="1"/>
  <c r="S54" i="1"/>
  <c r="R54" i="1"/>
  <c r="C54" i="1"/>
  <c r="T53" i="1"/>
  <c r="S53" i="1"/>
  <c r="R53" i="1"/>
  <c r="C53" i="1"/>
  <c r="T52" i="1"/>
  <c r="S52" i="1"/>
  <c r="R52" i="1"/>
  <c r="C52" i="1"/>
  <c r="T51" i="1"/>
  <c r="S51" i="1"/>
  <c r="R51" i="1"/>
  <c r="C51" i="1"/>
  <c r="T50" i="1"/>
  <c r="S50" i="1"/>
  <c r="R50" i="1"/>
  <c r="C50" i="1"/>
  <c r="T49" i="1"/>
  <c r="S49" i="1"/>
  <c r="R49" i="1"/>
  <c r="C49" i="1"/>
  <c r="T48" i="1"/>
  <c r="S48" i="1"/>
  <c r="R48" i="1"/>
  <c r="C48" i="1"/>
  <c r="T47" i="1"/>
  <c r="S47" i="1"/>
  <c r="R47" i="1"/>
  <c r="C47" i="1"/>
  <c r="T46" i="1"/>
  <c r="S46" i="1"/>
  <c r="R46" i="1"/>
  <c r="C46" i="1"/>
  <c r="T45" i="1"/>
  <c r="S45" i="1"/>
  <c r="R45" i="1"/>
  <c r="C45" i="1"/>
  <c r="T44" i="1"/>
  <c r="S44" i="1"/>
  <c r="R44" i="1"/>
  <c r="C44" i="1"/>
  <c r="T43" i="1"/>
  <c r="S43" i="1"/>
  <c r="R43" i="1"/>
  <c r="C43" i="1"/>
  <c r="T42" i="1"/>
  <c r="S42" i="1"/>
  <c r="R42" i="1"/>
  <c r="C42" i="1"/>
  <c r="T41" i="1"/>
  <c r="S41" i="1"/>
  <c r="R41" i="1"/>
  <c r="C41" i="1"/>
  <c r="T40" i="1"/>
  <c r="S40" i="1"/>
  <c r="R40" i="1"/>
  <c r="C40" i="1"/>
  <c r="T39" i="1"/>
  <c r="S39" i="1"/>
  <c r="R39" i="1"/>
  <c r="C39" i="1"/>
  <c r="T38" i="1"/>
  <c r="S38" i="1"/>
  <c r="R38" i="1"/>
  <c r="C38" i="1"/>
  <c r="T37" i="1"/>
  <c r="S37" i="1"/>
  <c r="R37" i="1"/>
  <c r="C37" i="1"/>
  <c r="T36" i="1"/>
  <c r="S36" i="1"/>
  <c r="R36" i="1"/>
  <c r="C36" i="1"/>
  <c r="T35" i="1"/>
  <c r="S35" i="1"/>
  <c r="R35" i="1"/>
  <c r="C35" i="1"/>
  <c r="T34" i="1"/>
  <c r="S34" i="1"/>
  <c r="R34" i="1"/>
  <c r="C34" i="1"/>
  <c r="T33" i="1"/>
  <c r="S33" i="1"/>
  <c r="R33" i="1"/>
  <c r="C33" i="1"/>
  <c r="T32" i="1"/>
  <c r="S32" i="1"/>
  <c r="R32" i="1"/>
  <c r="C32" i="1"/>
  <c r="T31" i="1"/>
  <c r="S31" i="1"/>
  <c r="R31" i="1"/>
  <c r="C31" i="1"/>
  <c r="T30" i="1"/>
  <c r="S30" i="1"/>
  <c r="R30" i="1"/>
  <c r="C30" i="1"/>
  <c r="T29" i="1"/>
  <c r="S29" i="1"/>
  <c r="R29" i="1"/>
  <c r="C29" i="1"/>
  <c r="T28" i="1"/>
  <c r="S28" i="1"/>
  <c r="R28" i="1"/>
  <c r="C28" i="1"/>
  <c r="T27" i="1"/>
  <c r="S27" i="1"/>
  <c r="R27" i="1"/>
  <c r="C27" i="1"/>
  <c r="T26" i="1"/>
  <c r="S26" i="1"/>
  <c r="R26" i="1"/>
  <c r="C26" i="1"/>
  <c r="T25" i="1"/>
  <c r="S25" i="1"/>
  <c r="R25" i="1"/>
  <c r="C25" i="1"/>
  <c r="T102" i="1"/>
  <c r="S102" i="1"/>
  <c r="R102" i="1"/>
  <c r="C102" i="1"/>
  <c r="T101" i="1"/>
  <c r="S101" i="1"/>
  <c r="R101" i="1"/>
  <c r="C101" i="1"/>
  <c r="T100" i="1"/>
  <c r="S100" i="1"/>
  <c r="R100" i="1"/>
  <c r="C100" i="1"/>
  <c r="T99" i="1"/>
  <c r="S99" i="1"/>
  <c r="R99" i="1"/>
  <c r="C99" i="1"/>
  <c r="T98" i="1"/>
  <c r="S98" i="1"/>
  <c r="R98" i="1"/>
  <c r="C98" i="1"/>
  <c r="T97" i="1"/>
  <c r="S97" i="1"/>
  <c r="R97" i="1"/>
  <c r="C97" i="1"/>
  <c r="T96" i="1"/>
  <c r="S96" i="1"/>
  <c r="R96" i="1"/>
  <c r="C96" i="1"/>
  <c r="T95" i="1"/>
  <c r="S95" i="1"/>
  <c r="R95" i="1"/>
  <c r="C95" i="1"/>
  <c r="T94" i="1"/>
  <c r="S94" i="1"/>
  <c r="R94" i="1"/>
  <c r="C94" i="1"/>
  <c r="T93" i="1"/>
  <c r="S93" i="1"/>
  <c r="R93" i="1"/>
  <c r="C93" i="1"/>
  <c r="T92" i="1"/>
  <c r="S92" i="1"/>
  <c r="R92" i="1"/>
  <c r="C92" i="1"/>
  <c r="T91" i="1"/>
  <c r="S91" i="1"/>
  <c r="R91" i="1"/>
  <c r="C91" i="1"/>
  <c r="T90" i="1"/>
  <c r="S90" i="1"/>
  <c r="R90" i="1"/>
  <c r="C90" i="1"/>
  <c r="T89" i="1"/>
  <c r="S89" i="1"/>
  <c r="R89" i="1"/>
  <c r="C89" i="1"/>
  <c r="T88" i="1"/>
  <c r="S88" i="1"/>
  <c r="R88" i="1"/>
  <c r="C88" i="1"/>
  <c r="T87" i="1"/>
  <c r="S87" i="1"/>
  <c r="R87" i="1"/>
  <c r="C87" i="1"/>
  <c r="T86" i="1"/>
  <c r="S86" i="1"/>
  <c r="R86" i="1"/>
  <c r="C86" i="1"/>
  <c r="T85" i="1"/>
  <c r="S85" i="1"/>
  <c r="R85" i="1"/>
  <c r="C85" i="1"/>
  <c r="T84" i="1"/>
  <c r="S84" i="1"/>
  <c r="R84" i="1"/>
  <c r="C84" i="1"/>
  <c r="T83" i="1"/>
  <c r="S83" i="1"/>
  <c r="R83" i="1"/>
  <c r="C83" i="1"/>
  <c r="T82" i="1"/>
  <c r="S82" i="1"/>
  <c r="R82" i="1"/>
  <c r="C82" i="1"/>
  <c r="T112" i="1"/>
  <c r="S112" i="1"/>
  <c r="R112" i="1"/>
  <c r="C112" i="1"/>
  <c r="T111" i="1"/>
  <c r="S111" i="1"/>
  <c r="R111" i="1"/>
  <c r="C111" i="1"/>
  <c r="T110" i="1"/>
  <c r="S110" i="1"/>
  <c r="R110" i="1"/>
  <c r="C110" i="1"/>
  <c r="T109" i="1"/>
  <c r="S109" i="1"/>
  <c r="R109" i="1"/>
  <c r="C109" i="1"/>
  <c r="T108" i="1"/>
  <c r="S108" i="1"/>
  <c r="R108" i="1"/>
  <c r="C108" i="1"/>
  <c r="T107" i="1"/>
  <c r="S107" i="1"/>
  <c r="R107" i="1"/>
  <c r="C107" i="1"/>
  <c r="T106" i="1"/>
  <c r="S106" i="1"/>
  <c r="R106" i="1"/>
  <c r="C106" i="1"/>
  <c r="T105" i="1"/>
  <c r="S105" i="1"/>
  <c r="R105" i="1"/>
  <c r="C105" i="1"/>
  <c r="T104" i="1"/>
  <c r="S104" i="1"/>
  <c r="R104" i="1"/>
  <c r="C104" i="1"/>
  <c r="T103" i="1"/>
  <c r="S103" i="1"/>
  <c r="R103" i="1"/>
  <c r="C103" i="1"/>
  <c r="T129" i="1"/>
  <c r="S129" i="1"/>
  <c r="R129" i="1"/>
  <c r="C129" i="1"/>
  <c r="T128" i="1"/>
  <c r="S128" i="1"/>
  <c r="R128" i="1"/>
  <c r="C128" i="1"/>
  <c r="T127" i="1"/>
  <c r="S127" i="1"/>
  <c r="R127" i="1"/>
  <c r="C127" i="1"/>
  <c r="T126" i="1"/>
  <c r="S126" i="1"/>
  <c r="R126" i="1"/>
  <c r="C126" i="1"/>
  <c r="T125" i="1"/>
  <c r="S125" i="1"/>
  <c r="R125" i="1"/>
  <c r="C125" i="1"/>
  <c r="T124" i="1"/>
  <c r="S124" i="1"/>
  <c r="R124" i="1"/>
  <c r="C124" i="1"/>
  <c r="T123" i="1"/>
  <c r="S123" i="1"/>
  <c r="R123" i="1"/>
  <c r="C123" i="1"/>
  <c r="T122" i="1"/>
  <c r="S122" i="1"/>
  <c r="R122" i="1"/>
  <c r="C122" i="1"/>
  <c r="T121" i="1"/>
  <c r="S121" i="1"/>
  <c r="R121" i="1"/>
  <c r="C121" i="1"/>
  <c r="T120" i="1"/>
  <c r="S120" i="1"/>
  <c r="R120" i="1"/>
  <c r="C120" i="1"/>
  <c r="T119" i="1"/>
  <c r="S119" i="1"/>
  <c r="R119" i="1"/>
  <c r="C119" i="1"/>
  <c r="T118" i="1"/>
  <c r="S118" i="1"/>
  <c r="R118" i="1"/>
  <c r="C118" i="1"/>
  <c r="T117" i="1"/>
  <c r="S117" i="1"/>
  <c r="R117" i="1"/>
  <c r="C117" i="1"/>
  <c r="T116" i="1"/>
  <c r="S116" i="1"/>
  <c r="R116" i="1"/>
  <c r="C116" i="1"/>
  <c r="T115" i="1"/>
  <c r="S115" i="1"/>
  <c r="R115" i="1"/>
  <c r="C115" i="1"/>
  <c r="T114" i="1"/>
  <c r="S114" i="1"/>
  <c r="R114" i="1"/>
  <c r="C114" i="1"/>
  <c r="T113" i="1"/>
  <c r="S113" i="1"/>
  <c r="R113" i="1"/>
  <c r="C113" i="1"/>
  <c r="T145" i="1"/>
  <c r="S145" i="1"/>
  <c r="R145" i="1"/>
  <c r="C145" i="1"/>
  <c r="T144" i="1"/>
  <c r="S144" i="1"/>
  <c r="R144" i="1"/>
  <c r="C144" i="1"/>
  <c r="T143" i="1"/>
  <c r="S143" i="1"/>
  <c r="R143" i="1"/>
  <c r="C143" i="1"/>
  <c r="T142" i="1"/>
  <c r="S142" i="1"/>
  <c r="R142" i="1"/>
  <c r="C142" i="1"/>
  <c r="T141" i="1"/>
  <c r="S141" i="1"/>
  <c r="R141" i="1"/>
  <c r="C141" i="1"/>
  <c r="T140" i="1"/>
  <c r="S140" i="1"/>
  <c r="R140" i="1"/>
  <c r="C140" i="1"/>
  <c r="T139" i="1"/>
  <c r="S139" i="1"/>
  <c r="R139" i="1"/>
  <c r="C139" i="1"/>
  <c r="T138" i="1"/>
  <c r="S138" i="1"/>
  <c r="R138" i="1"/>
  <c r="C138" i="1"/>
  <c r="T137" i="1"/>
  <c r="S137" i="1"/>
  <c r="R137" i="1"/>
  <c r="C137" i="1"/>
  <c r="T136" i="1"/>
  <c r="S136" i="1"/>
  <c r="R136" i="1"/>
  <c r="C136" i="1"/>
  <c r="T135" i="1"/>
  <c r="S135" i="1"/>
  <c r="R135" i="1"/>
  <c r="C135" i="1"/>
  <c r="T134" i="1"/>
  <c r="S134" i="1"/>
  <c r="R134" i="1"/>
  <c r="C134" i="1"/>
  <c r="T133" i="1"/>
  <c r="S133" i="1"/>
  <c r="R133" i="1"/>
  <c r="C133" i="1"/>
  <c r="T132" i="1"/>
  <c r="S132" i="1"/>
  <c r="R132" i="1"/>
  <c r="C132" i="1"/>
  <c r="T131" i="1"/>
  <c r="S131" i="1"/>
  <c r="R131" i="1"/>
  <c r="C131" i="1"/>
  <c r="T130" i="1"/>
  <c r="S130" i="1"/>
  <c r="R130" i="1"/>
  <c r="C130" i="1"/>
  <c r="T175" i="1"/>
  <c r="S175" i="1"/>
  <c r="R175" i="1"/>
  <c r="C175" i="1"/>
  <c r="T174" i="1"/>
  <c r="S174" i="1"/>
  <c r="R174" i="1"/>
  <c r="C174" i="1"/>
  <c r="T173" i="1"/>
  <c r="S173" i="1"/>
  <c r="R173" i="1"/>
  <c r="C173" i="1"/>
  <c r="T172" i="1"/>
  <c r="S172" i="1"/>
  <c r="R172" i="1"/>
  <c r="C172" i="1"/>
  <c r="T171" i="1"/>
  <c r="S171" i="1"/>
  <c r="R171" i="1"/>
  <c r="C171" i="1"/>
  <c r="T170" i="1"/>
  <c r="S170" i="1"/>
  <c r="R170" i="1"/>
  <c r="C170" i="1"/>
  <c r="T169" i="1"/>
  <c r="S169" i="1"/>
  <c r="R169" i="1"/>
  <c r="C169" i="1"/>
  <c r="T168" i="1"/>
  <c r="S168" i="1"/>
  <c r="R168" i="1"/>
  <c r="C168" i="1"/>
  <c r="T167" i="1"/>
  <c r="S167" i="1"/>
  <c r="R167" i="1"/>
  <c r="C167" i="1"/>
  <c r="T166" i="1"/>
  <c r="S166" i="1"/>
  <c r="R166" i="1"/>
  <c r="C166" i="1"/>
  <c r="T165" i="1"/>
  <c r="S165" i="1"/>
  <c r="R165" i="1"/>
  <c r="C165" i="1"/>
  <c r="T164" i="1"/>
  <c r="S164" i="1"/>
  <c r="R164" i="1"/>
  <c r="C164" i="1"/>
  <c r="T163" i="1"/>
  <c r="S163" i="1"/>
  <c r="R163" i="1"/>
  <c r="C163" i="1"/>
  <c r="T162" i="1"/>
  <c r="S162" i="1"/>
  <c r="R162" i="1"/>
  <c r="C162" i="1"/>
  <c r="T161" i="1"/>
  <c r="S161" i="1"/>
  <c r="R161" i="1"/>
  <c r="C161" i="1"/>
  <c r="T160" i="1"/>
  <c r="S160" i="1"/>
  <c r="R160" i="1"/>
  <c r="C160" i="1"/>
  <c r="T159" i="1"/>
  <c r="S159" i="1"/>
  <c r="R159" i="1"/>
  <c r="C159" i="1"/>
  <c r="T158" i="1"/>
  <c r="S158" i="1"/>
  <c r="R158" i="1"/>
  <c r="C158" i="1"/>
  <c r="T157" i="1"/>
  <c r="S157" i="1"/>
  <c r="R157" i="1"/>
  <c r="C157" i="1"/>
  <c r="T156" i="1"/>
  <c r="S156" i="1"/>
  <c r="R156" i="1"/>
  <c r="C156" i="1"/>
  <c r="T155" i="1"/>
  <c r="S155" i="1"/>
  <c r="R155" i="1"/>
  <c r="C155" i="1"/>
  <c r="T154" i="1"/>
  <c r="S154" i="1"/>
  <c r="R154" i="1"/>
  <c r="C154" i="1"/>
  <c r="T153" i="1"/>
  <c r="S153" i="1"/>
  <c r="R153" i="1"/>
  <c r="C153" i="1"/>
  <c r="T152" i="1"/>
  <c r="S152" i="1"/>
  <c r="R152" i="1"/>
  <c r="C152" i="1"/>
  <c r="T151" i="1"/>
  <c r="S151" i="1"/>
  <c r="R151" i="1"/>
  <c r="C151" i="1"/>
  <c r="T150" i="1"/>
  <c r="S150" i="1"/>
  <c r="R150" i="1"/>
  <c r="C150" i="1"/>
  <c r="T149" i="1"/>
  <c r="S149" i="1"/>
  <c r="R149" i="1"/>
  <c r="C149" i="1"/>
  <c r="T148" i="1"/>
  <c r="S148" i="1"/>
  <c r="R148" i="1"/>
  <c r="C148" i="1"/>
  <c r="T147" i="1"/>
  <c r="S147" i="1"/>
  <c r="R147" i="1"/>
  <c r="C147" i="1"/>
  <c r="T146" i="1"/>
  <c r="S146" i="1"/>
  <c r="R146" i="1"/>
  <c r="C146" i="1"/>
  <c r="T195" i="1"/>
  <c r="S195" i="1"/>
  <c r="R195" i="1"/>
  <c r="C195" i="1"/>
  <c r="T194" i="1"/>
  <c r="S194" i="1"/>
  <c r="R194" i="1"/>
  <c r="C194" i="1"/>
  <c r="T193" i="1"/>
  <c r="S193" i="1"/>
  <c r="R193" i="1"/>
  <c r="C193" i="1"/>
  <c r="T192" i="1"/>
  <c r="S192" i="1"/>
  <c r="R192" i="1"/>
  <c r="C192" i="1"/>
  <c r="T191" i="1"/>
  <c r="S191" i="1"/>
  <c r="R191" i="1"/>
  <c r="C191" i="1"/>
  <c r="T190" i="1"/>
  <c r="S190" i="1"/>
  <c r="R190" i="1"/>
  <c r="C190" i="1"/>
  <c r="T189" i="1"/>
  <c r="S189" i="1"/>
  <c r="R189" i="1"/>
  <c r="C189" i="1"/>
  <c r="T188" i="1"/>
  <c r="S188" i="1"/>
  <c r="R188" i="1"/>
  <c r="C188" i="1"/>
  <c r="T187" i="1"/>
  <c r="S187" i="1"/>
  <c r="R187" i="1"/>
  <c r="C187" i="1"/>
  <c r="T186" i="1"/>
  <c r="S186" i="1"/>
  <c r="R186" i="1"/>
  <c r="C186" i="1"/>
  <c r="T185" i="1"/>
  <c r="S185" i="1"/>
  <c r="R185" i="1"/>
  <c r="C185" i="1"/>
  <c r="T184" i="1"/>
  <c r="S184" i="1"/>
  <c r="R184" i="1"/>
  <c r="C184" i="1"/>
  <c r="T183" i="1"/>
  <c r="S183" i="1"/>
  <c r="R183" i="1"/>
  <c r="C183" i="1"/>
  <c r="T182" i="1"/>
  <c r="S182" i="1"/>
  <c r="R182" i="1"/>
  <c r="C182" i="1"/>
  <c r="T181" i="1"/>
  <c r="S181" i="1"/>
  <c r="R181" i="1"/>
  <c r="C181" i="1"/>
  <c r="T180" i="1"/>
  <c r="S180" i="1"/>
  <c r="R180" i="1"/>
  <c r="C180" i="1"/>
  <c r="T179" i="1"/>
  <c r="S179" i="1"/>
  <c r="R179" i="1"/>
  <c r="C179" i="1"/>
  <c r="T178" i="1"/>
  <c r="S178" i="1"/>
  <c r="R178" i="1"/>
  <c r="C178" i="1"/>
  <c r="T177" i="1"/>
  <c r="S177" i="1"/>
  <c r="R177" i="1"/>
  <c r="C177" i="1"/>
  <c r="T176" i="1"/>
  <c r="S176" i="1"/>
  <c r="R176" i="1"/>
  <c r="C176" i="1"/>
  <c r="T203" i="1"/>
  <c r="S203" i="1"/>
  <c r="R203" i="1"/>
  <c r="C203" i="1"/>
  <c r="T202" i="1"/>
  <c r="S202" i="1"/>
  <c r="R202" i="1"/>
  <c r="C202" i="1"/>
  <c r="T201" i="1"/>
  <c r="S201" i="1"/>
  <c r="R201" i="1"/>
  <c r="C201" i="1"/>
  <c r="T200" i="1"/>
  <c r="S200" i="1"/>
  <c r="R200" i="1"/>
  <c r="C200" i="1"/>
  <c r="T199" i="1"/>
  <c r="S199" i="1"/>
  <c r="R199" i="1"/>
  <c r="C199" i="1"/>
  <c r="T198" i="1"/>
  <c r="S198" i="1"/>
  <c r="R198" i="1"/>
  <c r="C198" i="1"/>
  <c r="T197" i="1"/>
  <c r="S197" i="1"/>
  <c r="R197" i="1"/>
  <c r="C197" i="1"/>
  <c r="T196" i="1"/>
  <c r="S196" i="1"/>
  <c r="R196" i="1"/>
  <c r="C196" i="1"/>
  <c r="T214" i="1"/>
  <c r="S214" i="1"/>
  <c r="R214" i="1"/>
  <c r="C214" i="1"/>
  <c r="T213" i="1"/>
  <c r="S213" i="1"/>
  <c r="R213" i="1"/>
  <c r="C213" i="1"/>
  <c r="T212" i="1"/>
  <c r="S212" i="1"/>
  <c r="R212" i="1"/>
  <c r="C212" i="1"/>
  <c r="T211" i="1"/>
  <c r="S211" i="1"/>
  <c r="R211" i="1"/>
  <c r="C211" i="1"/>
  <c r="T210" i="1"/>
  <c r="S210" i="1"/>
  <c r="R210" i="1"/>
  <c r="C210" i="1"/>
  <c r="T209" i="1"/>
  <c r="S209" i="1"/>
  <c r="R209" i="1"/>
  <c r="C209" i="1"/>
  <c r="T208" i="1"/>
  <c r="S208" i="1"/>
  <c r="R208" i="1"/>
  <c r="C208" i="1"/>
  <c r="T207" i="1"/>
  <c r="S207" i="1"/>
  <c r="R207" i="1"/>
  <c r="C207" i="1"/>
  <c r="T206" i="1"/>
  <c r="S206" i="1"/>
  <c r="R206" i="1"/>
  <c r="C206" i="1"/>
  <c r="T205" i="1"/>
  <c r="S205" i="1"/>
  <c r="R205" i="1"/>
  <c r="C205" i="1"/>
  <c r="T204" i="1"/>
  <c r="S204" i="1"/>
  <c r="R204" i="1"/>
  <c r="C204" i="1"/>
  <c r="T277" i="1"/>
  <c r="S277" i="1"/>
  <c r="R277" i="1"/>
  <c r="C277" i="1"/>
  <c r="R276" i="1"/>
  <c r="C276" i="1"/>
  <c r="T275" i="1"/>
  <c r="S275" i="1"/>
  <c r="R275" i="1"/>
  <c r="C275" i="1"/>
  <c r="T274" i="1"/>
  <c r="S274" i="1"/>
  <c r="R274" i="1"/>
  <c r="C274" i="1"/>
  <c r="T273" i="1"/>
  <c r="S273" i="1"/>
  <c r="R273" i="1"/>
  <c r="C273" i="1"/>
  <c r="T272" i="1"/>
  <c r="S272" i="1"/>
  <c r="R272" i="1"/>
  <c r="C272" i="1"/>
  <c r="T271" i="1"/>
  <c r="S271" i="1"/>
  <c r="R271" i="1"/>
  <c r="C271" i="1"/>
  <c r="T270" i="1"/>
  <c r="S270" i="1"/>
  <c r="R270" i="1"/>
  <c r="C270" i="1"/>
  <c r="T269" i="1"/>
  <c r="S269" i="1"/>
  <c r="R269" i="1"/>
  <c r="C269" i="1"/>
  <c r="T268" i="1"/>
  <c r="S268" i="1"/>
  <c r="R268" i="1"/>
  <c r="C268" i="1"/>
  <c r="T267" i="1"/>
  <c r="S267" i="1"/>
  <c r="R267" i="1"/>
  <c r="C267" i="1"/>
  <c r="T266" i="1"/>
  <c r="S266" i="1"/>
  <c r="R266" i="1"/>
  <c r="C266" i="1"/>
  <c r="T265" i="1"/>
  <c r="S265" i="1"/>
  <c r="R265" i="1"/>
  <c r="C265" i="1"/>
  <c r="T264" i="1"/>
  <c r="S264" i="1"/>
  <c r="R264" i="1"/>
  <c r="C264" i="1"/>
  <c r="T263" i="1"/>
  <c r="S263" i="1"/>
  <c r="R263" i="1"/>
  <c r="C263" i="1"/>
  <c r="T262" i="1"/>
  <c r="S262" i="1"/>
  <c r="R262" i="1"/>
  <c r="C262" i="1"/>
  <c r="T261" i="1"/>
  <c r="S261" i="1"/>
  <c r="R261" i="1"/>
  <c r="C261" i="1"/>
  <c r="T260" i="1"/>
  <c r="S260" i="1"/>
  <c r="R260" i="1"/>
  <c r="C260" i="1"/>
  <c r="T259" i="1"/>
  <c r="S259" i="1"/>
  <c r="R259" i="1"/>
  <c r="C259" i="1"/>
  <c r="T258" i="1"/>
  <c r="S258" i="1"/>
  <c r="R258" i="1"/>
  <c r="C258" i="1"/>
  <c r="T257" i="1"/>
  <c r="S257" i="1"/>
  <c r="R257" i="1"/>
  <c r="C257" i="1"/>
  <c r="T256" i="1"/>
  <c r="S256" i="1"/>
  <c r="R256" i="1"/>
  <c r="C256" i="1"/>
  <c r="T255" i="1"/>
  <c r="S255" i="1"/>
  <c r="R255" i="1"/>
  <c r="C255" i="1"/>
  <c r="T254" i="1"/>
  <c r="S254" i="1"/>
  <c r="R254" i="1"/>
  <c r="C254" i="1"/>
  <c r="T253" i="1"/>
  <c r="S253" i="1"/>
  <c r="R253" i="1"/>
  <c r="C253" i="1"/>
  <c r="T252" i="1"/>
  <c r="S252" i="1"/>
  <c r="R252" i="1"/>
  <c r="C252" i="1"/>
  <c r="T251" i="1"/>
  <c r="S251" i="1"/>
  <c r="R251" i="1"/>
  <c r="C251" i="1"/>
  <c r="T250" i="1"/>
  <c r="S250" i="1"/>
  <c r="R250" i="1"/>
  <c r="C250" i="1"/>
  <c r="T249" i="1"/>
  <c r="S249" i="1"/>
  <c r="R249" i="1"/>
  <c r="C249" i="1"/>
  <c r="T248" i="1"/>
  <c r="S248" i="1"/>
  <c r="R248" i="1"/>
  <c r="C248" i="1"/>
  <c r="T247" i="1"/>
  <c r="S247" i="1"/>
  <c r="R247" i="1"/>
  <c r="C247" i="1"/>
  <c r="T246" i="1"/>
  <c r="S246" i="1"/>
  <c r="R246" i="1"/>
  <c r="C246" i="1"/>
  <c r="T245" i="1"/>
  <c r="S245" i="1"/>
  <c r="R245" i="1"/>
  <c r="C245" i="1"/>
  <c r="T244" i="1"/>
  <c r="S244" i="1"/>
  <c r="R244" i="1"/>
  <c r="C244" i="1"/>
  <c r="T243" i="1"/>
  <c r="S243" i="1"/>
  <c r="R243" i="1"/>
  <c r="C243" i="1"/>
  <c r="T242" i="1"/>
  <c r="S242" i="1"/>
  <c r="R242" i="1"/>
  <c r="C242" i="1"/>
  <c r="T241" i="1"/>
  <c r="S241" i="1"/>
  <c r="R241" i="1"/>
  <c r="C241" i="1"/>
  <c r="T240" i="1"/>
  <c r="S240" i="1"/>
  <c r="R240" i="1"/>
  <c r="C240" i="1"/>
  <c r="T239" i="1"/>
  <c r="S239" i="1"/>
  <c r="R239" i="1"/>
  <c r="C239" i="1"/>
  <c r="T238" i="1"/>
  <c r="S238" i="1"/>
  <c r="R238" i="1"/>
  <c r="C238" i="1"/>
  <c r="T237" i="1"/>
  <c r="S237" i="1"/>
  <c r="R237" i="1"/>
  <c r="C237" i="1"/>
  <c r="T236" i="1"/>
  <c r="S236" i="1"/>
  <c r="R236" i="1"/>
  <c r="C236" i="1"/>
  <c r="T235" i="1"/>
  <c r="S235" i="1"/>
  <c r="R235" i="1"/>
  <c r="C235" i="1"/>
  <c r="T234" i="1"/>
  <c r="S234" i="1"/>
  <c r="R234" i="1"/>
  <c r="C234" i="1"/>
  <c r="T233" i="1"/>
  <c r="S233" i="1"/>
  <c r="R233" i="1"/>
  <c r="C233" i="1"/>
  <c r="T232" i="1"/>
  <c r="S232" i="1"/>
  <c r="R232" i="1"/>
  <c r="C232" i="1"/>
  <c r="T231" i="1"/>
  <c r="S231" i="1"/>
  <c r="R231" i="1"/>
  <c r="C231" i="1"/>
  <c r="T230" i="1"/>
  <c r="S230" i="1"/>
  <c r="R230" i="1"/>
  <c r="C230" i="1"/>
  <c r="T229" i="1"/>
  <c r="S229" i="1"/>
  <c r="R229" i="1"/>
  <c r="C229" i="1"/>
  <c r="T228" i="1"/>
  <c r="S228" i="1"/>
  <c r="R228" i="1"/>
  <c r="C228" i="1"/>
  <c r="T227" i="1"/>
  <c r="S227" i="1"/>
  <c r="R227" i="1"/>
  <c r="C227" i="1"/>
  <c r="T226" i="1"/>
  <c r="S226" i="1"/>
  <c r="R226" i="1"/>
  <c r="C226" i="1"/>
  <c r="T225" i="1"/>
  <c r="S225" i="1"/>
  <c r="R225" i="1"/>
  <c r="C225" i="1"/>
  <c r="T224" i="1"/>
  <c r="S224" i="1"/>
  <c r="R224" i="1"/>
  <c r="C224" i="1"/>
  <c r="T223" i="1"/>
  <c r="S223" i="1"/>
  <c r="R223" i="1"/>
  <c r="C223" i="1"/>
  <c r="T222" i="1"/>
  <c r="S222" i="1"/>
  <c r="R222" i="1"/>
  <c r="C222" i="1"/>
  <c r="T221" i="1"/>
  <c r="S221" i="1"/>
  <c r="R221" i="1"/>
  <c r="C221" i="1"/>
  <c r="T220" i="1"/>
  <c r="S220" i="1"/>
  <c r="R220" i="1"/>
  <c r="C220" i="1"/>
  <c r="T219" i="1"/>
  <c r="S219" i="1"/>
  <c r="R219" i="1"/>
  <c r="C219" i="1"/>
  <c r="T218" i="1"/>
  <c r="S218" i="1"/>
  <c r="R218" i="1"/>
  <c r="C218" i="1"/>
  <c r="T217" i="1"/>
  <c r="S217" i="1"/>
  <c r="R217" i="1"/>
  <c r="C217" i="1"/>
  <c r="T216" i="1"/>
  <c r="S216" i="1"/>
  <c r="R216" i="1"/>
  <c r="C216" i="1"/>
  <c r="T215" i="1"/>
  <c r="S215" i="1"/>
  <c r="R215" i="1"/>
  <c r="C215" i="1"/>
  <c r="T292" i="1"/>
  <c r="S292" i="1"/>
  <c r="R292" i="1"/>
  <c r="C292" i="1"/>
  <c r="T291" i="1"/>
  <c r="S291" i="1"/>
  <c r="R291" i="1"/>
  <c r="C291" i="1"/>
  <c r="T290" i="1"/>
  <c r="S290" i="1"/>
  <c r="R290" i="1"/>
  <c r="C290" i="1"/>
  <c r="T289" i="1"/>
  <c r="S289" i="1"/>
  <c r="R289" i="1"/>
  <c r="C289" i="1"/>
  <c r="T288" i="1"/>
  <c r="S288" i="1"/>
  <c r="R288" i="1"/>
  <c r="C288" i="1"/>
  <c r="T287" i="1"/>
  <c r="S287" i="1"/>
  <c r="R287" i="1"/>
  <c r="C287" i="1"/>
  <c r="T286" i="1"/>
  <c r="S286" i="1"/>
  <c r="R286" i="1"/>
  <c r="C286" i="1"/>
  <c r="T285" i="1"/>
  <c r="S285" i="1"/>
  <c r="R285" i="1"/>
  <c r="C285" i="1"/>
  <c r="T284" i="1"/>
  <c r="S284" i="1"/>
  <c r="R284" i="1"/>
  <c r="C284" i="1"/>
  <c r="T283" i="1"/>
  <c r="S283" i="1"/>
  <c r="R283" i="1"/>
  <c r="C283" i="1"/>
  <c r="T282" i="1"/>
  <c r="S282" i="1"/>
  <c r="R282" i="1"/>
  <c r="C282" i="1"/>
  <c r="T281" i="1"/>
  <c r="S281" i="1"/>
  <c r="R281" i="1"/>
  <c r="C281" i="1"/>
  <c r="T280" i="1"/>
  <c r="S280" i="1"/>
  <c r="R280" i="1"/>
  <c r="C280" i="1"/>
  <c r="T279" i="1"/>
  <c r="S279" i="1"/>
  <c r="R279" i="1"/>
  <c r="C279" i="1"/>
  <c r="T278" i="1"/>
  <c r="S278" i="1"/>
  <c r="R278" i="1"/>
  <c r="C278" i="1"/>
  <c r="T311" i="1"/>
  <c r="S311" i="1"/>
  <c r="R311" i="1"/>
  <c r="C311" i="1"/>
  <c r="T310" i="1"/>
  <c r="S310" i="1"/>
  <c r="R310" i="1"/>
  <c r="C310" i="1"/>
  <c r="T309" i="1"/>
  <c r="S309" i="1"/>
  <c r="R309" i="1"/>
  <c r="C309" i="1"/>
  <c r="T308" i="1"/>
  <c r="S308" i="1"/>
  <c r="R308" i="1"/>
  <c r="C308" i="1"/>
  <c r="T307" i="1"/>
  <c r="S307" i="1"/>
  <c r="R307" i="1"/>
  <c r="C307" i="1"/>
  <c r="T306" i="1"/>
  <c r="S306" i="1"/>
  <c r="R306" i="1"/>
  <c r="C306" i="1"/>
  <c r="T305" i="1"/>
  <c r="S305" i="1"/>
  <c r="R305" i="1"/>
  <c r="C305" i="1"/>
  <c r="T304" i="1"/>
  <c r="S304" i="1"/>
  <c r="R304" i="1"/>
  <c r="C304" i="1"/>
  <c r="T303" i="1"/>
  <c r="S303" i="1"/>
  <c r="R303" i="1"/>
  <c r="C303" i="1"/>
  <c r="T302" i="1"/>
  <c r="S302" i="1"/>
  <c r="R302" i="1"/>
  <c r="C302" i="1"/>
  <c r="T301" i="1"/>
  <c r="S301" i="1"/>
  <c r="R301" i="1"/>
  <c r="C301" i="1"/>
  <c r="T300" i="1"/>
  <c r="S300" i="1"/>
  <c r="R300" i="1"/>
  <c r="C300" i="1"/>
  <c r="T299" i="1"/>
  <c r="S299" i="1"/>
  <c r="R299" i="1"/>
  <c r="C299" i="1"/>
  <c r="T298" i="1"/>
  <c r="S298" i="1"/>
  <c r="R298" i="1"/>
  <c r="C298" i="1"/>
  <c r="T297" i="1"/>
  <c r="S297" i="1"/>
  <c r="R297" i="1"/>
  <c r="C297" i="1"/>
  <c r="T296" i="1"/>
  <c r="S296" i="1"/>
  <c r="R296" i="1"/>
  <c r="C296" i="1"/>
  <c r="T295" i="1"/>
  <c r="S295" i="1"/>
  <c r="R295" i="1"/>
  <c r="C295" i="1"/>
  <c r="T294" i="1"/>
  <c r="S294" i="1"/>
  <c r="R294" i="1"/>
  <c r="C294" i="1"/>
  <c r="T293" i="1"/>
  <c r="S293" i="1"/>
  <c r="R293" i="1"/>
  <c r="C293" i="1"/>
  <c r="T333" i="1"/>
  <c r="S333" i="1"/>
  <c r="R333" i="1"/>
  <c r="C333" i="1"/>
  <c r="T332" i="1"/>
  <c r="S332" i="1"/>
  <c r="R332" i="1"/>
  <c r="C332" i="1"/>
  <c r="T331" i="1"/>
  <c r="S331" i="1"/>
  <c r="R331" i="1"/>
  <c r="C331" i="1"/>
  <c r="T330" i="1"/>
  <c r="S330" i="1"/>
  <c r="R330" i="1"/>
  <c r="C330" i="1"/>
  <c r="T329" i="1"/>
  <c r="S329" i="1"/>
  <c r="R329" i="1"/>
  <c r="C329" i="1"/>
  <c r="T328" i="1"/>
  <c r="S328" i="1"/>
  <c r="R328" i="1"/>
  <c r="C328" i="1"/>
  <c r="T327" i="1"/>
  <c r="S327" i="1"/>
  <c r="R327" i="1"/>
  <c r="C327" i="1"/>
  <c r="T326" i="1"/>
  <c r="S326" i="1"/>
  <c r="R326" i="1"/>
  <c r="C326" i="1"/>
  <c r="T325" i="1"/>
  <c r="S325" i="1"/>
  <c r="R325" i="1"/>
  <c r="C325" i="1"/>
  <c r="T324" i="1"/>
  <c r="S324" i="1"/>
  <c r="R324" i="1"/>
  <c r="C324" i="1"/>
  <c r="T323" i="1"/>
  <c r="S323" i="1"/>
  <c r="R323" i="1"/>
  <c r="C323" i="1"/>
  <c r="T322" i="1"/>
  <c r="S322" i="1"/>
  <c r="R322" i="1"/>
  <c r="C322" i="1"/>
  <c r="T321" i="1"/>
  <c r="S321" i="1"/>
  <c r="R321" i="1"/>
  <c r="C321" i="1"/>
  <c r="T320" i="1"/>
  <c r="S320" i="1"/>
  <c r="R320" i="1"/>
  <c r="C320" i="1"/>
  <c r="T319" i="1"/>
  <c r="S319" i="1"/>
  <c r="R319" i="1"/>
  <c r="C319" i="1"/>
  <c r="T318" i="1"/>
  <c r="S318" i="1"/>
  <c r="R318" i="1"/>
  <c r="C318" i="1"/>
  <c r="T317" i="1"/>
  <c r="S317" i="1"/>
  <c r="R317" i="1"/>
  <c r="C317" i="1"/>
  <c r="T316" i="1"/>
  <c r="S316" i="1"/>
  <c r="R316" i="1"/>
  <c r="C316" i="1"/>
  <c r="T315" i="1"/>
  <c r="S315" i="1"/>
  <c r="R315" i="1"/>
  <c r="C315" i="1"/>
  <c r="T314" i="1"/>
  <c r="S314" i="1"/>
  <c r="R314" i="1"/>
  <c r="C314" i="1"/>
  <c r="T313" i="1"/>
  <c r="S313" i="1"/>
  <c r="R313" i="1"/>
  <c r="C313" i="1"/>
  <c r="T312" i="1"/>
  <c r="S312" i="1"/>
  <c r="R312" i="1"/>
  <c r="C312" i="1"/>
  <c r="T349" i="1"/>
  <c r="S349" i="1"/>
  <c r="R349" i="1"/>
  <c r="C349" i="1"/>
  <c r="T348" i="1"/>
  <c r="S348" i="1"/>
  <c r="R348" i="1"/>
  <c r="C348" i="1"/>
  <c r="T347" i="1"/>
  <c r="S347" i="1"/>
  <c r="R347" i="1"/>
  <c r="C347" i="1"/>
  <c r="T346" i="1"/>
  <c r="S346" i="1"/>
  <c r="R346" i="1"/>
  <c r="C346" i="1"/>
  <c r="T345" i="1"/>
  <c r="S345" i="1"/>
  <c r="R345" i="1"/>
  <c r="C345" i="1"/>
  <c r="T344" i="1"/>
  <c r="S344" i="1"/>
  <c r="R344" i="1"/>
  <c r="C344" i="1"/>
  <c r="T343" i="1"/>
  <c r="S343" i="1"/>
  <c r="R343" i="1"/>
  <c r="C343" i="1"/>
  <c r="T342" i="1"/>
  <c r="S342" i="1"/>
  <c r="R342" i="1"/>
  <c r="C342" i="1"/>
  <c r="T341" i="1"/>
  <c r="S341" i="1"/>
  <c r="R341" i="1"/>
  <c r="C341" i="1"/>
  <c r="T340" i="1"/>
  <c r="S340" i="1"/>
  <c r="R340" i="1"/>
  <c r="C340" i="1"/>
  <c r="T339" i="1"/>
  <c r="S339" i="1"/>
  <c r="R339" i="1"/>
  <c r="C339" i="1"/>
  <c r="T338" i="1"/>
  <c r="S338" i="1"/>
  <c r="R338" i="1"/>
  <c r="C338" i="1"/>
  <c r="T337" i="1"/>
  <c r="S337" i="1"/>
  <c r="R337" i="1"/>
  <c r="C337" i="1"/>
  <c r="T336" i="1"/>
  <c r="S336" i="1"/>
  <c r="R336" i="1"/>
  <c r="C336" i="1"/>
  <c r="T335" i="1"/>
  <c r="S335" i="1"/>
  <c r="R335" i="1"/>
  <c r="C335" i="1"/>
  <c r="T334" i="1"/>
  <c r="S334" i="1"/>
  <c r="R334" i="1"/>
  <c r="C334" i="1"/>
  <c r="T360" i="1"/>
  <c r="S360" i="1"/>
  <c r="R360" i="1"/>
  <c r="C360" i="1"/>
  <c r="T359" i="1"/>
  <c r="S359" i="1"/>
  <c r="R359" i="1"/>
  <c r="C359" i="1"/>
  <c r="T358" i="1"/>
  <c r="S358" i="1"/>
  <c r="R358" i="1"/>
  <c r="C358" i="1"/>
  <c r="T357" i="1"/>
  <c r="S357" i="1"/>
  <c r="R357" i="1"/>
  <c r="C357" i="1"/>
  <c r="T356" i="1"/>
  <c r="S356" i="1"/>
  <c r="R356" i="1"/>
  <c r="C356" i="1"/>
  <c r="T355" i="1"/>
  <c r="S355" i="1"/>
  <c r="R355" i="1"/>
  <c r="C355" i="1"/>
  <c r="T354" i="1"/>
  <c r="S354" i="1"/>
  <c r="R354" i="1"/>
  <c r="C354" i="1"/>
  <c r="T353" i="1"/>
  <c r="S353" i="1"/>
  <c r="R353" i="1"/>
  <c r="C353" i="1"/>
  <c r="T352" i="1"/>
  <c r="S352" i="1"/>
  <c r="R352" i="1"/>
  <c r="C352" i="1"/>
  <c r="T351" i="1"/>
  <c r="S351" i="1"/>
  <c r="R351" i="1"/>
  <c r="C351" i="1"/>
  <c r="T350" i="1"/>
  <c r="S350" i="1"/>
  <c r="R350" i="1"/>
  <c r="C350" i="1"/>
  <c r="T377" i="1"/>
  <c r="S377" i="1"/>
  <c r="R377" i="1"/>
  <c r="C377" i="1"/>
  <c r="T376" i="1"/>
  <c r="S376" i="1"/>
  <c r="R376" i="1"/>
  <c r="C376" i="1"/>
  <c r="T375" i="1"/>
  <c r="S375" i="1"/>
  <c r="R375" i="1"/>
  <c r="C375" i="1"/>
  <c r="T374" i="1"/>
  <c r="S374" i="1"/>
  <c r="R374" i="1"/>
  <c r="C374" i="1"/>
  <c r="T373" i="1"/>
  <c r="S373" i="1"/>
  <c r="R373" i="1"/>
  <c r="C373" i="1"/>
  <c r="T372" i="1"/>
  <c r="S372" i="1"/>
  <c r="R372" i="1"/>
  <c r="C372" i="1"/>
  <c r="T371" i="1"/>
  <c r="S371" i="1"/>
  <c r="R371" i="1"/>
  <c r="C371" i="1"/>
  <c r="T370" i="1"/>
  <c r="S370" i="1"/>
  <c r="R370" i="1"/>
  <c r="C370" i="1"/>
  <c r="T369" i="1"/>
  <c r="R369" i="1"/>
  <c r="C369" i="1"/>
  <c r="T368" i="1"/>
  <c r="S368" i="1"/>
  <c r="R368" i="1"/>
  <c r="C368" i="1"/>
  <c r="T367" i="1"/>
  <c r="S367" i="1"/>
  <c r="R367" i="1"/>
  <c r="C367" i="1"/>
  <c r="T366" i="1"/>
  <c r="S366" i="1"/>
  <c r="R366" i="1"/>
  <c r="C366" i="1"/>
  <c r="T365" i="1"/>
  <c r="S365" i="1"/>
  <c r="R365" i="1"/>
  <c r="C365" i="1"/>
  <c r="T364" i="1"/>
  <c r="S364" i="1"/>
  <c r="R364" i="1"/>
  <c r="C364" i="1"/>
  <c r="T363" i="1"/>
  <c r="S363" i="1"/>
  <c r="R363" i="1"/>
  <c r="C363" i="1"/>
  <c r="T362" i="1"/>
  <c r="S362" i="1"/>
  <c r="R362" i="1"/>
  <c r="C362" i="1"/>
  <c r="T361" i="1"/>
  <c r="S361" i="1"/>
  <c r="R361" i="1"/>
  <c r="C361" i="1"/>
  <c r="T381" i="1"/>
  <c r="S381" i="1"/>
  <c r="R381" i="1"/>
  <c r="C381" i="1"/>
  <c r="T380" i="1"/>
  <c r="S380" i="1"/>
  <c r="R380" i="1"/>
  <c r="C380" i="1"/>
  <c r="T379" i="1"/>
  <c r="S379" i="1"/>
  <c r="R379" i="1"/>
  <c r="C379" i="1"/>
  <c r="T378" i="1"/>
  <c r="S378" i="1"/>
  <c r="R378" i="1"/>
  <c r="C378" i="1"/>
  <c r="T392" i="1"/>
  <c r="S392" i="1"/>
  <c r="R392" i="1"/>
  <c r="C392" i="1"/>
  <c r="T391" i="1"/>
  <c r="S391" i="1"/>
  <c r="R391" i="1"/>
  <c r="C391" i="1"/>
  <c r="T390" i="1"/>
  <c r="S390" i="1"/>
  <c r="R390" i="1"/>
  <c r="C390" i="1"/>
  <c r="T389" i="1"/>
  <c r="R389" i="1"/>
  <c r="C389" i="1"/>
  <c r="T388" i="1"/>
  <c r="S388" i="1"/>
  <c r="R388" i="1"/>
  <c r="C388" i="1"/>
  <c r="T387" i="1"/>
  <c r="S387" i="1"/>
  <c r="R387" i="1"/>
  <c r="C387" i="1"/>
  <c r="T386" i="1"/>
  <c r="S386" i="1"/>
  <c r="R386" i="1"/>
  <c r="C386" i="1"/>
  <c r="T385" i="1"/>
  <c r="R385" i="1"/>
  <c r="C385" i="1"/>
  <c r="T384" i="1"/>
  <c r="R384" i="1"/>
  <c r="C384" i="1"/>
  <c r="T383" i="1"/>
  <c r="S383" i="1"/>
  <c r="R383" i="1"/>
  <c r="C383" i="1"/>
  <c r="T382" i="1"/>
  <c r="S382" i="1"/>
  <c r="R382" i="1"/>
  <c r="C382" i="1"/>
  <c r="R418" i="1"/>
  <c r="C418" i="1"/>
  <c r="R417" i="1"/>
  <c r="C417" i="1"/>
  <c r="T416" i="1"/>
  <c r="S416" i="1"/>
  <c r="R416" i="1"/>
  <c r="C416" i="1"/>
  <c r="T415" i="1"/>
  <c r="S415" i="1"/>
  <c r="R415" i="1"/>
  <c r="C415" i="1"/>
  <c r="T414" i="1"/>
  <c r="S414" i="1"/>
  <c r="R414" i="1"/>
  <c r="C414" i="1"/>
  <c r="R413" i="1"/>
  <c r="C413" i="1"/>
  <c r="T412" i="1"/>
  <c r="S412" i="1"/>
  <c r="R412" i="1"/>
  <c r="C412" i="1"/>
  <c r="T411" i="1"/>
  <c r="R411" i="1"/>
  <c r="C411" i="1"/>
  <c r="T410" i="1"/>
  <c r="R410" i="1"/>
  <c r="C410" i="1"/>
  <c r="T409" i="1"/>
  <c r="R409" i="1"/>
  <c r="C409" i="1"/>
  <c r="T408" i="1"/>
  <c r="R408" i="1"/>
  <c r="C408" i="1"/>
  <c r="T407" i="1"/>
  <c r="C407" i="1"/>
  <c r="T406" i="1"/>
  <c r="R406" i="1"/>
  <c r="C406" i="1"/>
  <c r="T405" i="1"/>
  <c r="R405" i="1"/>
  <c r="C405" i="1"/>
  <c r="R404" i="1"/>
  <c r="C404" i="1"/>
  <c r="T403" i="1"/>
  <c r="R403" i="1"/>
  <c r="C403" i="1"/>
  <c r="T402" i="1"/>
  <c r="S402" i="1"/>
  <c r="R402" i="1"/>
  <c r="C402" i="1"/>
  <c r="T401" i="1"/>
  <c r="S401" i="1"/>
  <c r="R401" i="1"/>
  <c r="C401" i="1"/>
  <c r="T400" i="1"/>
  <c r="S400" i="1"/>
  <c r="R400" i="1"/>
  <c r="C400" i="1"/>
  <c r="T399" i="1"/>
  <c r="S399" i="1"/>
  <c r="R399" i="1"/>
  <c r="C399" i="1"/>
  <c r="T398" i="1"/>
  <c r="R398" i="1"/>
  <c r="C398" i="1"/>
  <c r="T397" i="1"/>
  <c r="R397" i="1"/>
  <c r="C397" i="1"/>
  <c r="T396" i="1"/>
  <c r="R396" i="1"/>
  <c r="C396" i="1"/>
  <c r="T395" i="1"/>
  <c r="R395" i="1"/>
  <c r="C395" i="1"/>
  <c r="T394" i="1"/>
  <c r="R394" i="1"/>
  <c r="C394" i="1"/>
  <c r="T393" i="1"/>
  <c r="R393" i="1"/>
  <c r="C393" i="1"/>
  <c r="T446" i="1"/>
  <c r="R446" i="1"/>
  <c r="C446" i="1"/>
  <c r="R445" i="1"/>
  <c r="C445" i="1"/>
  <c r="R444" i="1"/>
  <c r="C444" i="1"/>
  <c r="R443" i="1"/>
  <c r="C443" i="1"/>
  <c r="T442" i="1"/>
  <c r="R442" i="1"/>
  <c r="C442" i="1"/>
  <c r="R441" i="1"/>
  <c r="C441" i="1"/>
  <c r="R440" i="1"/>
  <c r="C440" i="1"/>
  <c r="R439" i="1"/>
  <c r="C439" i="1"/>
  <c r="R438" i="1"/>
  <c r="C438" i="1"/>
  <c r="R437" i="1"/>
  <c r="C437" i="1"/>
  <c r="T436" i="1"/>
  <c r="R436" i="1"/>
  <c r="C436" i="1"/>
  <c r="R435" i="1"/>
  <c r="C435" i="1"/>
  <c r="T434" i="1"/>
  <c r="S434" i="1"/>
  <c r="R434" i="1"/>
  <c r="C434" i="1"/>
  <c r="S433" i="1"/>
  <c r="C433" i="1"/>
  <c r="S432" i="1"/>
  <c r="R432" i="1"/>
  <c r="C432" i="1"/>
  <c r="S431" i="1"/>
  <c r="R431" i="1"/>
  <c r="C431" i="1"/>
  <c r="S430" i="1"/>
  <c r="C430" i="1"/>
  <c r="T429" i="1"/>
  <c r="R429" i="1"/>
  <c r="C429" i="1"/>
  <c r="T428" i="1"/>
  <c r="R428" i="1"/>
  <c r="C428" i="1"/>
  <c r="S427" i="1"/>
  <c r="R427" i="1"/>
  <c r="C427" i="1"/>
  <c r="T426" i="1"/>
  <c r="S426" i="1"/>
  <c r="C426" i="1"/>
  <c r="T425" i="1"/>
  <c r="C425" i="1"/>
  <c r="T424" i="1"/>
  <c r="S424" i="1"/>
  <c r="R424" i="1"/>
  <c r="C424" i="1"/>
  <c r="T423" i="1"/>
  <c r="S423" i="1"/>
  <c r="R423" i="1"/>
  <c r="C423" i="1"/>
  <c r="S422" i="1"/>
  <c r="R422" i="1"/>
  <c r="C422" i="1"/>
  <c r="R421" i="1"/>
  <c r="C421" i="1"/>
  <c r="R420" i="1"/>
  <c r="C420" i="1"/>
  <c r="T419" i="1"/>
  <c r="R419" i="1"/>
  <c r="C419" i="1"/>
  <c r="R461" i="1"/>
  <c r="C461" i="1"/>
  <c r="T460" i="1"/>
  <c r="R460" i="1"/>
  <c r="C460" i="1"/>
  <c r="R459" i="1"/>
  <c r="C459" i="1"/>
  <c r="R458" i="1"/>
  <c r="C458" i="1"/>
  <c r="R457" i="1"/>
  <c r="C457" i="1"/>
  <c r="R456" i="1"/>
  <c r="C456" i="1"/>
  <c r="R455" i="1"/>
  <c r="C455" i="1"/>
  <c r="R454" i="1"/>
  <c r="C454" i="1"/>
  <c r="S453" i="1"/>
  <c r="R453" i="1"/>
  <c r="C453" i="1"/>
  <c r="T452" i="1"/>
  <c r="S452" i="1"/>
  <c r="R452" i="1"/>
  <c r="C452" i="1"/>
  <c r="R451" i="1"/>
  <c r="C451" i="1"/>
  <c r="R450" i="1"/>
  <c r="C450" i="1"/>
  <c r="R449" i="1"/>
  <c r="C449" i="1"/>
  <c r="R448" i="1"/>
  <c r="C448" i="1"/>
  <c r="S447" i="1"/>
  <c r="R447" i="1"/>
  <c r="C447" i="1"/>
</calcChain>
</file>

<file path=xl/sharedStrings.xml><?xml version="1.0" encoding="utf-8"?>
<sst xmlns="http://schemas.openxmlformats.org/spreadsheetml/2006/main" count="12222" uniqueCount="2059">
  <si>
    <t>Notifying Member</t>
  </si>
  <si>
    <t>Distribution date</t>
  </si>
  <si>
    <t>Document symbol</t>
  </si>
  <si>
    <t>Title</t>
  </si>
  <si>
    <t>Description</t>
  </si>
  <si>
    <t>Products covered</t>
  </si>
  <si>
    <t>HS code(s)</t>
  </si>
  <si>
    <t>ICS code(s)</t>
  </si>
  <si>
    <t>Objectives</t>
  </si>
  <si>
    <t>Objectives free text</t>
  </si>
  <si>
    <t>Keywords</t>
  </si>
  <si>
    <t>Specific regions or countries likely to be affected</t>
  </si>
  <si>
    <t>Final date for comments</t>
  </si>
  <si>
    <t>Proposed adoption  date</t>
  </si>
  <si>
    <t>Proposed entry  into  force date</t>
  </si>
  <si>
    <t>Notification type</t>
  </si>
  <si>
    <t>Notified document</t>
  </si>
  <si>
    <t>Link to notification(EN)</t>
  </si>
  <si>
    <t>Link to notification(FR)</t>
  </si>
  <si>
    <t>Link to notification(ES)</t>
  </si>
  <si>
    <t>Technical Regulation (Article 2.9.2)</t>
  </si>
  <si>
    <t>Technical Regulation - urgent (Article 2.10.1)</t>
  </si>
  <si>
    <t>Conformity Assessment Procedure (Article 5.6.2)</t>
  </si>
  <si>
    <t>Conformity Assessment Procedure - urgent  (Article 5.7.1)</t>
  </si>
  <si>
    <t>Technical Regulation - local government (Article 3.2)</t>
  </si>
  <si>
    <t>Conformity Assessment Procedure - local government (Article 7.2)</t>
  </si>
  <si>
    <t>Other</t>
  </si>
  <si>
    <t>Relevant documents</t>
  </si>
  <si>
    <t>Codex Alimentarius Commission</t>
  </si>
  <si>
    <t>World Organization for Animal Health (OIE)</t>
  </si>
  <si>
    <t>International Plant Protection Convention</t>
  </si>
  <si>
    <t>None</t>
  </si>
  <si>
    <t>Does this proposed regulation conform to the relevant international standard?</t>
  </si>
  <si>
    <t>If no, describe, whenever possible how and why it deviates from the international standard</t>
  </si>
  <si>
    <t>Canada</t>
  </si>
  <si>
    <t>Proposed Amendments to theSafe Food for Canadians Regulations to address unmet slaughter capacity</t>
  </si>
  <si>
    <t>The Canadian Food Inspection Agency (CFIA) is proposing amendments to the Safe Food for Canadians Regulations (SFCR) to reduce barriers to the interprovincial trade of red meat and support food security when there is unmet slaughter capacity.The proposed amendments would create a targeted one-time, time-limited exemption under the SFCR to allow the interprovincial movement and sale of low volumes of red meat when there is unmet slaughter capacity. To ensure food safety and no impact on international trade, the proposed exemption would be limited, apply to low volumes of meat that will be identifiable and traceable, and the provinces involved would need to agree to provide food safety oversight. Any food businesses preparing products for export would continue to meet all applicable requirements under the Safe Food for Canadians Act (SFCA) and SFCR, including licensing, preventive controls, traceability, and export certification. As a result, Canada’s internationally recognized food safety assurances, and its ability to meet foreign market conditions, would remain fully intact.Additional proposed amendments to the SFCR would reduce red tape and improve regulatory clarity, including clarifying that importers and exporters must meet all applicable SFCR requirements prior to the import or export of food.</t>
  </si>
  <si>
    <t>Red meat</t>
  </si>
  <si>
    <t/>
  </si>
  <si>
    <t>Food safety (SPS)</t>
  </si>
  <si>
    <t>Food safety; Human health</t>
  </si>
  <si>
    <t>Within 12 months of publication in the Canada Gazette, Part I.</t>
  </si>
  <si>
    <t>These Regulations would come into force on the date they are registered and published in the Canada Gazette, Part II.</t>
  </si>
  <si>
    <t>Regular notification</t>
  </si>
  <si>
    <t>Yes</t>
  </si>
  <si>
    <t>No</t>
  </si>
  <si>
    <t>Türkiye</t>
  </si>
  <si>
    <t>Turkish Food Codex Communiqué on Amending the Communiqué on Honey (2020/7)</t>
  </si>
  <si>
    <t>Turkish Food Codex - Communiqué on Honey was notified through G/SPS/N/TUR/107 on 11 December 2018. The proposal notified in G/SPS/N/TUR/107 has been amended with this draft regulation.This amendment includes provisions for checking the purity and suitability of the comb foundation according to specific criteria, in order to ensure product safety in honey production.Provisional Article 2 (1) Food business operators manufacturing comb foundation wax sheets shall be required to comply with the provisions of this Communiqué within one year from the date on which the Communiqué introducing this Article enters into force;(2) Comb foundation wax sheets that do not comply with this Communiqué shall not be placed on the market from the date falling one year after the entry into force of the Communiqué introducing this Article.</t>
  </si>
  <si>
    <t>Honey</t>
  </si>
  <si>
    <t>0409 - Natural honey.; 0409 - Natural honey</t>
  </si>
  <si>
    <t>Food safety; Human health; Modification of content/scope of regulation; Food safety; Human health</t>
  </si>
  <si>
    <t>Addendum to Regular Notification</t>
  </si>
  <si>
    <r>
      <rPr>
        <sz val="11"/>
        <rFont val="Calibri"/>
      </rPr>
      <t>https://members.wto.org/crnattachments/2026/SPS/TUR/26_03370_00_x.pdf</t>
    </r>
  </si>
  <si>
    <t>United States of America</t>
  </si>
  <si>
    <t>Pesticides; Notice of Receipt of Requests To Voluntarily Cancel 
Certain Pesticide Registrations and/or Amend Registrations To Terminate 
Certain Uses With a 30-Day Comment Period (March 2026)</t>
  </si>
  <si>
    <t>This document announces the Agency's receipt of and solicits 
comments on requests by registrants to voluntarily cancel their 
pesticide registration of certain products and/or to amend their 
product registrations to terminate one or more uses. </t>
  </si>
  <si>
    <t>Multiple commodities</t>
  </si>
  <si>
    <t>Food safety; Human health; Maximum residue limits (MRLs)</t>
  </si>
  <si>
    <r>
      <rPr>
        <sz val="11"/>
        <rFont val="Calibri"/>
      </rPr>
      <t>https://www.govinfo.gov/content/pkg/FR-2026-06-29/html/2026-13066.htm</t>
    </r>
  </si>
  <si>
    <t>Not applicable</t>
  </si>
  <si>
    <t>Sterigenics US, LLC; Filing of Food Additive Petition; Notification of Petition</t>
  </si>
  <si>
    <t>The Food and Drug Administration (FDA or we) is announcing that we have filed a food additive petition, submitted by Sterigenics US, LLC, proposing that we amend our food additive regulations to provide for the safe use of ionizing radiation for the reduction of pathogens in raw enriched wheat flour.The food additive petition was filed on 5 June 2026.</t>
  </si>
  <si>
    <t>Wheat or meslin flour (HS code(s): 1101); Food technology (ICS code(s): 67)</t>
  </si>
  <si>
    <t>1101 - Wheat or meslin flour.</t>
  </si>
  <si>
    <t>67 - Food technology</t>
  </si>
  <si>
    <r>
      <rPr>
        <sz val="11"/>
        <rFont val="Calibri"/>
      </rPr>
      <t>https://members.wto.org/crnattachments/2026/SPS/USA/26_03379_00_e.pdf
https://www.federalregister.gov/d/2026-12855</t>
    </r>
  </si>
  <si>
    <t>Albania</t>
  </si>
  <si>
    <t>Draft Law for Some Changes and Amendments on the existing Law No.10 416, dated 7.4.2011 “For Planting and Propagating Plant Material”, as amended</t>
  </si>
  <si>
    <t>On Section 11 “Text Available from” we want to add the information as follows:Under ‘National Enquiry Point, or address, telephone and fax numbers, email and website addresses, if available of the other body’ we want to add:General Directorate of StandardizationWTO Enquiry Point – Albania Tel.: +355 42 22 62 55 E-mail: info@dps.gov.al Website: http://www.dps.gov.al</t>
  </si>
  <si>
    <t>LIVE TREES AND OTHER PLANTS; BULBS, ROOTS AND THE LIKE; CUT FLOWERS AND ORNAMENTAL FOLIAGE (HS code(s): 06); Agriculture (ICS code(s): 65)</t>
  </si>
  <si>
    <t>06 - LIVE TREES AND OTHER PLANTS; BULBS, ROOTS AND THE LIKE; CUT FLOWERS AND ORNAMENTAL FOLIAGE; 06 - LIVE TREES AND OTHER PLANTS; BULBS, ROOTS AND THE LIKE; CUT FLOWERS AND ORNAMENTAL FOLIAGE</t>
  </si>
  <si>
    <t>65 - AGRICULTURE; 65 - Agriculture</t>
  </si>
  <si>
    <t>Consumer information, labelling (TBT); Protection of animal or plant life or health (TBT); Protection of the environment (TBT); Quality requirements (TBT); Harmonization (TBT); Reducing trade barriers and facilitating trade (TBT)</t>
  </si>
  <si>
    <t>Plant health; Plant health</t>
  </si>
  <si>
    <t>DRAFT- Decision of the Council of Ministers “On the Approval of detailed Rules regarding the Conditions, Measures and Controls of Consignments of imported organic or in-conversion Products” </t>
  </si>
  <si>
    <t>DAIRY PRODUCE; BIRDS' EGGS; NATURAL HONEY; EDIBLE PRODUCTS OF ANIMAL ORIGIN, NOT ELSEWHERE SPECIFIED OR INCLUDED (HS code(s): 04)</t>
  </si>
  <si>
    <t>04 - DAIRY PRODUCE; BIRDS' EGGS; NATURAL HONEY; EDIBLE PRODUCTS OF ANIMAL ORIGIN, NOT ELSEWHERE SPECIFIED OR INCLUDED; 04 - DAIRY PRODUCE; BIRDS' EGGS; NATURAL HONEY; EDIBLE PRODUCTS OF ANIMAL ORIGIN, NOT ELSEWHERE SPECIFIED OR INCLUDED</t>
  </si>
  <si>
    <t>13 - ENVIRONMENT. HEALTH PROTECTION. SAFETY; 13 - Environment. Health protection. Safety</t>
  </si>
  <si>
    <t>Consumer information, labelling (TBT); Prevention of deceptive practices and consumer protection (TBT); Protection of human health or safety (TBT); Quality requirements (TBT)</t>
  </si>
  <si>
    <t>Food standards; Food standards</t>
  </si>
  <si>
    <t>Draft –Decision of the Council of Ministers “On the Approval of the National Cybersecurity Certification Scheme, as well as the Security Levels of the Scheme”</t>
  </si>
  <si>
    <t>We want to add the contact details and information as follows:On Section 2 “Agency Responsible” we want to add that the authority or agency designated to handle comments regarding this notification is:General Directorate of StandardizationWTO Enquiry Point - Albania Tel.: +355 42 22 62 55 E-mail: info@dps.gov.alWebsite: http://www.dps.gov.alAs well asOn Section 10 “Provision of comments”, subsection “Contact details of agency or authority designated to handle comments regarding the notification” we want to update the information as follows:General Directorate of StandardizationWTO Enquiry Point – Albania Tel.: +355 42 22 62 55 E-mail: info@dps.gov.alWebsite: http://www.dps.gov.al</t>
  </si>
  <si>
    <t>Information technology (ICS code(s): 35)</t>
  </si>
  <si>
    <t>35 - INFORMATION TECHNOLOGY. OFFICE MACHINES; 35 - Information technology</t>
  </si>
  <si>
    <t>Other (TBT)</t>
  </si>
  <si>
    <t>Draft –Decision of the Council of Ministers “On additional conditions and procedures for the approval of control bodies and the notification of activities by control bodies operating in Albania under other standards for organic production”   </t>
  </si>
  <si>
    <t>We are adding the information as follows:_x000D_
On Section 2 “Agency Responsible” we want to add that the authority or agency designated to handle comments regarding this notification is:_x000D_
General Directorate of Standardization_x000D_
WTO Enquiry Point - Albania _x000D_
Tel.: +355 42 22 62 55 _x000D_
E-mail: info@dps.gov.al _x000D_
Website: http://www.dps.gov.alAs well as _x000D_
On Section 10 “Provision of comments”, subsection “Contact details of agency or authority designated to handle comments regarding the notification” we want to add the information as follows:_x000D_
General Directorate of Standardization_x000D_
WTO Enquiry Point – Albania_x000D_
Tel.: +355 42 22 62 55 _x000D_
E-mail: info@dps.gov.al _x000D_
Website: http://www.dps.gov.al</t>
  </si>
  <si>
    <t>Agriculture (ICS code(s): 65); Animal produce in general (ICS code(s): 67.120.01)</t>
  </si>
  <si>
    <t>65 - AGRICULTURE; 67.120.01 - Animal produce in general; 65 - Agriculture; 67.120.01 - Animal produce in general</t>
  </si>
  <si>
    <t>This decision aims to set a comprehensive framework of conditions and procedures for the approval and notification of the activities of control bodies operating in the Republic of Albania, ensuring their effective functioning in accordance with national legal requirements aligned with those of EU and with international standards for organic production. </t>
  </si>
  <si>
    <t>New (draft) National Standard of Albania - Crude oil and natural gas condensate - Classification and characteristics </t>
  </si>
  <si>
    <t>We want to add the information as follows:On Section 2 “Agency Responsible” we are adding the information details:_x000D_
The authority or agency designated to handle comments regarding this notification is:_x000D_
General Directorate of Standardization_x000D_
WTO Enquiry Point - Albania _x000D_
Tel.: +355 42 22 62 55 _x000D_
E-mail: info@dps.gov.al   _x000D_
Website: http://www.dps.gov.alAs well asOn Section 10 “Provision of comments”, subsection “Contact details of agency or authority designated to handle comments regarding the notification” we want to add the information as follows:_x000D_
General Directorate of Standardization_x000D_
WTO Enquiry Point – Albania_x000D_
Tel.: +355 42 22 62 55 _x000D_
E-mail: info@dps.gov.al   _x000D_
Website: http://www.dps.gov.al </t>
  </si>
  <si>
    <t>Crude petroleum (ICS code(s): 75.040)</t>
  </si>
  <si>
    <t>75.040 - Crude petroleum; 75.040 - Crude petroleum</t>
  </si>
  <si>
    <t>Not specified  (TBT)</t>
  </si>
  <si>
    <t>European Union</t>
  </si>
  <si>
    <t>Draft Commission Implementing Regulation renewing the approval of hydrochloric acid for use in biocidal products of product type 2 in accordance with Regulation (EU) No 528/2012 of the European Parliament and of the Council</t>
  </si>
  <si>
    <t>This draft Commission Implementing Regulation renews the approval of hydrochloric acid as an active substance for use in biocidal products of product-type 2, subject to compliance with certain conditions.The opinion of the European Chemicals Agency can be found on its website (Biocidal Products Committee opinions on active substance approval - ECHA (europa.eu)</t>
  </si>
  <si>
    <t>Biocidal products</t>
  </si>
  <si>
    <t>13 - ENVIRONMENT. HEALTH PROTECTION. SAFETY</t>
  </si>
  <si>
    <t>Protection of human health or safety (TBT); Protection of animal or plant life or health (TBT); Protection of the environment (TBT); Harmonization (TBT)</t>
  </si>
  <si>
    <t> Harmonisation of the EU market on biocidal products.</t>
  </si>
  <si>
    <t>September 2026</t>
  </si>
  <si>
    <t xml:space="preserve">20 days from publication in the Official 
Journal of the EU
</t>
  </si>
  <si>
    <r>
      <rPr>
        <sz val="11"/>
        <rFont val="Calibri"/>
      </rPr>
      <t>https://members.wto.org/crnattachments/2026/TBT/EEC/26_03373_00_e.pdf
https://members.wto.org/crnattachments/2026/TBT/EEC/26_03373_01_e.pdf</t>
    </r>
  </si>
  <si>
    <t>Regulation (EU) No 528/2012 of the European Parliament and of the Council of 22 May 2012 concerning the making available on the market and use of biocidal products (OJ L 167, 27.6.2012, p. 1.). Available in all EU languages. EUR-Lex - 32012R0528 - EN - EUR-Lex (europa.eu)</t>
  </si>
  <si>
    <t>Draft Commission Implementing Decision repealing Implementing Decision (EU) 2023/2619 postponing the expiry date of the approval of hydrochloric acid for use in biocidal products of product-type 2 in accordance with Regulation (EU) No 528/2012 of the European Parliament and of the Council</t>
  </si>
  <si>
    <t>This draft Commission Implementing Decision repeals the postponement of the expiry date of the approval of hydrochloric acid as an active substance for use in biocidal products of product type 2.On 26 October 2022, an application was submitted in accordance with Article 13(1) of the Regulation (EU) No 528/2012 of the European Parliament and of the Council (BPR) for the renewal of the approval of hydrochloric acid for PT 2. On 25 February 2026 the Agency adopted its opinion on hydrochloric acid for PT 2, having regard to the conclusions of the evaluating competent authority.Given the opinion of the Agency, it is appropriate to renew the approval of hydrochloric acid for PT 2. Consequently, a draft Implementing Regulation is being prepared to renew the approval of hydrochloric acid for PT 2 (examination procedure under Regulation (EU) No 182/2011).Further to that Implementing Regulation, it is necessary to repeal the postponement of the expiry date of the approval of hydrochloric acid. The present draft Decision therefore intends to repeal Decision (EU) 2023/2619 postponing the expiry date of the approval of hydrochloric acid for PT 2.</t>
  </si>
  <si>
    <t>Protection of human health or safety (TBT); Protection of the environment (TBT)</t>
  </si>
  <si>
    <t>August 2026</t>
  </si>
  <si>
    <t>20 days from publication in the Official Journal of the EU</t>
  </si>
  <si>
    <r>
      <rPr>
        <sz val="11"/>
        <rFont val="Calibri"/>
      </rPr>
      <t>https://members.wto.org/crnattachments/2026/TBT/EEC/26_03374_00_e.pdf</t>
    </r>
  </si>
  <si>
    <t>-Regulation (EU) No 528/2012 of the European Parliament and of the Council of 22 May 2012 concerning the making available on the market and use of biocidal products (OJ L 167, 27.6.2012, p. 1.). Available in all EU languages. EUR-Lex - 32012R0528 - EN - EUR-Lex (europa.eu)</t>
  </si>
  <si>
    <t>Mongolia</t>
  </si>
  <si>
    <t>Law on Tobacco control (Amendment)</t>
  </si>
  <si>
    <t>Increase the size of pictorial health warnings to cover 70% of both the front and back surfaces of tobacco packages;"Regulations concerning VAPE, vapour products, and electronic heated tobacco products (eHTPs) have been further incorporated into the regulatory framework."</t>
  </si>
  <si>
    <t>TOBACCO AND MANUFACTURED TOBACCO SUBSTITUTES; PRODUCTS, WHETHER OR NOT CONTAINING NICOTINE, INTENDED FOR INHALATION WITHOUT COMBUSTION; OTHER NICOTINE CONTAINING PRODUCTS INTENDED FOR THE INTAKE OF NICOTINE INTO THE HUMAN BODY (HS code(s): 24); Tobacco, tobacco products and related equipment (ICS code(s): 65.160)</t>
  </si>
  <si>
    <t>24 - TOBACCO AND MANUFACTURED TOBACCO SUBSTITUTES; PRODUCTS, WHETHER OR NOT CONTAINING NICOTINE, INTENDED FOR INHALATION WITHOUT COMBUSTION; OTHER NICOTINE CONTAINING PRODUCTS INTENDED FOR THE INTAKE OF NICOTINE INTO THE HUMAN BODY</t>
  </si>
  <si>
    <t>65.160 - Tobacco, tobacco products and related equipment</t>
  </si>
  <si>
    <t>National security requirements (TBT); Consumer information, labelling (TBT); Protection of human health or safety (TBT); Protection of the environment (TBT); Quality requirements (TBT)</t>
  </si>
  <si>
    <t>Human health</t>
  </si>
  <si>
    <t>To be determined</t>
  </si>
  <si>
    <r>
      <rPr>
        <sz val="11"/>
        <rFont val="Calibri"/>
      </rPr>
      <t>https://members.wto.org/crnattachments/2026/TBT/MNG/26_03383_00_x.pdf</t>
    </r>
  </si>
  <si>
    <t>Law on Standardization, technical regulation &amp; accreditation of conformityassessment, 2018  </t>
  </si>
  <si>
    <t>Ukraine</t>
  </si>
  <si>
    <t>Draft Order of the Ministry of Health of Ukraine "On Approval of Amendments to the Procedure for Issuing Permits for Parallel Import of Medicines, Amending Permits for Parallel Import of Medicines, Suspending, Cancelling and Terminating Permits for Parallel Import of Medicines"</t>
  </si>
  <si>
    <t>The draft Order has been developed in accordance with the Law of Ukraine No. 2469-IX of 28 July 2022 "On Medicines", which provides for the establishment and operation of a single regulatory authority responsible for state control in the field of the circulation of medicines. _x000D_
The draft Order aims to clarify the procedure governing the parallel import of medicines following the establishment of a central executive authority with special status responsible for implementing state policy in the areas of the development, market authorization, quality control, safety, and efficacy of medicines._x000D_
The regulatory authority established for this purpose is the Ukrainian Pharmaceutical Agency (Ukrpharmagency)._x000D_
The parallel import of medicines may be carried out by a business entity holding a licence to import medicines (a parallel importer), in accordance with the licensing conditions established by the Cabinet of Ministers of Ukraine, only after the Ukrainian Pharmaceutical Agency has granted the business entity a parallel import permit._x000D_
Accordingly, the draft Order transfers the functions relating to the issuance, amendment, suspension, сancelling and termination of parallel import permits from the State Service of Ukraine on Medicines and Drugs Control and the State Enterprise "State Expert Center of the Ministry of Health of Ukraine" to the Ukrainian Pharmaceutical Agency.</t>
  </si>
  <si>
    <t>Medicines</t>
  </si>
  <si>
    <t>11.120 - Pharmaceutics</t>
  </si>
  <si>
    <t>Quality requirements (TBT); Harmonization (TBT)</t>
  </si>
  <si>
    <r>
      <rPr>
        <sz val="11"/>
        <rFont val="Calibri"/>
      </rPr>
      <t>https://members.wto.org/crnattachments/2026/TBT/UKR/26_03375_00_x.pdf
https://members.wto.org/crnattachments/2026/TBT/UKR/26_03375_01_x.pdf</t>
    </r>
  </si>
  <si>
    <t>Law of Ukraine No. 2469-IX "On Medicines" of 28 July 2022;Order of the Ministry of Health of Ukraine No. 277 "Some Issues of Implementation of the Law of Ukraine No. 3860-IX "On Amendments to Certain Laws of Ukraine on Parallel Import of Medicines" of 16 July 2024" of 17 February 2025;Directive 2001/83/EC of the European Parliament and of the Council of 6 November 2001 on the Community code relating to medicinal products for human use</t>
  </si>
  <si>
    <t>Agency Information Collection Activities; Proposed Information 
Collection Request; Comment Request; Renewable Fuel Standard (RFS) 
Program: Standards for 2023-2025 and Other Changes (Renewal)</t>
  </si>
  <si>
    <t>The Environmental Protection Agency (EPA) is planning to submit an information collection request (ICR), Renewable Fuel Standard (RFS) Program: Standards for 2023-2025 and Other Changes (Renewal), (EPA ICR Number 2722.03, OMB Control Number 2060-0749) to the Office of Management and Budget (OMB) for review and approval in accordance with the Paperwork Reduction Act (PRA). Before doing so, EPA is soliciting public comments on specific aspects of the proposed information collection as described below. This is a proposed extension of the ICR, which is currently approved through 30 September 2026. This notice allows 60 days for public comments.Comments must be submitted on or before 28 August 2026.91 Federal Register (FR) 39095, 29 June 2026:_x000D_
https://www.govinfo.gov/content/pkg/FR-2026-06-29/html/2026-13077.htm_x000D_
https://www.govinfo.gov/content/pkg/FR-2026-06-29/pdf/2026-13077.pdfThis proposed rule is identified by Docket Number EPA-HQ-OAR-2026-4358. The Docket Folder is available on Regulations.gov at https://www.regulations.gov/docket/EPA-HQ-OAR-2026-4358/document and provides access to primary documents as well as comments received. Documents are also accessible from Regulations.gov by searching the Docket Number. WTO Members and their stakeholders are asked to submit comments to the USA TBT Enquiry Point. Comments received by the USA TBT Enquiry Point from WTO Members and their stakeholders by 4pmEastern Time on 28 August 2026 will be shared with EPA and will also be submitted to the Docket on Regulations.gov if received within the comment period.Previous actions notified under the symbol G/TBT/N/USA/1956 are identified by Docket Number EPA-HQ-OAR-2021-0427</t>
  </si>
  <si>
    <t>Renewable fuel standards; Environmental protection (ICS code(s): 13.020); Fuels (ICS code(s): 75.160)</t>
  </si>
  <si>
    <t>13.020 - Environmental protection; 13.020 - Environmental protection; 75.160 - Fuels; 75.160 - Fuels</t>
  </si>
  <si>
    <t>Protection of the environment (TBT)</t>
  </si>
  <si>
    <r>
      <rPr>
        <sz val="11"/>
        <rFont val="Calibri"/>
      </rPr>
      <t>https://members.wto.org/crnattachments/2026/TBT/USA/26_03377_00_e.pdf</t>
    </r>
  </si>
  <si>
    <t>Establishment Registration and Product Listing for Tobacco 
Products</t>
  </si>
  <si>
    <t>Proposed rule - The Food and Drug Administration (FDA, the Agency, or we) is 
proposing regulations to prescribe the format, content, and procedures 
for establishment registration and tobacco product listing. Complete 
and accurate establishment registration and product listing information 
is important to accomplish statutory, regulatory, and public health 
objectives. Currently, only domestic owners and operators are required 
to register their establishments and list their tobacco products with 
FDA while foreign owners and operators are not subject to these 
requirements, creating significant gaps in Agency information. This 
action, if finalized, would extend registration and listing 
requirements to include owners and operators of foreign establishments.</t>
  </si>
  <si>
    <t>Tobacco products; Tobacco, tobacco products and related equipment (ICS code(s): 65.160)</t>
  </si>
  <si>
    <t>Protection of human health or safety (TBT)</t>
  </si>
  <si>
    <r>
      <rPr>
        <sz val="11"/>
        <rFont val="Calibri"/>
      </rPr>
      <t>https://members.wto.org/crnattachments/2026/TBT/USA/26_03376_00_e.pdf</t>
    </r>
  </si>
  <si>
    <t xml:space="preserve">91 Federal Register (FR) 39168, 29 June 2026; Title 21 Code of Federal Regulations (CFR) Part 1108:_x000D_
https://www.govinfo.gov/content/pkg/FR-2026-06-29/html/2026-13047.htm_x000D_
https://www.govinfo.gov/content/pkg/FR-2026-06-29/pdf/2026-13047.pdfThis proposed rule is identified by Docket Number FDA-2025-N-7130. The Docket Folder is available on Regulations.gov at https://www.regulations.gov/docket/FDA-2025-N-7130/document and provides access to primary documents as well as comments received. Documents are also accessible from Regulations.gov by searching the Docket Number. _x000D_
_x000D_
</t>
  </si>
  <si>
    <t>Brazil</t>
  </si>
  <si>
    <t>Draft - Updates the phytosanitary requirements for the artichoke inflorescences (Cynara scolymus) produced in the Italian Republic</t>
  </si>
  <si>
    <t>Draft Ordinance aiming to update the phytosanitary requirements for the import of inflorescences (Category 3) of artichoke (Cynara scolymus) produced in Italy. The consignments of artichoke inflorescences must be accompanied by a Phytosanitary Certificate, issued by the National Plant Protection Organization – NPPO of Italy, as detailed on the Draft Ordinance.</t>
  </si>
  <si>
    <t>Artichoke (Cynara scolymus</t>
  </si>
  <si>
    <t>65 - Agriculture</t>
  </si>
  <si>
    <t>Plant protection (SPS); Protect territory from other damage from pests (SPS)</t>
  </si>
  <si>
    <t>Plant health; Territory protection</t>
  </si>
  <si>
    <t>Italy</t>
  </si>
  <si>
    <t>To be determined.</t>
  </si>
  <si>
    <r>
      <rPr>
        <sz val="11"/>
        <rFont val="Calibri"/>
      </rPr>
      <t>https://members.wto.org/crnattachments/2026/SPS/BRA/26_03333_00_x.pdf
https://members.wto.org/crnattachments/2026/SPS/BRA/26_03333_00_e.pdf</t>
    </r>
  </si>
  <si>
    <t>Draft. Updates the phytosanitary requirements for the artichoke inflorescences (Cynara scolymus) produced in the French Republic</t>
  </si>
  <si>
    <t>Draft Ordinance aiming to update the phytosanitary requirements for the import of inflorescences (Category 3) of artichoke (Cynara scolymus) produced in France. The consignments of  artichoke inflorescences must be accompanied by a Phytosanitary Certificate, issued by the National Plant Protection Organization – NPPO of France, as detailed on the Draft Ordinance.</t>
  </si>
  <si>
    <t>France</t>
  </si>
  <si>
    <r>
      <rPr>
        <sz val="11"/>
        <rFont val="Calibri"/>
      </rPr>
      <t>https://members.wto.org/crnattachments/2026/SPS/BRA/26_03334_00_x.pdf
https://members.wto.org/crnattachments/2026/SPS/BRA/26_03334_00_e.pdf</t>
    </r>
  </si>
  <si>
    <t>Draft. Updates the phytosanitary requirements for the artichoke inflorescences (Cynara scolymus) produced in the Kingdom of Spain</t>
  </si>
  <si>
    <t>Draft Ordinance aiming to update the phytosanitary requirements for the importation into Brazil of inflorescences (Category 3) of artichoke (Cynara scolymus) produced in Spain. The consignments of artichoke inflorescences must be accompanied by a Phytosanitary Certificate, issued by the National Plant Protection Organization – NPPO of Spain, as detailed on the Draft Ordinance.</t>
  </si>
  <si>
    <t>Spain</t>
  </si>
  <si>
    <r>
      <rPr>
        <sz val="11"/>
        <rFont val="Calibri"/>
      </rPr>
      <t>https://members.wto.org/crnattachments/2026/SPS/BRA/26_03335_00_x.pdf
https://members.wto.org/crnattachments/2026/SPS/BRA/26_03335_00_e.pdf</t>
    </r>
  </si>
  <si>
    <t>Proposed Maximum Residue Limit: Spiropidion (PMRL2026-07)</t>
  </si>
  <si>
    <t>The objective of the notified document PMRL2026-07 is to consult on the listed maximum residue limits (MRLs) for spiropidion that have been proposed by Health Canada’s Pesticides Regulatory Directorate (PRD). MRL (ppm)1 Raw Agricultural Commodity (RAC) and/or Processed Commodity 100            Citrus oil 15              Leafy vegetables (crop group 4-13, except watercress); Brassica head and stem vegetable group (crop group 5-13, except Brussels sprouts) 5.0             Wine 4.0             Raisins 3.0             Fruiting vegetables (crop group 8-09)2; oranges (crop subgroup 10A) (revised); tomato paste3 2.0             Small fruits vine climbing, except fuzzy kiwifruit (crop subgroup 13-07F); Brussels sprouts     1.5             Tuberous and corm vegetables (crop subgroup 1C)4; cucurbit vegetables (crop group 9)5  0.9             Lemons/Limes (crop subgroup 10B) (revised) 0.6             Pome fruits (crop group 11-09); cottonseeds (crop subgroup 20C) (revised) 0.4             Grapefruits (crop subgroup 10C) (revised) 1 ppm = parts per million 2 This MRL is proposed to replace the current established MRLs of 0.8 ppm for tomatoes; and 1.0 ppm for bell peppers and non-bell peppers.  3 This MRL is proposed to replace the current established MRL of 1.5 ppm for tomato paste. 4 This MRL is proposed to replace the current established MRL of 1.5 ppm for potatoes. 5 This MRL is proposed to replace the current established MRLs of 0.8 ppm for cucumbers; and 0.9 ppm for cantaloupes, muskmelons (other than those listed in this item), pumpkins, watermelons and winter squash. The commodities included in the listed crop groups/subgroups can be found on the Residue Chemistry Crop Groups webpage (https://www.canada.ca/en/health-canada/services/consumer-product-safety/pesticides-pest-management/public/protecting-your-health-environment/pesticides-food/residue-chemistry-crop-groups.html) in the Pesticides section of the Canada.ca website. </t>
  </si>
  <si>
    <t>Pesticide spiropidion in or on various commodities (ICS codes: 65.020, 65.100, 67.040, 67.080, 67.200) </t>
  </si>
  <si>
    <t>Normally within four to five months from the posting of the Proposed MRL document on the Health Canada website.</t>
  </si>
  <si>
    <t>On the date the measure is adopted.</t>
  </si>
  <si>
    <t>Table 2 of the PMRL document compares the MRLs proposed for spiropidion in Canada with corresponding Codex MRLs.</t>
  </si>
  <si>
    <t>Switzerland</t>
  </si>
  <si>
    <t>Ordinance on Genetically Modified Foodstuffs (GMFO)</t>
  </si>
  <si>
    <t>The modification concerns annex 2 of the GMFO. This annex contains a list of GMO material which is tolerated to be present in food, even though not authorized by Swiss authorities. There will be three new entries into that list: Mais DAS1131, Mais DP51291 and  Mais DP910521.</t>
  </si>
  <si>
    <t>All product containing traces of GMO being authorised according to EU Regulation (EC) No 1829/2003.</t>
  </si>
  <si>
    <t>Food safety (SPS); Food safety (SPS)</t>
  </si>
  <si>
    <t>Food safety; Biotechnology; Modification of content/scope of regulation; Genetically modified organisms (GMOs); Human health; Biotechnology; Genetically modified organisms (GMOs); Human health; Food safety</t>
  </si>
  <si>
    <r>
      <rPr>
        <sz val="11"/>
        <rFont val="Calibri"/>
      </rPr>
      <t>https://members.wto.org/crnattachments/2026/SPS/CHE/26_03286_00_f.pdf
https://members.wto.org/crnattachments/2026/SPS/CHE/26_03286_00_x.pdf
https://members.wto.org/crnattachments/2026/SPS/CHE/26_03286_01_x.pdf</t>
    </r>
  </si>
  <si>
    <t>Amendment of Annex 2 of the Ordinance of 26 October 2011 on the Production and Marketing of Feedstuffs, Feed Additives and Dietary Feed (FADO)</t>
  </si>
  <si>
    <t>The amendment contains 12 authorization renewals of feed additives, 21 new authorizations and one withdrawal of authorization. In accordance with the agreement between the Swiss Confederation and the European Community on trade of agricultural products, these modifications were intended to bring the authorizations for additives in animal feed in line with those of the European Union.</t>
  </si>
  <si>
    <t>Feed additives</t>
  </si>
  <si>
    <t>2309 - Preparations of a kind used in animal feeding; 2309 - Preparations of a kind used in animal feeding</t>
  </si>
  <si>
    <t>65.120 - Animal feeding stuffs; 65.120 - Animal feeding stuffs</t>
  </si>
  <si>
    <t>Food safety (SPS); Animal health (SPS)</t>
  </si>
  <si>
    <t>Human health; Food safety; Animal feed; Feed additives; Human health; Animal feed; Food safety; Feed additives</t>
  </si>
  <si>
    <r>
      <rPr>
        <sz val="11"/>
        <rFont val="Calibri"/>
      </rPr>
      <t>https://members.wto.org/crnattachments/2026/SPS/CHE/26_03351_00_f.pdf</t>
    </r>
  </si>
  <si>
    <t>Chile</t>
  </si>
  <si>
    <t>Reconoce a Argentina como país libre de influenza aviar de alta patogenicidad (IAAP), restablece las importaciones de aves y productos de origen aviar a Chile y deroga Resolución No 6.770 exenta, de 2025 en el sentido que indica</t>
  </si>
  <si>
    <t>Ante los antecedentes entregados por SENASA y la adecuada verificación por parte del SAG, se deja sin efecto la Resolución No 6.770, restituyendo de esta forma el reconocimiento sanitario otorgado por el SAG a Argentina como país libre de IAAP y restableciendo las importaciones pecuarias a Chile.</t>
  </si>
  <si>
    <t>Productos de origen animal: aves ornamentales, de recreación y mascotas; carnes de ave de corral fresca, enfriada o congelada, cabezas y patas comestibles; huevos con cáscara destinados a consumo humano; productos cárnicos procesados de aves frescos o que contengan carne de ave fresca</t>
  </si>
  <si>
    <t>0105 - Live poultry, "fowls of the species Gallus domesticus, ducks, geese, turkeys and guinea fowls"; 0207 - Meat and edible offal of fowls of the species Gallus domesticus, ducks, geese, turkeys and guinea fowls, fresh, chilled or frozen; 0407 - Birds' eggs, in shell, fresh, preserved or cooked; 0105 - Live poultry, "fowls of the species Gallus domesticus, ducks, geese, turkeys and guinea fowls"; 0207 - Meat and edible offal of fowls of the species Gallus domesticus, ducks, geese, turkeys and guinea fowls, fresh, chilled or frozen; 0407 - Birds' eggs, in shell, fresh, preserved or cooked</t>
  </si>
  <si>
    <t>Animal health (SPS)</t>
  </si>
  <si>
    <t>Animal diseases; Animal health; Avian Influenza; Withdrawal of the measure; Zoonoses; Animal health; Animal diseases; Avian Influenza; Zoonoses</t>
  </si>
  <si>
    <t>Addendum to Emergency Notification (SPS)</t>
  </si>
  <si>
    <r>
      <rPr>
        <sz val="11"/>
        <rFont val="Calibri"/>
      </rPr>
      <t>https://members.wto.org/crnattachments/2026/SPS/CHL/26_03342_00_s.pdf</t>
    </r>
  </si>
  <si>
    <t>Colombia</t>
  </si>
  <si>
    <t>Resolución No. 00012072 del 23 de junio de 2026 “Por medio de la cual se establecen los requisitos sanitarios para la importación a Colombia de suplemento alimenticio para gatos de todas las razas, elaborado a base de atún, salmón y prebióticos, originario de Corea del Sur y procedente de Ecuador, para consumo animal”</t>
  </si>
  <si>
    <t>La República de Colombia informa la expedición de la Resolución No. 00012072 del 23 de junio de 2026 “Por medio de la cual se establecen los requisitos sanitarios para la importación a Colombia de suplemento alimenticio para gatos de todas las razas, elaborado a base de atún, salmón y prebióticos, originario de Corea del Sur y procedente de Ecuador, para consumo animal”, la cual tiene por objeto establecer los requisitos sanitarios para la importación a Colombia de suplemento alimenticio para gatos de todas las razas, elaborado a base de atún, salmón y prebióticos, originario de Corea del Sur y procedente de Ecuador, para consumo animal, y aplica a todas las personas naturales o jurídicas que las importen a Colombia.Esta resolución fue publicada en el Diario Oficial No. 53.531 del 23 de junio de 2026,  fecha a partir de la cual entró en vigencia.</t>
  </si>
  <si>
    <t>Suplemento alimenticio para gatos de todas las razas, elaborado a base de atún, salmón y prebióticos (Código(s) del SA: 2309)</t>
  </si>
  <si>
    <t>Adoption/publication/entry into force of reg.; Animal health; Animal health</t>
  </si>
  <si>
    <r>
      <rPr>
        <sz val="11"/>
        <rFont val="Calibri"/>
      </rPr>
      <t>https://members.wto.org/crnattachments/2026/SPS/COL/26_03336_00_s.pdf
https://www.ica.gov.co/getattachment/9cd8265e-70ea-4960-b48b-60c163ef499d/2026R00012072.aspx</t>
    </r>
  </si>
  <si>
    <t>Egypt</t>
  </si>
  <si>
    <t>The draft of the Egyptian Standard ES 2613-2 "shelf life for food products part: 2 - shelf life”</t>
  </si>
  <si>
    <t>Food productsThis addendum concerns the notification of the draft of the Egyptian Standard ES 2613-2 "shelf life for food products part: 2 - shelf life " (21 pages, in Arabic).This draft standard cancels and supersedes the Egyptian Standard No. 2613-2/2008 and includes the partial amendments.It should be noted that the Ministerial Decree No. 100/2019 (2 pages, in Arabic) which was formerly notified in G/SPS/N/EGY/92/Add.1 dated 3 June 2020, the Ministerial Decree No. 653/2020 (2 pages, in Arabic) which was formerly notified in G/SPS/N/EGY/92/Add.2 dated 15 March 2021, the Ministerial Decree No. 222/2021 (1 page, in Arabic) which was formerly notified in G/SPS/N/EGY/92/Add.3 dated 20 September 2021, the Ministerial Decree No. 522/2021 (2 pages, in Arabic) which was formerly notified in G/SPS/N/EGY/92/Add.4 dated 18 March 2022, the Ministerial Decree No. 393/2022 (2 pages, in Arabic) which was formerly notified in G/SPS/N/EGY/92/Add.5 dated 25 August 2022, the Ministerial Decree No. 233/2023 (2 pages, in Arabic) which was formerly notified in G/SPS/N/EGY/92/Add.6 dated 21 July 2023, the Ministerial Decree No. 361/2024 (2 pages, in Arabic) which was formerly notified in G/SPS/N/EGY/92/Add.7 dated 12 July 2024, the Ministerial Decree No. 447 /2024 (2 pages, in Arabic) which was formerly notified in G/SPS/N/EGY/92/Add.9 dated  9 October 2024 mandated among others the earlier versions and amendments of this Standard and the draft of this standard was formerly notified in G/SPS/N/EGY/92/Add.8 dated 5 August 2024 and  G/SPS/N/EGY/92/Add.11 dated 7 April 2026.Worth mentioning is that this standard has been formulated according to National Studies and its updates.Producers and importers are kept informed of any amendments in the Egyptian standards through the publication of administrative orders in the official gazette.Date of adoption: To be determined.Date of entry into force: To be determined.</t>
  </si>
  <si>
    <t>Food products</t>
  </si>
  <si>
    <t>Thailand</t>
  </si>
  <si>
    <t>Draft Notification of the Ministry of Public Health (MOPH), (No. …) B.E. .... issued by virtue of the Food Act B.E. 2522 Re: Enzyme Used in Food Production (No. 2)</t>
  </si>
  <si>
    <t>This draft Notification of the Ministry of Public Health (No. ...) B.E. .... was issued by virtue of the Food Act, B.E. 2522 (1979), regarding Enzymes Used in Food Production (No. 2). Its objective is to update the list of enzymes that have passed safety assessments by the Thai FDA and JECFA. This version repeals and replaces the previous enzyme lists in Schedule 1 of the Notification of the Ministry of Public Health (No. 443) B.E. 2566 (2023), issued under the Food Act, B.E. 2522 (1979), regarding Enzymes Used in Food Production. Furthermore, the draft includes Silicon dioxide (INS 551) in the list of permitted food additives for enzyme preparations under Schedule 4.</t>
  </si>
  <si>
    <t>Enzyme used in food production (food enzyme) (HS code : 3507) </t>
  </si>
  <si>
    <t>3507 - Enzymes; prepared enzymes, n.e.s.</t>
  </si>
  <si>
    <t>This regulation shall come into force on the day following the date of its publication in the Government Gazette.</t>
  </si>
  <si>
    <r>
      <rPr>
        <sz val="11"/>
        <rFont val="Calibri"/>
      </rPr>
      <t>https://members.wto.org/crnattachments/2026/SPS/THA/26_03319_00_x.pdf</t>
    </r>
  </si>
  <si>
    <t>Chinese Taipei</t>
  </si>
  <si>
    <t>Draft Sanitation Standard for Contaminants and Toxins in Food</t>
  </si>
  <si>
    <t>This regulation aims to set maximum levels (ML) for cadmium in specific aquatic animals.</t>
  </si>
  <si>
    <t>Silver-stripe round herring, pacific saury and sea urchin</t>
  </si>
  <si>
    <t>Contaminants; Food safety; Heavy metals; Human health; Toxins</t>
  </si>
  <si>
    <r>
      <rPr>
        <sz val="11"/>
        <rFont val="Calibri"/>
      </rPr>
      <t>https://members.wto.org/crnattachments/2026/SPS/TPKM/26_03347_00_x.pdf
https://members.wto.org/crnattachments/2026/SPS/TPKM/26_03347_00_e.pdf</t>
    </r>
  </si>
  <si>
    <t>Comoros</t>
  </si>
  <si>
    <t>Article 15.2 (TBT)</t>
  </si>
  <si>
    <t>Draft resolution 1304, 27 December 2024</t>
  </si>
  <si>
    <t>Draft resolution Nº. 1304, 27 December 2024 - previously notified through G/TBT/N/BRA/1583 - which updates lists of permitted substances (preservatives, dyes, filters and hair-straightening agents), with restricted or prohibited use in personal hygiene products, cosmetics and perfumes., was adopted as Resolution - RDC Nº. 1030, 11 June 2026.Incorporates MERCOSUR/GMC Resolution Nº. 07/25.</t>
  </si>
  <si>
    <t>Health care technology (ICS code(s): 11)</t>
  </si>
  <si>
    <t>11 - HEALTH CARE TECHNOLOGY; 71.100.70 - Cosmetics. Toiletries; 71.100.70 - Cosmetics. Toiletries; 11 - Health care technology</t>
  </si>
  <si>
    <t>Updating lists of permitted substances (preservatives, dyes, filters and straighteners), with restricted or prohibited use in personal hygiene products, cosmetics and perfumes.</t>
  </si>
  <si>
    <t>Human health; Human health</t>
  </si>
  <si>
    <r>
      <rPr>
        <sz val="11"/>
        <rFont val="Calibri"/>
      </rPr>
      <t>https://members.wto.org/crnattachments/2026/TBT/BRA/modification/26_03339_00_x.pdf</t>
    </r>
  </si>
  <si>
    <t>Draft resolution 1305, 27 December 2024</t>
  </si>
  <si>
    <t>The Draft resolution N.º 1305, 27 December 2024 - previously notified through G/TBT/N/BRA/1583 - which  propose the list of substances that cannot be used in personal hygiene products, cosmetics and perfumes, was uptade as Resolution - RDC N.º 1029, 11 June 2026.Incorporates MERCOSUR/GMC Resolution No. 06/25.</t>
  </si>
  <si>
    <t>33 - ESSENTIAL OILS AND RESINOIDS; PERFUMERY, COSMETIC OR TOILET PREPARATIONS; 33 - ESSENTIAL OILS AND RESINOIDS; PERFUMERY, COSMETIC OR TOILET PREPARATIONS</t>
  </si>
  <si>
    <r>
      <rPr>
        <sz val="11"/>
        <rFont val="Calibri"/>
      </rPr>
      <t>https://members.wto.org/crnattachments/2026/TBT/BRA/modification/26_03340_00_x.pdf</t>
    </r>
  </si>
  <si>
    <t>Projet d’Arrêté 7 N°26 fixant les conditions d'octroi de l'autorisation spéciale relative aux sachets et emballages plastiques non biodégradables</t>
  </si>
  <si>
    <t>Le présent arrêté a pour objet de fixer les conditions d'octroi de l'autorisation spéciale pour la production, l'importation, la commercialisation ou la distribution des emballages et des sachets plastiques non biodégradables destinés directement aux activités sanitaires, de recherche scientifique et expérimentale ou destinés aux mesures de sécurité et de sûreté nationales en Union des Comores, conformément à l’article 13 de la loi N°17-011/AU du 06 Juin 2017, portant interdiction de la production, de l’importation, de la commercialisation et de la distribution des emballages et sachets plastiques, non biodégradables en Union des Comores . </t>
  </si>
  <si>
    <t>Articles de transport ou d'emballage, en matières plastiques; bouchons, couvercles, capsules et autres dispositifs de fermeture, en matières plastiques (Code(s) du SH: 3923) les sachets en plastiques non biodégradables</t>
  </si>
  <si>
    <t>3923 - Articles for the conveyance or packaging of goods, of plastics; stoppers, lids, caps and other closures, of plastics</t>
  </si>
  <si>
    <t>- la loi N°17-011/AU du 06 Juin 2017 portant interdiction de la production, de l’importation, de la commercialisation et de la distribution des emballages et  sachets plastiques non biodégradables en Union des Comores, promulguée par  le Décret N°17-107/PR du 05 Octobre 2017 ;- la loi N°24-018/AU du 25 décembre 2025 modifiant et complétant la loi cadre N°94-018/AF du 22 juin 1994 portant relative à l’Environnement  promulguée par le décret N°25-004/PR du 22 janvier 2025- la loi N°24-019/AU  du 25 décembre 2024, portant Loi cadre pour la prévention et la Gestion durable des déchets en Union des Comores, promulguée par le décret N°25-005PR du 22 janvier 2024.</t>
  </si>
  <si>
    <t>United Kingdom</t>
  </si>
  <si>
    <t>The REACH (Amendment) Regulations 2026</t>
  </si>
  <si>
    <t>The measures notified under G/TBT/N/GBR/105 have been updated. This document provides a revised version of the draft legislation to implement the restriction on hazardous substances in tattoo inks and permanent make-up. The updates consist of minor legal drafting adjustments and technical clarifications to substance nomenclature. The comment period has been extended for a further 60-day period.</t>
  </si>
  <si>
    <t>Cartridges for smooth-barrelled shotguns (HS code(s): 930621); Bombs, grenades, torpedos, mines, missiles, and other ammunition and projectiles, and parts thereof, n.e.s. (excl. cartridges) (HS code(s): 930690)</t>
  </si>
  <si>
    <t>930621 - Cartridges for smooth-barrelled shotguns; 930690 - Bombs, grenades, torpedos, mines, missiles, and other ammunition and projectiles, and parts thereof, n.e.s. (excl. cartridges); 930621 - Cartridges for smooth-barrelled shotguns; 930690 - Bombs, grenades, torpedos, mines, missiles, and other ammunition and projectiles, and parts thereof, n.e.s. (excl. cartridges)</t>
  </si>
  <si>
    <t>71.100.30 - Explosives. Pyrotechnics and fireworks; 71.100.30 - Explosives. Pyrotechnics and fireworks; 95.060 - Weapons; 95.060 - Weapons</t>
  </si>
  <si>
    <t>Protection of human health or safety (TBT); Protection of animal or plant life or health (TBT); Protection of the environment (TBT)</t>
  </si>
  <si>
    <t>the legislation will phase out the use of lead in ammunition across all habitats (wetland and terrestrial), which will reduce the level of lead contamination in water and soil. This supports the UK’s obligations as a signatory to: the Agreement on the Conservation of African-Eurasian Migratory Waterbirds (AEWA, 1999); The United Nations Environment Programme (UNEP); and the Convention on Migratory Species of Wild Animals (CMS). the legislation will reduce risks to human health, particularly to young children and pregnant women who are more susceptible to the health risks from eating meat killed with shot or bullets containing lead.the legislation will reduce risks to birds and animals who consume meat that has been contaminated with lead or grit containing lead. There are alternatives to lead that can be used in bullet and shot, such as steel, bismuth, copper, tungsten etc.</t>
  </si>
  <si>
    <r>
      <rPr>
        <sz val="11"/>
        <rFont val="Calibri"/>
      </rPr>
      <t>https://members.wto.org/crnattachments/2026/TBT/GBR/modification/26_03338_00_e.pdf</t>
    </r>
  </si>
  <si>
    <t>The Toys (Safety) Regulations</t>
  </si>
  <si>
    <t>This measure will amend the Toys (Safety) Regulation 2011 as applicable in GB (“the Toys Regulations”) It will amend permitted levels of cobalt the Toys Regulations. It will amend the Toy Regulations, to introduce permitted limits of cobalt following a derogation request. Cobalt is currently classified as Carcinogenic, Mutagenic or Reprotoxic (CMR) under GB Classification, Labelling and Packaging (CLP) Regulations.</t>
  </si>
  <si>
    <t>TOYS, GAMES AND SPORTS REQUISITES; PARTS AND ACCESSORIES THEREOF (HS code(s): 95); Toys (ICS code(s): 97.200.50)More detail on product coverage can be found in regulation 4 of the Toys (Safety) Regulations 2011</t>
  </si>
  <si>
    <t>95 - TOYS, GAMES AND SPORTS REQUISITES; PARTS AND ACCESSORIES THEREOF</t>
  </si>
  <si>
    <t>97.200.50 - Toys</t>
  </si>
  <si>
    <t>The objective of the measure is to amend the Toys Regulation following a review of evidence submitted and advice from the Scientific Advisory Group on Chemical Safety of Non-Food and Non-Medicinal Consumer Products (SAG-CS) on the safety of using cobalt in toys. SAG-CS's primary purpose is to provide the UK Government with independent scientific advice on chemical risk of products, such as toys.</t>
  </si>
  <si>
    <r>
      <rPr>
        <sz val="11"/>
        <rFont val="Calibri"/>
      </rPr>
      <t>https://members.wto.org/crnattachments/2026/TBT/GBR/26_03331_00_e.pdf</t>
    </r>
  </si>
  <si>
    <t>SAG-CS opinions can be found here - CobaltDraft of The Toys (Safety) (Permitted Uses for Cobalt) (England and Wales and Scotland) Regulations 2026.</t>
  </si>
  <si>
    <t>Japan</t>
  </si>
  <si>
    <t>Partial Amendment of the Regulation for Enforcement of the Radio Act, etc. </t>
  </si>
  <si>
    <t>Japan will amend the Regulation for Enforcement of the Radio Act, etc. to introduce technical requirements for radio equipment used in user terminals that are part of a non-geostationary satellite communication system in the 700 MHz band for mobile services, utilizing a satellite constellation.</t>
  </si>
  <si>
    <t>Radio equipment of a non-geostationary satellite communication system in the 700 MHz band for mobile services, utilizing a satellite constellation.</t>
  </si>
  <si>
    <t>33.060 - Radiocommunications</t>
  </si>
  <si>
    <t>The deployment of a non-geostationary satellite communication system in the 700 MHz band for mobile services, utilizing a satellite constellation, aims to provide complementary communication services in areas not covered by terrestrial mobile networks, such as mountainous regions, remote islands, and maritime areas, thereby meeting users’ communication needs. </t>
  </si>
  <si>
    <t>October, 2026</t>
  </si>
  <si>
    <r>
      <rPr>
        <sz val="11"/>
        <rFont val="Calibri"/>
      </rPr>
      <t>https://members.wto.org/crnattachments/2026/TBT/JPN/26_03349_00_e.pdf</t>
    </r>
  </si>
  <si>
    <t>・The basic law is the Radio Act (Act No.131 of May 2, 1950).   https://www.japaneselawtranslation.go.jp/en/laws/view/3205The amendment will be published in “KAMPO”(Official Government Gazette) when adopted.(available in Japanese)</t>
  </si>
  <si>
    <t>Korea, Republic of</t>
  </si>
  <si>
    <t>Partial amendment to the “Regulation for Pharmaceutical Approvals, Notifications and Reviews”</t>
  </si>
  <si>
    <t>The Ministry of Food and Drug Safety of the Republic of Korea intends to amend the following provisions of the “Regulation for Pharmaceutical Approvals, Notifications and Reviews”A. If only the name of the “general test method” registered in the Korean Pharmacopeia or other official compendia notified by the Minister of Food and Drug Safety is changed, such change will be deemed to have been approved or notified. (Article 3-2) B. A legal basis will be established to allow the stability data for medical high-pressure gases to be substituted by evidence from prior use of previously approved or notified products. (Article 7)C. Provisions related to the Risk Management Plan (RMP) will be aligned with the amendment of higher-level legislation. (Article 7-2)D. Eligibility for multiple specifications for an active ingredient will be expanded to include orphan drugs for which quality-related data have been submitted. (Article 12)E. When obtaining approval for a new dosage form of an OTC drug with same route of administration, eligibility for reduced data requirements will be clarified by specifying what constitutes minor differences from previously approved/notified dosage forms. (Annex 1)</t>
  </si>
  <si>
    <t>Pharmaceuticals</t>
  </si>
  <si>
    <t>Regulatory Improvement</t>
  </si>
  <si>
    <r>
      <rPr>
        <sz val="11"/>
        <rFont val="Calibri"/>
      </rPr>
      <t>https://members.wto.org/crnattachments/2026/TBT/KOR/26_03348_00_x.pdf</t>
    </r>
  </si>
  <si>
    <t>MFDS Notification No. 2026-274 (5 June 2026)</t>
  </si>
  <si>
    <t>DRAFT COMMUNIQUÉ ON AMENDING THE COMMUNIQUÉ (2023/2533/EU) (DGI-2024/3) REGARDING ECODESIGN REQUIREMENTS FOR HOUSEHOLD TUMBLE DRYERS (DGI-2026/...)</t>
  </si>
  <si>
    <t>Amendments have been made to DRAFT COMMUNIQUÉ ON AMENDING THE COMMUNIQUÉ (2023/2533/EU) (DGI-2024/3) REGARDING ECODESIGN REQUIREMENTS FOR HOUSEHOLD TUMBLE DRYERS in line with the obligation to comply with the EU legislation.</t>
  </si>
  <si>
    <t>This Communiqué covers electric mains-operated and gas-fired household tumble dryers, built-in household tumble dryers, multi-drum household tumble dryers and electric mains-operated household tumble dryers that can also be powered by batteries. (3) This Communique shall not apply to;a) household washer-dryers and household spin-extractors;b) Tumble dryers within the scope of Machinery Safety Regulation (2006/42/AT) published in the Official Gazette dated 3/3/2009 and numbered 27158,c) battery-operated household tumble-dryers that can be connected to the mains through an AC/DC converter purchased separately.(4) The requirements in Sections 2 and 3, and Section 6, points (1)(a) and (1)(b) of Annex II shall not apply to household tumble dryers with a rated capacity for the eco programme of 3 kg or less.</t>
  </si>
  <si>
    <t>97.060 - Laundry appliances</t>
  </si>
  <si>
    <t>Harmonization (TBT)</t>
  </si>
  <si>
    <t>This Communiqué enters into force on the date of its publication.</t>
  </si>
  <si>
    <r>
      <rPr>
        <sz val="11"/>
        <rFont val="Calibri"/>
      </rPr>
      <t>https://members.wto.org/crnattachments/2026/TBT/TUR/26_03326_00_e.pdf</t>
    </r>
  </si>
  <si>
    <t>This Communique has been prepared based on Articles 385, 388 and 508 of the Presidential Decree on the Organization of the Presidency No. 1 published in the Official Gazette dated 10/7/2018 and numbered 30474 and the Regulation on the Ecodesign of Energy Related Products.This Communiqué has been prepared in accordance with Directive 2009/125/EC of the European Parliament and of the Council, amending Regulation (EU) 2023/826 and repealing Regulation (EU) 932/2012, based on Commission Regulation (EU) 2023/2533 of 17/11/2023 laying down the requirements for ecodesign of household tumble dryers.</t>
  </si>
  <si>
    <t>DRAFT COMMUNIQUÉ (DGI-2026/...) ON AMENDING THE COMMUNİQUÉ ON ENERGY LABELING OF HOUSEHOLD TUMBLE DRYERS (2023/2534/EU) (DGI-2024/4)</t>
  </si>
  <si>
    <t>Amendments have been made to DRAFT COMMUNIQUÉ (DGI-2026/...) ON AMENDING THE COMMUNİQUÉ ON ENERGY LABELING OF HOUSEHOLD TUMBLE DRYERS (2023/2534/EU) in line with the obligation to comply with the EU legislation. </t>
  </si>
  <si>
    <t>This Communiqué covers electric mains-operated and gas-fired household tumble dryers, built-in household tumble dryers, multi-drum household tumble dryers and electric-mains operated household tumble dryers that can also be powered by batteries.(3) This Communiqué shall not apply to:a) household washer-dryers and household spin-extractors,b) Tumble dryers within the scope of Machinery Safety Regulation (2006/42/AT) published in the Official Gazette dated 3/3/2009 and numbered 27158,c) battery-operated household tumble dryers that can be connected to the mains through an AC/DC converter purchased separately.</t>
  </si>
  <si>
    <t>Consumer information, labelling (TBT); Harmonization (TBT)</t>
  </si>
  <si>
    <r>
      <rPr>
        <sz val="11"/>
        <rFont val="Calibri"/>
      </rPr>
      <t>https://members.wto.org/crnattachments/2026/TBT/TUR/26_03327_00_e.pdf</t>
    </r>
  </si>
  <si>
    <t>This Communiqué has been prepared based on Articles 385, 388 and 508 of the Presidential Decree on the Organization of the Presidency No. 1 published in the Official Gazette dated 10/7/2018 and numbered 30474 and the Energy Labeling Framework Regulation.This Communiqué has been prepared within the framework of harmonization with the EU legislation based on the Delegated Commission Regulation (EU) 2023/2534 of 13/7/2023 on energy labeling of household tumble dryers, which complements Regulation (EU) 2017/1369 of the European Parliament and of the Council and repealing Delegated Commission Regulation (EU) 392/2012</t>
  </si>
  <si>
    <t>DRAFT COMMUNIQUÉ ON AMENDING THE COMMUNIQUÉ (DGI-2026/...) ON ECODESIGN REQUIREMENTS REGARDING ELECTRICAL ENERGY CONSUMPTION OF STANDBY, OFF AND NETWORK-CONNECTED STANDBY MODES OF HOUSEHOLD AND OFFICE TYPE ELECTRICAL ELECTRONIC DEVICES (2023/826/EU) (DGI-2024/5)</t>
  </si>
  <si>
    <t>Amendments have been made to the Draft Communıqué On Amendıng The Communıqué (Dgı-2026/...) On Ecodesıgn Requırements Regardıng Electrıcal Energy Consumptıon Of Standby, Off And Network-Connected Standby Modes Of Household And Offıce Type Electrıcal-Electronıc Devıces (2023/826/EU) in line with the obligation to comply with the EU legislation.</t>
  </si>
  <si>
    <t>LIST OF ENERGY-RELATED PRODUCTS COVERED BY THIS COMMUNIQUE_x000D_
1. Appliances designed, tested and marketed for household use:_x000D_
a) To be valid until 1/7/2025; tumble dryers and other clothes dryers,_x000D_
b) To be valid as of 1/7/2025; clothes dryers, but excluding household tumble dryers covered by Communiqué on Ecodesign Requirements for Household Tumble Dryers (2023/2533/EU)_x000D_
(SGM-2024/..) published in the Official Gazette dated ... and numbered ...,_x000D_
c) electric ovens including when incorporated in cookers;_x000D_
ç) electric hobs and hot plates;_x000D_
d) microwave ovens;_x000D_
e) toasters;_x000D_
f) fryers;_x000D_
g) coffee machines;_x000D_
ğ) grinders;_x000D_
h) equipment for opening or sealing containers or packages;_x000D_
ı) electric knives;_x000D_
i) other appliances for cooking and other processing of food, preparing beverages, cleaning, and maintenance of clothes, but excluding household dishwashers covered by Communiqué on_x000D_
Ecodesign Requirements for Household Dishwashers (2019/2022/EU) (SGM:2021/1), household washing machines and household washer-dryers covered by Communiqué on Ecodesign_x000D_
Requirements for Household Washing Machines and Household Washer-Dryers (2019/2023/EU) (SGM:2021/3) published in the Official Gazette dated 25/3/2021 and numbered 31434 and_x000D_
household tumble dryers covered by the Communiqué on Ecodesign Requirements for Household Tumble Dryers (2023/2533/EU) (SGM-2024/..) valid as of 1/7/2025;_x000D_
— appliances for hair cutting, hair drying, hair treatments, tooth brushing, shaving, massage and other body care appliances;_x000D_
— scales._x000D_
2. Information technology equipment intended primarily for use in the domestic environment, including printing equipment, but excluding desktop computers, integrated desktop computers_x000D_
and notebook computers covered by Communiqué on Ecodesign Requirements for Computers and Computer Servers (2013/617/EU) (SGM: 2021/14) published in the Official Gazette dated_x000D_
25/3/2021 and bis numbered 31434, servers and data storage products covered by Communiqué on Environmentally Friendly Design Requirements for Servers and Data Storage Products_x000D_
(2019/424/EU) (SGM:2021/15) published in the Official Gazette dated 25/3/2021 and bis numbered 31434, as well as electronic displays covered by Communiqué on Ecodesign Requirements_x000D_
for Electronic Displays (2019/2021 / EU) (SGM: 2021/5) published in the Official Gazette dated 25/3/2021 and bis numbered 31434._x000D_
3. Consumer equipment:_x000D_
a) radio sets;_x000D_
b) video cameras;_x000D_
c) video players;_x000D_
ç) hi-fi players;_x000D_
d) audio amplifiers;_x000D_
e) audio speakers;_x000D_
f home theatre systems;_x000D_
g) media streaming devices;_x000D_
ğ) musical instruments;_x000D_
h) complex set top boxes and simple set-top boxes;_x000D_
ı) other equipment for the purpose of recording or reproducing sound or images, including signals or other technologies for the distribution of sound and image other than by_x000D_
telecommunications, but excluding electronic displays covered by Communiqué on Ecodesign Requirements for Electronic Displays (2019/2021/EU) (SGM:2021/5) and projectors with_x000D_
mechanisms for exchanging the lenses with others with different focal length._x000D_
4. Toys, leisure and sports equipment:_x000D_
a) electric trains or car racing sets;_x000D_
b) games consoles;_x000D_
c) sports equipment;_x000D_
ç) other toys and leisure equipment._x000D_
5. Motor-operated adjustable furniture:_x000D_
a) height-adjustable desks;_x000D_
b) elevation beds and chairs, excluding medical devices and wheelchairs;_x000D_
c) other motor-operated adjustable furniture._x000D_
6. Motor-operated building elements:_x000D_
a) shutters;_x000D_
b) blinds;_x000D_
c) screens;_x000D_
ç) awnings;_x000D_
d) pergolas;_x000D_
e) curtains;_x000D_
f) doors;_x000D_
g) gates;_x000D_
ğ) windows;_x000D_
h) skylights;_x000D_
ı) other motor-operated building elements</t>
  </si>
  <si>
    <t>This Communiqué will be adopted upon its publication.</t>
  </si>
  <si>
    <r>
      <rPr>
        <sz val="11"/>
        <rFont val="Calibri"/>
      </rPr>
      <t>https://members.wto.org/crnattachments/2026/TBT/TUR/26_03328_00_e.pdf</t>
    </r>
  </si>
  <si>
    <t>This Communiqué has been prepared based on Articles 385, 388 and 508 of the Presidential Decree on the Organization of the Presidency No. 1 published in the Official Gazette dated 10/7/2018 and numbered 30474 and the Regulation on Ecodesign of Energy Related Products.This Communiqué has been prepared within the framework of harmonization with EU legislation based on Commission Regulation (EU) No. 2023/826 of 17/4/2023 on the Ecodesign Requirements for Off mode, Standby mode, and Networked Standby Energy Consumption of Electrical and Electronic Household and Office Equipment, which was prepared in accordance with Directive 2009/125 / EC of the European Parliament and of the Council and repealed Commission Regulations (EC) 1275/2008 and (EC) 107/2009 and Commission Regulation (EU) 2023/1669 of 16/6/2023 and Commission Regulation (EU) 2023/2533 of 17/11/2023 amending this Regulation.</t>
  </si>
  <si>
    <t>DRAFT COMMUNIQUÉ (2025/2052/EU) (DGI-2026/..) ON ECODESIGN REQUIREMENTS FOR EXTERNAL POWER SUPPLIES, WIRELESS CHARGERS, WIRELESS CHARGING PADS, BATTERY CHARGERS FOR PORTABLE BATTERIES OF GENERAL USE AND USB TYPE-C CABLES</t>
  </si>
  <si>
    <t>(1) The purpose of this Communiqué is to lay down ecodesign requirements for the placing on the market or putting into service of external power supplies (EPS), battery chargers for portable batteries of general use, wireless chargers, wireless charging pads and USB Type-C cable pursuant to the implementation of the Regulation on the Ecodesign of Energy-Related Products, which entered into force by Presidential Decree No. 5187 dated February 4, 2022.</t>
  </si>
  <si>
    <t>(2) This Communiqué covers external power supplies (EPS), battery chargers for portable batteries of general use, _x000D_
wireless chargers, wireless charging pads and USB Type-C cables. _x000D_
(3) This Communiqué shall not apply to: _x000D_
a) uninterruptible power supplies, meaning devices that automatically provide backup power from storage when the _x000D_
electrical power from the mains power source drops to an unacceptable voltage level; _x000D_
b) except for separate control gears in battery-operated products referred to in subparagraph (c) of Article 2 of Annex _x000D_
III of the Communiqué on Ecodesign Requirements for Light Sources and Separate Control Equipment _x000D_
(2019/2020/EU) (SGM:2021/11), published in the Official Gazette dated 6/8/2021 and numbered 31560, and not _x000D_
subject to any other exemption referred to in Annex III, the separate control gears defined in subparagraph (c) of the _x000D_
first paragraph of Article 5,  _x000D_
c) separate control gears for luminaires for emergency lighting,  _x000D_
ç) separate control gears for low luminous flux light sources; _x000D_
d) EPS designed, tested and marketed to be used exclusively with medical devices, as defined in Medical Devices _x000D_
Regulation published in the Official Gazette dated 2/6/2021 and numbered 31499, _x000D_
e) docking stations for autonomous appliances, meaning devices in which a battery-operated appliance that executes _x000D_
tasks requiring the appliance to move without any user intervention places itself for charging; _x000D_
f) EPS designed, tested and marketed to be used exclusively with means of transport for persons or goods; _x000D_
g) consumer products for which the primary load of the converted voltage within the consumer products themselves _x000D_
is not supplied to a separate end-use product. </t>
  </si>
  <si>
    <t>29.120 - Electrical accessories</t>
  </si>
  <si>
    <t>(1) This Communiqué shall enter into force; 
a) for the third paragraph of Transitional Article 1 on the date of its publication, 
b) for other provisions on 14/12/2028.</t>
  </si>
  <si>
    <r>
      <rPr>
        <sz val="11"/>
        <rFont val="Calibri"/>
      </rPr>
      <t>https://members.wto.org/crnattachments/2026/TBT/TUR/26_03329_00_e.pdf</t>
    </r>
  </si>
  <si>
    <t>ADS-Equipped Vehicle Safety, Transparency, and Evaluation 
Program; Withdrawal</t>
  </si>
  <si>
    <t xml:space="preserve">This action withdraws the notice of proposed rulemaking (NPRM) published in the Federal Register on 15 January 2025 (notified as G/TBT/N/USA/2178), which proposed to establish the Automated Driving System-Equipped Vehicle Safety, Transparency, and Evaluation Program (AV STEP). The proposal would have created a voluntary program for vehicle manufacturers, developers of Automated Driving Systems (ADS), and fleet operators or system integrators of such vehicles. Based on its reevaluation of the proposal, consideration of the comments received, and subsequent progress on other ADS initiatives, NHTSA is withdrawing the rulemaking.The NPRM published in the Federal Register on 15 January 2025, at 90 FR 4130, is withdrawn as of 26 June 2026.91 Federal Register (FR) 38619, 26 June 2026; Title 49 Code of Federal Regulations (CFR) Parts 595 and 597:_x000D_
https://www.govinfo.gov/content/pkg/FR-2026-06-26/html/2026-12980.htm_x000D_
https://www.govinfo.gov/content/pkg/FR-2026-06-26/pdf/2026-12980.pdfThis withdrawal and the notice of proposed rulemaking notified as G/TBT/N/USA/2178 are identified by Docket Number NHTSA-2024-0100. The Docket Folder is available on Regulations.gov at https://www.regulations.gov/docket/NHTSA-2024-0100/document and provides access to primary documents as well as comments received. Documents are also accessible from Regulations.gov by searching the Docket Number. _x000D_
</t>
  </si>
  <si>
    <t>Motor vehicles equipped with automated driving systems (ADS); Road vehicles in general (ICS code(s): 43.020); Road vehicle systems (ICS code(s): 43.040)</t>
  </si>
  <si>
    <t>43.020 - Road vehicles in general; 43.040 - Road vehicle systems; 43.020 - Road vehicles in general; 43.040 - Road vehicle systems</t>
  </si>
  <si>
    <t>Prevention of deceptive practices and consumer protection (TBT); Protection of human health or safety (TBT)</t>
  </si>
  <si>
    <t>Federal Motor Vehicle Safety Standards; Modernization of FMVSS 
No. 135 To Accommodate ADS-Equipped Vehicles</t>
  </si>
  <si>
    <t>Notice of proposed rulemaking - The National Highway Traffic Safety Administration (NHTSA) is proposing to amend Federal Motor Vehicle Safety Standard (FMVSS) No. 135, ''Light vehicle brake systems.'' The proposed modifications would distinguish how regulations apply to vehicles with and without manually operated driving controls. The proposed modifications would clarify definitions, telltale requirements, performance requirements, and test procedures in the standard and remove sections that are no longer relevant. The stopping distance performance requirements, which address the primary safety purpose of the standard, would still apply to all subject vehicles. This rulemaking would remove unnecessary regulatory burdens and costs without detriment to vehicle safety.</t>
  </si>
  <si>
    <t>Light motor vehicle brake systems; Quality (ICS code(s): 03.120); Braking systems (ICS code(s): 43.040.40); Passenger cars. Caravans and light trailers (ICS code(s): 43.100)</t>
  </si>
  <si>
    <t>03.120 - Quality; 43.040.40 - Braking systems; 43.100 - Passenger cars. Caravans and light trailers</t>
  </si>
  <si>
    <t>Protection of human health or safety (TBT); Quality requirements (TBT); Cost saving and productivity enhancement (TBT)</t>
  </si>
  <si>
    <r>
      <rPr>
        <sz val="11"/>
        <rFont val="Calibri"/>
      </rPr>
      <t>https://members.wto.org/crnattachments/2026/TBT/USA/26_03344_00_e.pdf</t>
    </r>
  </si>
  <si>
    <t xml:space="preserve">91 Federal Register (FR) 38593, 26 June 2026; Title 49 Code of Federal Regulations (CFR) Part 571_x000D_
https://www.govinfo.gov/content/pkg/FR-2026-06-26/html/2026-12981.htm_x000D_
https://www.govinfo.gov/content/pkg/FR-2026-06-26/pdf/2026-12981.pdfThis notice of proposed rulemaking is identified by Docket Number NHTSA-2026-0728. The Docket Folder is available on Regulations.gov at https://www.regulations.gov/docket/NHTSA-2026-0728/document and provides access to primary documents as well as comments received. Documents are also accessible from Regulations.gov by searching the Docket Number. _x000D_
_x000D_
</t>
  </si>
  <si>
    <t>Transport Airplane and Propulsion Certification Modernization</t>
  </si>
  <si>
    <t>Notice of proposed rulemaking - The Federal Aviation Administration (FAA) proposes to amend various airworthiness regulations to 
modernize certain certification standards for transport category 
airplanes and propulsion systems. This rule would be both deregulatory 
and relieving by reducing the number of exemptions, special conditions, 
and equivalent level of safety findings required during the 
certification process. FAA expects that this proposal would reduce 
certification costs and time to certify new and changed products for 
both industry and FAA while maintaining or increasing the level of 
safety provided by the current regulations. FAA proposes to remove 
Special Federal Aviation Regulation (SFAR) No. 109 from part 25 and 
relocate certain of its requirements. Finally, this action would 
address industry and National Transportation Safety Board 
recommendations while also harmonizing FAA's regulations with 
international standards.</t>
  </si>
  <si>
    <t>Transport category 
airplanes and propulsion systems; Quality (ICS code(s): 03.120); Aerospace engines and propulsion systems (ICS code(s): 49.050)</t>
  </si>
  <si>
    <t>03.120 - Quality; 49.050 - Aerospace engines and propulsion systems</t>
  </si>
  <si>
    <t>Protection of human health or safety (TBT); Cost saving and productivity enhancement (TBT)</t>
  </si>
  <si>
    <r>
      <rPr>
        <sz val="11"/>
        <rFont val="Calibri"/>
      </rPr>
      <t>https://members.wto.org/crnattachments/2026/TBT/USA/26_03345_00_e.pdf</t>
    </r>
  </si>
  <si>
    <t xml:space="preserve">91 Federal Register (FR) 38878, 26 June 2026; Title 14 Code of Federal Regulations (CFR) Part 25_x000D_
https://www.govinfo.gov/content/pkg/FR-2026-06-26/html/2026-12922.htm_x000D_
https://www.govinfo.gov/content/pkg/FR-2026-06-26/pdf/2026-12922.pdfThis notice of proposed rulemaking is identified by Docket Number FAA-2026-0430. The Docket Folder is available on Regulations.gov at https://www.regulations.gov/docket/FAA-2026-0430/document and provides access to primary documents as well as comments received. Documents are also accessible from Regulations.gov by searching the Docket Number. _x000D_
_x000D_
</t>
  </si>
  <si>
    <t>Agency Information Collection Activities; Notice and Request for 
Comment; 49 CFR Part 569, 571.110, 571.120 &amp; 574, Compliance and 
Labeling of Motor Vehicle Tires and Rims</t>
  </si>
  <si>
    <t>Notice and request for comments on a request for reinstatement 
with change of a previously approved information collection - The National Highway Traffic Safety Administration (NHTSA) 
invites public comments about our intention to request approval from 
the Office of Management and Budget (OMB) for reinstatement with change 
of a previously approved information collection. Before a Federal 
agency can collect certain information from the public, it must receive 
approval from OMB. Under procedures established by the Paperwork 
Reduction Act of 1995, before seeking OMB approval, Federal agencies 
must solicit public comment on proposed collections of information, 
including extensions and reinstatements of previously approved 
collections. This document describes a collection of information for 
which NHTSA intends to seek OMB approval and solicits public comments 
on continuation of the requirements on tire identification and 
recordkeeping and the accuracy of the agency's revised estimates of the 
burden of the information collections. The cost estimate for this 
reinstatement has increased by $37,000, from $970,620 to $1,007,620. 
This rise is primarily due to an estimated increase in the number of 
vehicles from 19,000,000 to 20,000,000, which has raised the number of 
rims from 95,000,000 to 100,000,000. As a result, the total annual 
costs for recordkeepers associated with rims have grown from $703,000 
to $740,000. The higher vehicle estimate also increases the annual 
burden for information collection by new tire manufacturers, 
retreaders, and rim manufacturers to 278,913 hours, up from 274,491 
hours in the previous request.</t>
  </si>
  <si>
    <t>Motor vehicle tires and rims; Road vehicle tyres (ICS code(s): 83.160.10)</t>
  </si>
  <si>
    <t>83.160.10 - Road vehicle tyres</t>
  </si>
  <si>
    <t>Prevention of deceptive practices and consumer protection (TBT)</t>
  </si>
  <si>
    <r>
      <rPr>
        <sz val="11"/>
        <rFont val="Calibri"/>
      </rPr>
      <t>https://members.wto.org/crnattachments/2026/TBT/USA/26_03346_00_e.pdf</t>
    </r>
  </si>
  <si>
    <t>91 Federal Register (FR) 38766, 26 June 2026:_x000D_
https://www.govinfo.gov/content/pkg/FR-2026-06-26/html/2026-12918.htm_x000D_
https://www.govinfo.gov/content/pkg/FR-2026-06-26/pdf/2026-12918.pdf_x000D_
Title 49 Code of Federal Regulations (CFR) Parts 569571.110571.120574This notice and request for comments is identified by Docket Number NHTSA-2026-1289. The Docket Folder is available on Regulations.gov at https://www.regulations.gov/docket/NHTSA-2026-1289/document and provides access to primary documents as well as comments received. Documents are also accessible from Regulations.gov by searching the Docket Number. </t>
  </si>
  <si>
    <t>Viet Nam</t>
  </si>
  <si>
    <t>Draft National Technical Regulation on Safety and Environmental Protection for Automobiles (Proposed code: QCVN XXX:2026/BXD)</t>
  </si>
  <si>
    <t>This draft National Technical Regulation specifies technical requirements for inspection, testing and certification of technical safety quality and environmental protection for newly manufactured, assembled and imported automobiles._x000D_
The Regulation includes provisions relating to engines, power transmission systems, braking systems, steering systems, lighting and signalling devices, and environmental protection requirements, including exhaust emissions and noise limits._x000D_
This draft National Regulation applies to organizations and individuals involved in the inspection, testing and certification of technical safety quality and environmental protection of automobiles</t>
  </si>
  <si>
    <t>HS Codes: 87.01, 87.02, 87.03, 87.04, 87.05 and 87.16._x000D_
ICS Codes: 43.020; 43.040; 43.060.</t>
  </si>
  <si>
    <t>8701 - Tractors (other than tractors of heading 8709); 8702 - Motor vehicles for the transport of &gt;= 10 persons, incl. driver; 8703 - Motor cars and other motor vehicles principally designed for the transport of &lt;10 persons, incl. station wagons and racing cars (excl. motor vehicles of heading 8702); 8704 - Motor vehicles for the transport of goods, incl. chassis with engine and cab; 8705 - Special purpose motor vehicles (other than those principally designed for the transport of persons or goods), e.g. breakdown lorries, crane lorries, fire fighting vehicles, concrete-mixer lorries, road sweeper lorries, spraying lorries, mobile workshops and mobile radiological units; 8716 - Trailers and semi-trailers; other vehicles, not mechanically propelled (excl. railway and tramway vehicles); parts thereof, n.e.s.</t>
  </si>
  <si>
    <t>43.020 - Road vehicles in general; 43.040 - Road vehicle systems; 43.060 - Internal combustion engines for road vehicles</t>
  </si>
  <si>
    <t>Protection of human health or safety (TBT); Protection of the environment (TBT); Quality requirements (TBT)</t>
  </si>
  <si>
    <t>October 2026</t>
  </si>
  <si>
    <r>
      <rPr>
        <sz val="11"/>
        <rFont val="Calibri"/>
      </rPr>
      <t>https://members.wto.org/crnattachments/2026/TBT/VNM/26_03350_00_e.pdf</t>
    </r>
  </si>
  <si>
    <t>- Law on Road Traffic Order and Safety No. 36/2024/QH15;_x000D_
- Law No. 118/2025/QH15 (Law amending and supplementing a number of articles of 10 Laws related to security and order);_x000D_
- Law on Product and Goods Quality and implementing regulations;_x000D_
- Relevant National Technical Regulations on technical safety and environmental protection for road vehicles.</t>
  </si>
  <si>
    <t>Draft - Updates the phytosanitary requirements for the importation of grains of sunflower (Helianthus annuus) produced in the United States of America</t>
  </si>
  <si>
    <t>Draft Ordinance aiming to update the phytosanitary requirements for the import of grains (Category 3) of sunflower (Helianthus annuus) produced in the United States of America. The consignments of grains of sunflower must be accompanied by a Phytosanitary Certificate, issued by the National Plant Protection Organization – NPPO of the USA, as detailed on the Draft Ordinance.</t>
  </si>
  <si>
    <t>Sunflower (Helianthus annuus</t>
  </si>
  <si>
    <t>Plant health; Territory protection; Pests</t>
  </si>
  <si>
    <r>
      <rPr>
        <sz val="11"/>
        <rFont val="Calibri"/>
      </rPr>
      <t>https://members.wto.org/crnattachments/2026/SPS/BRA/26_03305_00_x.pdf
https://members.wto.org/crnattachments/2026/SPS/BRA/26_03305_00_e.pdf</t>
    </r>
  </si>
  <si>
    <t>Draft Commission Regulation amending Annexes II, III and V to Regulation (EC) No 396/2005 of the European Parliament and of the Council as regards maximum residue levels for azocyclotin, chlorfenapyr, cyhexatin, dicofol, endosulfan, fenarimol, fenpropathrin and profenofos in or on certain products (Text with EEA relevance)</t>
  </si>
  <si>
    <t>The proposed draft Regulation intends to lower all maximum residue levels (MRLs) for eight active substances which are no longer approved in the European Union: azocyclotin, chlorfenapyr, cyhexatin, dicofol, endosulfan, fenarimol, fenpropathrin and profenofos.Some MRLs are currently higher than the Limit of Quantification (LOQ). Codex maximum residue limits (CXLs) and import tolerance exist for some of them.For all active substances, EFSA has concluded that the TRVs cannot be confirmed since the data available were insufficient to meet the most recent data requirements.A stakeholder consultation was launched by EFSA allowing stakeholders to submit supporting information to confirm the TRVs. No relevant information was submitted. Therefore, as no TRVs could be set and consumer risk assessments could not be carried out, this draft Regulation proposes to lower to the LOQ all the MRLs for the eight non-approved active substances.</t>
  </si>
  <si>
    <t>Meat and edible meat offal (HS code(s): 02); Cereals (HS code(s): 10)</t>
  </si>
  <si>
    <t>10 - CEREALS; 02 - MEAT AND EDIBLE MEAT OFFAL</t>
  </si>
  <si>
    <t>This Regulation shall enter into force on the twentieth day following that of its publication in the Official Journal of the European Union, and apply six months thereafter.</t>
  </si>
  <si>
    <r>
      <rPr>
        <sz val="11"/>
        <rFont val="Calibri"/>
      </rPr>
      <t>https://members.wto.org/crnattachments/2026/SPS/EEC/26_03301_00_e.pdf
https://members.wto.org/crnattachments/2026/SPS/EEC/26_03301_01_e.pdf
https://members.wto.org/crnattachments/2026/SPS/EEC/26_03301_02_e.pdf
https://members.wto.org/crnattachments/2026/SPS/EEC/26_03301_03_e.pdf
https://members.wto.org/crnattachments/2026/SPS/EEC/26_03301_04_e.pdf
https://members.wto.org/crnattachments/2026/SPS/EEC/26_03301_05_e.pdf</t>
    </r>
  </si>
  <si>
    <t>The active substances azocyclotin, chlorfenapyr, cyhexatin, dicofol, endosulfan, fenarimol, fenpropathrin and profenofos were never approved in the Union, or their approval was withdrawn before 2008, thus, they did not fall within the scope of the systematic review of all existing MRLs under Article 12 of Regulation (EC) No 396/2005. Based on the above, Regulation (EC) No 396/2005 should be amended accordingly.
The European Food Safety Authority published reasoned opinions on the existing MRLs for azocyclotin, chlorfenapyr, cyhexatin, dicofol, endosulfan, fenarimol, fenpropathrin and profenofos. Based on these opinions, Regulation (EC) No 396/2005 should be amended following a risk analysis approach.</t>
  </si>
  <si>
    <t>Jordan</t>
  </si>
  <si>
    <t>Hygiene affairs and food safety – Microbiological criteria for foodstuffs - Part 3: Spices, condiments and their products</t>
  </si>
  <si>
    <t>This Jordanian standard is concerned with the microbiological criteria for spices, condiments, and their products listed in Table (1).</t>
  </si>
  <si>
    <t>HS code 09; ICS code: 07.100.30 - Food microbiology; ICS code: 67.220.10 - Spices and condiments</t>
  </si>
  <si>
    <t>09 - COFFEE, TEA, MATÉ AND SPICES</t>
  </si>
  <si>
    <t>07.100.30 - Food microbiology; 67.220 - Spices and condiments. Food additives</t>
  </si>
  <si>
    <r>
      <rPr>
        <sz val="11"/>
        <rFont val="Calibri"/>
      </rPr>
      <t>https://members.wto.org/crnattachments/2026/SPS/JOR/26_03256_00_x.pdf</t>
    </r>
  </si>
  <si>
    <t>New Zealand</t>
  </si>
  <si>
    <t>Proposals to Amend the New Zealand (Maximum Residue Levels for Agricultural Compounds) Food Notice</t>
  </si>
  <si>
    <t>The document contains technical details on proposals to amend the current Notice issued under the Food Act 2014 that lists the maximum residue levels (MRLs) for agricultural compounds in New Zealand.MPI proposes the following amendments to the Notice:a) The amendment of existing MRL entries for the following compounds and commodities:A new entry for cefuroxime, to set MRLs at 0.01(*) mg/kg in cattle milk, 0.02 mg/kg in cattle fat, cattle kidney, cattle liver, and cattle meat;A new entry for chlorotoluron, to set MRLs at 0.01(*) mg/kg in barley grain, wheat grain, mammalian fat, mammalian meat, mammalian offal, milk, poultry fat, poultry meat, poultry offal of 0.01 mg/kg(*), and at 0.02(*) mg/kg in eggs;A new entry for enrofloxacin, to set MRLs at 0.02 mg/kg for cattle fat, cattle kidney, cattle meat, pig fat, pig kidney, and pig meat, at 0.05 mg/kg for cattle milk, and at 0.07 mg/kg for cattle liver and pig liver;An amendment to the entry for marbofloxacin, to reset the MRLs from 0.015 mg/kg to 0.1 mg/kg for cattle liver, cattle kidney, pig liver, and pig kidney, and to 0.05 mg/kg for cattle meat and pig meat;An amendment to the entry for nicarbazin, to reset MRLs from 15 mg/kg for poultry edible offal to 8 mg/kg for chicken kidney and 15 mg/kg for chicken liver, to set MRLs of 4 mg/kg for chicken skin/fat and chicken meat, and withdraw the corresponding MRLs of 4 mg/kg for poultry chicken skin/fat and poultry meat;An amendment to the entry for pendimethalin, to set new MRLs at 0.01(*) mg/kg in barley grain, wheat grain, poultry fat, poultry meat, poultry offal, eggs and milk, and 0.05(*) mg/kg in mammalian fat, mammalian offal and mammalian meat;A new entry for 2-phenylphenol, to set MRLs at 0.01(*) mg/kg in mammalian fat, mammalian meat, mammalian offal, and milk. (*) indicates that the maximum residue level has been set at or about the limit of analytical quantification. b) The addition of one new entry in Schedule 2 for agricultural chemicals for which no maximum residue level applies:Sugar beet extract, when used as an agricultural chemical.</t>
  </si>
  <si>
    <t>Vegetables, fruit, animal products, and other food products</t>
  </si>
  <si>
    <r>
      <rPr>
        <sz val="11"/>
        <rFont val="Calibri"/>
      </rPr>
      <t>https://www.mpi.govt.nz/dmsdocument/71740-Proposals-to-Amend-the-New-Zealand-Food-Notice-Maximum-Residue-Levels-for-Agricultural-Compounds</t>
    </r>
  </si>
  <si>
    <t>Ministry for Primary Industries Import Health Standard: Microorganisms, Biological Products derived from Animals, and Cell Lines</t>
  </si>
  <si>
    <t>This import health standard presents the requirements for microorganisms, biological products derived from animals, and cell lines to be imported to New Zealand, and consolidates three current import health standards for products used for a similar purpose. The three current import health standards that will be replaced are:Biological Products BIOLOGIC.ALLMicroorganisms from all countries MICROIC.ALLCell cultures from all countries CELLCULIC.ALLProposed new requirements for products regularly requested have been added, and veterinary certificates for bovine serum products have been updated. More details can be found at the consultation webpage</t>
  </si>
  <si>
    <t>Microorganisms, biological products derived from animals, cell lines</t>
  </si>
  <si>
    <t>Animal health (SPS); Protect humans from animal/plant pest or disease (SPS); Protect territory from other damage from pests (SPS)</t>
  </si>
  <si>
    <t>Animal health; Territory protection</t>
  </si>
  <si>
    <t>Four months from date of publication.</t>
  </si>
  <si>
    <r>
      <rPr>
        <sz val="11"/>
        <rFont val="Calibri"/>
      </rPr>
      <t>https://members.wto.org/crnattachments/2026/SPS/NZL/26_03278_00_e.pdf</t>
    </r>
  </si>
  <si>
    <t>Where there are deviations, this is explained on the consultation webpage.</t>
  </si>
  <si>
    <t>Ministry for Primary Industries Import Health Standard: Specified animal products for human use </t>
  </si>
  <si>
    <t>This import health standard presents the requirements for specified animal products for human use to be imported to New Zealand and consolidates 14 current import health standards for products used for a similar purpose. The 14 current import health standards that will be replaced are:Specified Animal Products, SPECPROD.ALLLard and Rendered Fats for Human Consumption from the European Community, MEATALIC.EECPre-cooked Heat-and-Eat Meals Containing Animal Products for Human Consumption from Australia, HEAMEAIC.AUSPre-cooked Heat-and-Eat Meals Containing Animal Products for Human Consumption from Canada and the United States of America, HEAMEAIC.SPEPig By-products from Canada and / or the United States of America, MEBYPORIC.NAMRabbit Meat for Human Consumption from the European Community, MEARABIC.EEC 4 October 2004Camel Meat and Meat Products for Human Consumption from Australia, MEACAMIC.AUSAlligator (Alligator mississippiensis) meat from the United States of America, MEAALLIC.USACrocodile Meat from Papua New Guinea, MEACROIC.PNGCrocodile Meat Products from Australia, MEACROIC.AUSKangaroo Meat from Australia, MEAKANIC.AUSMeat and Meat Products and Other Products for Human Consumption Derived from Horses for Human Consumption from the European Community, MEAEQUIC.EECHorse By-products for Further Processing from Specified South American Countries and Mexico, INEHSPIC.SAMFrozen Horse Spleens for Further Processing into New Zealand from Canada and The United States of America, INEHSPIC.SPEThis import health standard also incorporates some commodities imported under following three different standards:Mushrooms for propagation and consumption (pure cultures of mushroom, mushroom spawn, and inoculated substrate) from the import health standard  for Microorganisms from all countries (MICROIC.ALL).Biological products for therapeutic use on or in humans from the import health standard Biological Products (BIOLOGIC.ALL).Non-ruminant by-products for pharmaceutical or technical use from the import health standard Cattle, sheep, goat, deer, horse and pig by-products derived from category 3 material only for pharmaceutical use, technical use or petfood from the European Community (INERMLIC.EEC).Following new commodities and their import requirements have been added to this import health standard based on new import requests, and supporting biosecurity risk advice:Cell cultured/cell cultivated poultry productsElastin peptideGlycosaminoglycans (GAGs)More details can be found at the consultation webpage: Draft import health standard for specified animal products for human use | NZ Government</t>
  </si>
  <si>
    <t>Specified animal products for human use</t>
  </si>
  <si>
    <t>Four months from the date of publication.</t>
  </si>
  <si>
    <r>
      <rPr>
        <sz val="11"/>
        <rFont val="Calibri"/>
      </rPr>
      <t>https://members.wto.org/crnattachments/2026/SPS/NZL/26_03279_00_e.pdf</t>
    </r>
  </si>
  <si>
    <t>Where there are deviations, this is explained on the risk management proposal consultation webpage</t>
  </si>
  <si>
    <t>Draft of Egyptian Standard ES 3572 “Sports Footwear and its parts”</t>
  </si>
  <si>
    <t>Products covered: Footwear (ICS 61.060)This addendum concerns the notification of the draft of the Egyptian Standard ES 3572 "Sports Footwear and its parts"(29 page, in Arabic).It should be noted that the Ministerial Decrees No. 477/2018 (3 pages, in Arabic) which was formerly notified in G/TBT/N/EGY/191 dated 4 September 2018, the Ministerial Decrees No. 171/2020 (2 pages, in Arabic) which was formerly notified in G/TBT/N/EGY/191/Add.2 dated 4 June 2020, the Ministerial Decree No.444 /2024 (1 page, in Arabic) which was formerly notified in G/TBT/N/EGY/191 Add.3dated 10 October 2024, mandated among others the earlier versions of this Standard and the draft of this standard was formerly notified in G/TBT/N/EGY/191/Add.1 dated 17 October 2019.Worth mentioning is that this draft standard complies with:United Nations Industrial Development Organization (UNIDO) "Acceptable Quality Standards in the Leather and footwear industry".Producers and importers are kept informed of any amendments in the Egyptian standards through the publication of administrative orders in the official gazette.Proposed date of adoption: To be determined.Proposed date of entry into force: To be determined.Agency or authority designated to handle comments and text available from:National Enquiry PointEgyptian Organization for Standardization and Quality16 Tadreeb El-Modarrebeen St., Ameriya, Cairo - EgyptE-mail: eos@eos.org.eg/eos.tbt@eos.org.egWebsite: http://www.eos.org.egTel: + (202) 22845528Fax: + (202) 22845504</t>
  </si>
  <si>
    <t>Footwear (ICS 61.060)</t>
  </si>
  <si>
    <t>61.060 - Footwear; 61.060 - Footwear</t>
  </si>
  <si>
    <t>Protection of human health or safety (TBT); Quality requirements (TBT)</t>
  </si>
  <si>
    <t>Consumer protection and Quality requirements.</t>
  </si>
  <si>
    <t>The draft of the Egyptian Standard ES 3571 “Footwear and Its Parts”</t>
  </si>
  <si>
    <t>Products covered: Footwear (ICS 61.060)This addendum concerns the notification of the draft of the Egyptian Standard ES 3571 "Footwear and its Parts" (17 pages, in Arabic).It should be noted that the Ministerial Decrees No. 477/2018 (3 pages, in Arabic) which was formerly notified in G/TBT/N/EGY/194 dated 4 September 2018, the Ministerial Decrees No. 171/2020 (2 pages, in Arabic) which was formerly notified in G/TBT/N/EGY/194/Add.2 dated 4 June 2020 and the Ministerial Decree No. 477/2018 (3 pages, in Arabic) which was formerly notified in G/TBT/N/EGY/194/Add.3 dated 10 October 2024, mandated among others the earlier versions of this Standard and the draft of this standard was formerly notified in G/TBT/N/EGY/194/Add.1 dated 17 October 2019.Worth mentioning is that this draft standard complies with:United Nations Industrial Development Organization (UNIDO) "Acceptable Quality Standards in the Leather and footwear industryProducers and importers are kept informed of any amendments in the Egyptian standards through the publication of administrative orders in the official gazette.Proposed date of adoption: To be determined.Proposed date of entry into force: To be determined.Agency or authority designated to handle comments and text available from:National Enquiry Point Egyptian Organization for Standardization and Quality 16 Tadreeb El-Modarrebeen St., Ameriya, Cairo - EgyptE-mail:eos@idsc.net.eg/eos.tbt@eos.org.egWebsite:http://www.eos.org.egTel: + (202) 22845528 Fax: + (202) 22845504</t>
  </si>
  <si>
    <t>ICS: (59.140) Leather and Leather products.</t>
  </si>
  <si>
    <t>59.140 - Leather technology; 59.140 - Leather technology</t>
  </si>
  <si>
    <t>The draft of the Egyptian standard ES 1595-1 “Single-use Sterile Rubber Surgical Gloves — Specification”</t>
  </si>
  <si>
    <t>Products covered: ICS: (83.140.99) other rubber and plastics products, ICS: (11.140) Hospital equipment.This addendum concerns the notification of the draft of the Egyptian Standard ES 1595-1 "Single-use Sterile Rubber Surgical Gloves — Specification" (16 pages, in English).This draft standard cancels and supersedes its last version ES 1595-1 /2018.It should be noted that the Ministerial Decree No. 477/2018 (3 pages, in Arabic), which was formerly notified in G/TBT/N/EGY/196 dated 4 September 2018 mandated among others the earlier version of this Standard.Worth mentioning is that this draft standard adopts the technical content of ISO 10282:2023.Producers and importers are kept informed of any amendments in the Egyptian standards through the publication of administrative orders in the official gazette.Proposed date of adoption: To be determined.Proposed date of entry into force: To be determined.Agency or authority designated to handle comments and text available from:National Enquiry PointEgyptian Organization for Standardization and Quality16 Tadreeb El-Modarrebeen St., Ameriya, Cairo - EgyptE-mail: eos@eos.org.eg/eos.tbt@eos.org.egWebsite: http://www.eos.org.egTel: + (202) 22845528Fax: + (202) 22845504</t>
  </si>
  <si>
    <t>ICS: (83.140.99) Other rubber and plastics products, ICS: (11.140) Hospital equipment.</t>
  </si>
  <si>
    <t>11.140 - Hospital equipment; 11.140 - Hospital equipment; 83.140.99 - Other rubber and plastics products; 83.140.99 - Other rubber and plastics products</t>
  </si>
  <si>
    <t>Health, safety requirements</t>
  </si>
  <si>
    <t>Draft of The Egyptian Standard ES 2613-2 “shelf life for food products part: 2 - shelf life”</t>
  </si>
  <si>
    <t>Products covered: ICS: 67.040 (Food products in general)This addendum concerns the notification of the draft of the Egyptian Standard ES 2613-2 "shelf life for food products part: 2 - shelf life " (21 pages, in Arabic).This draft standard cancels and supersedes the Egyptian Standard No. 2613-2/2008 and includes the partial amendments.It should be noted that the Ministerial Decree No. 100/2019 (2 pages, in Arabic) which was formerly notified in G/TBT/N/EGY/212 dated 10 May 2019, the Ministerial Decree No. 209/2020 (2 pages, in Arabic) which was formerly notified in G/TBT/N/EGY/212/Add.1 dated 4 June 2020, the Ministerial Decree No. 653/2020 (2 pages, in Arabic) which was formerly notified in G/TBT/N/EGY/212/Add.2 dated 15 March 2021, the Ministerial Decree No. 222/2021 (1 page, in Arabic) which was formerly notified in G/TBT/N/EGY/212/Add.3 dated 31 August 2021, the Ministerial Decree No. 522/2021 (2 pages, in Arabic) which was formerly notified in G/TBT/N/EGY/212/Add.4 dated 16 February 2022, the Ministerial Decree No. 393/2022 (2 pages, in Arabic) which was formerly notified in G/TBT/N/EGY/212/Add.5 dated 22 August 2022, the Ministerial Decree No. 233/2023 (2 pages, in Arabic) which was formerly notified in G/TBT/N/EGY/212/Add.6 dated 20 July 2023 , the Ministerial Decree No.361/2024 (2 pages, in Arabic) which was formerly notified in G/TBT/N/EGY/212/Add.7 dated 10 July 2024 and the Ministerial Decree No.447/2024 (2 pages, in Arabic) which was formerly notified in G/TBT/N/EGY/212/Add.9 dated 9 October 2024, mandated among others the earlier versions and amendments of this standard and the draft of this standard was formerly notified in G/TBT/N/EGY/212/Add.8 dated 1 August 2024 and  G/TBT/N/EGY/212/Add.10 dated 8 April 2026.Worth mentioning is that this standard has been formulated according to National Studies and its updates.Producers and importers are kept informed of any amendments in the Egyptian standards through the publication of administrative orders in the official gazette.Date of adoption: To be determined.Date of entry into force To be determined.Agency or authority designated to handle comments and text available fromNational Enquiry PointEgyptian Organization for Standardization and Quality16 Tadreeb El-Modarrebeen St., Ameriya, Cairo - EgyptE-mail: eos@idsc.net.eg/eos.tbt@eos.org.egWebsite: http://www.eos.org.egTel: + (202) 22845528Fax: + (202) 22845504</t>
  </si>
  <si>
    <t>Food products in general ICS: 67.040</t>
  </si>
  <si>
    <t>67.040 - Food products in general; 67.040 - Food products in general; 67.100 - Milk and milk products; 67.100 - Milk and milk products</t>
  </si>
  <si>
    <t>Health and consumer protection.</t>
  </si>
  <si>
    <t>Draft of Egyptian standard "Sterile Drainage Catheters and Accessory Devices for Single Use " </t>
  </si>
  <si>
    <t>This draft of Egyptian standard specifies requirements for sterile, single use drainage catheters, wound and fluid accumulation drainage systems, surgical drainage catheters and their components, where the catheter is placed in a body cavity or wound, surgically or percutaneously, for drainage of fluid or air to the exterior.The drainage catheter is left to drain naturally or connected to a suction source for faster tissue granulation.This draft standard is not applicable to:a) Suction catheters;b) Tracheal catheters;c) Urethral catheters; NOTE See ISO 20696.d) Ureteral stents, biliary stents, and other stents;e) Drainage catheters placed in digestive tracts percutaneously with gastrostomy technique;f) Neuraxial catheters used for removal of cerebrospinal fluid;g) Enteral catheters used for removal of solutions or substances from the gastrointestinal tract;h) Coatings.Worth mentioning is that this draft standard adopts the technical content of ISO 20697:2018 .</t>
  </si>
  <si>
    <t>Syringes, needles and catheters (ICS code(s): 11.040.25)</t>
  </si>
  <si>
    <t>90183 - - Syringes, needles, catheters, cannulae and the like:</t>
  </si>
  <si>
    <t>11.040.25 - Syringes, needles and catheters</t>
  </si>
  <si>
    <t>Quality requirements (TBT)</t>
  </si>
  <si>
    <t>Safety requirements</t>
  </si>
  <si>
    <t>ISO 20697:2018 </t>
  </si>
  <si>
    <t>Draft of Egyptian standard "Extracorporeal systems for blood purification part 2: Extracorporeal blood and fluid circuits for haemodialysers, haemodiafilters, haemofilters and haemoconcentrators " </t>
  </si>
  <si>
    <t>This draft of Egyptian standard specifies requirements for disposable extracorporeal blood and fluid circuits and accessories used in combination with haemodialysis equipment intended for extracorporeal blood treatment therapies such as, but not limited to, haemodialysis, haemodiafiltration, haemofiltration.This draft standard does not apply to:—     haemodialysers, haemodiafilters or haemofilters;—     plasma filters;—     haemoperfusion devices;—     vascular access devices.Worth mentioning is that this draft standard adopts the technical content of ISO8637-2:2024</t>
  </si>
  <si>
    <t>Implants for surgery, prosthetics and orthotics (ICS code(s): 11.040.40)</t>
  </si>
  <si>
    <t>11.040.40 - Implants for surgery, prosthetics and orthotics</t>
  </si>
  <si>
    <t>ISO8637-2:2024</t>
  </si>
  <si>
    <t>The draft of the Egyptian standard for "Non –Sterile Ultrasound Gel for external usage " </t>
  </si>
  <si>
    <t>The draft of the Egyptian standard specifies the requirements for non-sterile ultrasound gel intended for external use only for routine, low-risk examinations, or prior to potential surgery at or within 24 hours of the examination site, provided it is applied only to intact skin.it does not apply to sterile gel used in direct contact with mucous membranes (e.g., transrectal or transvaginal examinations), examination of internal tissues, open wounds, uninfected skin, critically ill newborns, immunocompromised patients, patients receiving immunosuppressive therapy, intensive care units, and other critical situations requiring high levels of sterility.Worth mentioning is that this draft standard complies with DARS 2057:2026 Medical ultrasound gel — Specification.</t>
  </si>
  <si>
    <t>Transfusion, infusion and injection equipment (ICS code(s): 11.040.20)</t>
  </si>
  <si>
    <t>11.040.20 - Transfusion, infusion and injection equipment</t>
  </si>
  <si>
    <t>DARS 2057:2026  Medical ultrasound gel — Specification</t>
  </si>
  <si>
    <t>The draft of the Egyptian standard ES 512-2 “Gas and Liquid Oxygen part 2: Oxygen for medical uses ”.</t>
  </si>
  <si>
    <t>The draft of the Egyptian standard specifies the requirements for compressed oxygen gas and liquid -produced by the liquefaction of air and by other means - used:1/1 for general medical purposes in hospitals, clinics and home care.1/2 for aviation applications and for respiratory purposes in the upper atmosphere, including cockpit and emergency oxygen systems.Worth mentioning is that this draft standard complies with Compressed Gas Association CGA G-4.3:2018 “Commodity Specification For Oxygen” 8th Edition                                                                                                  </t>
  </si>
  <si>
    <t>Gases for industrial application (ICS code(s): 71.100.20)</t>
  </si>
  <si>
    <t>71.100.20 - Gases for industrial application</t>
  </si>
  <si>
    <t>Compressed Gas Association CGA G-4.3:2018 “Commodity Specification For Oxygen” 8th Edition                                                                                                  </t>
  </si>
  <si>
    <t>Proyecto de Real Decreto por el que se regulan los productos textiles y de calzado y la gestión de sus residuos.</t>
  </si>
  <si>
    <t>Este proyecto de real decreto regula el régimen jurídico aplicable a los productos textiles y de calzado en relación con la prevención y la gestión de sus residuos para reducir su impacto en el medio ambiente a lo largo de todo su ciclo de vida y avanzar así hacia una economía circular, dando prioridad a su prevención y reutilización, preparación para la reutilización y reciclado.Para ello, el proyecto de real decreto establece: Las condiciones de la recogida separada de textiles. Cuándo los residuos textiles dejan de considerarse residuos y las condiciones que debe cumplir los traslados de productos usados. El régimen de responsabilidad ampliada del productor del producto textil y de calzado, para lo que se define productor del producto, sus obligaciones y las obligaciones de los sistemas colectivos, estableciendo los costes que deben financiarse en lo que respecta a la gestión de los residuos de textiles y de calzado.Un sistema de información transparente, regulando tanto la información a aportar al  Registro de Productores de Productos como el Informe anual a presentar ante la autoridad competente por los sistemas de RAP; y la obligación de la memoria anual de los gestores de residuos de productos textiles y de calzado.La información sobre consumo sostenible que debe ponerse a disposición del usuario final.</t>
  </si>
  <si>
    <t>Productos y prendas y complementos (accesorios) textiles de vestir para uso doméstico u otros usos, cuando dichos productos sean de naturaleza y composición similares a aquellos de uso doméstico, que entran en el ámbito de aplicación del régimen de responsabilidad ampliada.Calzado y prendas y complementos (accesorios) de vestir para uso doméstico u otros usos, cuando dichos productos sean de naturaleza y composición similares a aquellos de uso doméstico, cuya composición principal no sea textil, que entran en el ámbito de aplicación del régimen de responsabilidad ampliada.Prendas y complementos "accesorios" de vestir, de cuero natural o cuero o regenerado (exc. calzado y artículos de sombrerería, así como espinilleras, máscaras de esgrima y demás artículos del capítulo 95) (Código(s) del SA: 4203); PRENDAS Y COMPLEMENTOS (ACCESORIOS), DE VESTIR, DE PUNTO (Código(s) del SA: 61); PRENDAS Y COMPLEMENTOS (ACCESORIOS), DE VESTIR, EXCEPTO LOS DE PUNTO (Código(s) del SA: 62); Mantas de todo tipo de materia textil (exc. manteles y colchas, así como artículos de cama y artículos simil. de la partida 9404) (Código(s) del SA: 6301); Ropa de cama, de mesa, de tocador o de cocina, de todo tipo de materia textil (exc. bayetas, franelas y artículos simil. de limpieza para encerar, aclarar, desempolvar, etc.) (Código(s) del SA: 6302); Visillos y cortinas; guardamalletas y ropadiés de cama, de todo tipo de materia textil (exc. toldos) (Código(s) del SA: 6303); Artículos de moblaje de todo tipo de materia textil (exc. mantas, ropa de cama, de mesa, de tocador o cocina, visillos y cortinas, guardamalletas y ropadiés de cama, pantallas para lámparas y artículos de la partida 9404) (Código(s) del SA: 6304); Artículos de prendería (Código(s) del SA: 6309); Calzado impermeable con suela y parte superior de caucho o plástico, cuya parte superior no se haya unido a la suela por costura o por medio de remaches, clavos, tornillos, espigas o dispositivos simil., ni se haya formado con diferentes partes unidas de la misma manera (exc. calzado ortopédico, con características de juguete o con patines fijos, para hielo o de ruedas, espinilleras y otros artículos de protección utilizados en el deporte) (Código(s) del SA: 6401); Calzado con suela y parte superior de caucho o plástico (exc. calzado impermeable de la partida 6401, calzado ortopédico o con patines fijos, para hielo o de ruedas, así como calzado con características de juguete) (Código(s) del SA: 6402); Calzado con suela de caucho, plástico, cuero natural o regenerado y parte superior de cuero natural (exc. calzado ortopédico, calzado con patines fijos, para hielo o de ruedas, y calzado con características de juguete) (Código(s) del SA: 6403); Calzado con suela de caucho, plástico, cuero natural o regenerado y parte superior de materia textil (exc. calzado con características de juguete) (Código(s) del SA: 6404); Calzado con suela de caucho o plástico y parte superior de materia distinto del caucho, el plástico, el cuero natural o las materias textiles; calzado con suela de cuero natural o regenerado y parte superior de materia distinto del cuero natural o las materias textiles; calzado con suela de madera, corcho, cordones, cartón, peletería, tejidos, fieltro, tela sin tejer, linóleo, rafia, paja, lufa, etc. y parte superior de cualqier material, n.c.o.p. (Código(s) del SA: 6405); Sombreros y demás tocados, trenzados o fabricados por unión de tiras de cualquier materia, incluso guarnecidos (Código(s) del SA: 6504); Sombreros y demás tocados, de punto o confeccionados con encaje, fieltro u otro producto textil, en pieza (pero no en tiras), incluso guarnecidos; redecillas para el cabello, de cualquier materia, incluso guarnecidas (Código(s) del SA: 6505)</t>
  </si>
  <si>
    <t>61 - ARTICLES OF APPAREL AND CLOTHING ACCESSORIES, KNITTED OR CROCHETED; 62 - ARTICLES OF APPAREL AND CLOTHING ACCESSORIES, NOT KNITTED OR CROCHETED; 6301 - Blankets and travelling rugs of all types of textile materials (excl. table covers, bedspreads and articles of bedding and similar furnishing of heading 9404); 6302 - Bedlinen, table linen, toilet linen and kitchen linen of all types of textile materials (excl. floorcloths, polishing cloths, dishcloths and dusters); 6303 - Curtains, incl. drapes, and interior blinds; curtain or bed valances of all types of textile materials (excl. awnings and sunblinds); 6304 - Articles for interior furnishing, of all types of textile materials (excl. blankets and travelling rugs, bedlinen, table linen, toilet linen, kitchen linen, curtains, incl. drapes, interior blinds, curtain or bed valances, lampshades and articles of heading 9404); 6504 - Hats and other headgear, plaited or made by assembling strips of any material, whether or not lined or trimmed.; 6505 - Hats and other headgear, knitted or crocheted, or made up from lace, felt or other textile fabric, in the piece (but not in strips), whether or not lined or trimmed; hair-nets of any material, whether or not lined or trimmed.; 4203 - Articles of apparel and clothing accessories, of leather or composition leather (excl. footware and headgear and parts thereof, and goods of chapter 95, e.g. shin guards, fencing masks); 6401 - Waterproof footwear with outer soles and uppers of rubber or of plastics, the uppers of which are neither fixed to the sole nor assembled by stitching, riveting, nailing, screwing, plugging or similar processes (excl. orthopaedic footwear, toy footwear, skating boots with ice skates attached, shin-guards and similar protective sportswear); 6309 - Worn clothing and other worn articles.; 6402 - Footwear with outer soles and uppers of rubber or plastics (excl. waterproof footwear of heading 6401, orthopaedic footwear, skating boots with ice or roller skates attached, and toy footwear); 6403 - Footwear with outer soles of rubber, plastics, leather or composition leather and uppers of leather (excl. orthopaedic footwear, skating boots with ice or roller skates attached, and toy footwear); 6404 - Footwear with outer soles of rubber, plastics, leather or composition leather and uppers of textile materials (excl. toy footwear); 6405 - Footwear with outer soles of rubber or plastics, with uppers other than rubber, plastics, leather or textile materials; footwear with outer soles of leather or composition leather, with uppers other than leather or textile materials; footwear with outer soles of wood, cork, twine, paperboard, furskin, woven fabrics, felt, nonwovens, linoleum, raffia, straw, loofah, etc and uppers of any type of material, n.e.s.</t>
  </si>
  <si>
    <t>Este proyecto de real decreto tiene por objeto el desarrollo de la Ley 7/2022, de 8 de abril, respecto del flujo de residuos textiles y de calzado, y la transposición de la Directiva (UE) 2025/1892, del Parlamento Europeo y del Consejo, de 10 de septiembre, por la que se modifica la Directiva 2008/98/CE, de 29 de noviembre de 2008. La Ley 7/2022, en su artículo 18 prohíbe la destrucción o la eliminación por depósito en vertedero de excedentes de productos textiles no vendidos, y en el artículo 25 establece la obligación de las entidades locales de recoger los residuos textiles por separado antes del 31 de diciembre de 2024. En su Título IV, establece el marco jurídico para regular la responsabilidad ampliada del productor del producto, que habrá de concretarse mediante un real decreto específico según lo previsto en su artículo 37.2. Por último, la citada ley prevé, en su disposición final séptima, el desarrollo de un régimen específico de la responsabilidad ampliada del productor del producto para los textiles en el plazo de tres años desde su entrada en vigor.Por otro lado, la Directiva (UE) 2025/1892 define quién es el productor del producto, que incluye a las pequeñas y medianas empresas o PYMEs, así como otros actores como las entidades de la economía social, las plataformas en línea y los prestadores de servicios logísticos, para los que se regulan ciertas obligaciones. La directiva obliga a los estados miembros a aplicar la responsabilidad ampliada del productor del producto indicando los costes de gestión que deben cubrir los productores y sus deberes de información al usuario final. En consecuencia de todo lo anterior, el desarrollo reglamentario mediante real decreto del régimen de responsabilidad ampliada del productor del producto textil y de calzado resulta no solo necesario sino urgente, dado que se ha cumplido el plazo de tres años previsto en la Ley 7/2022, de 8 de abril, y es necesario transponer las modificaciones en materia de residuos textiles y de calzado de la normativa de la Unión Europea.</t>
  </si>
  <si>
    <t>Diciembre 2026</t>
  </si>
  <si>
    <r>
      <rPr>
        <sz val="11"/>
        <rFont val="Calibri"/>
      </rPr>
      <t>https://members.wto.org/crnattachments/2026/TBT/ESP/26_03298_00_e.pdf</t>
    </r>
  </si>
  <si>
    <t>Directiva (UE) 2025/1892 del Parlamento Europeo y del Consejo, de 10 de septiembre de 2025, por la que se modifica la Directiva 2008/98/CE sobre los residuos, (Texto pertinente a efectos del EEE) (europa.eu)Ley 7/2022, de 8 de abril, de residuos y suelos contaminados para una economía circular.Participación pública:250618_MAIN ProyectoRDdetextilborrador.pdf (miteco.gob.es)250618_ProyectoRDdetextilborrador.pdf (miteco.gob.es)</t>
  </si>
  <si>
    <t>Proposed amendment to the “Labelling Standards for Foods”</t>
  </si>
  <si>
    <t>The Ministry of Food and Drug Safety (MFDS) would like to revise the below statement from Labeling Standards for Foods. The main points of the amendments are as follows:1) Establishment of consumer information labeling requirements for foods in tablet or capsule forms2) Reflection of the revision to the relevant regulations on the Labeling of Egg Farming Environment Number 1</t>
  </si>
  <si>
    <t>Food</t>
  </si>
  <si>
    <t>67.040 - Food products in general</t>
  </si>
  <si>
    <t>Consumer information, labelling (TBT)</t>
  </si>
  <si>
    <t>Food standards; Labelling</t>
  </si>
  <si>
    <r>
      <rPr>
        <sz val="11"/>
        <rFont val="Calibri"/>
      </rPr>
      <t>https://members.wto.org/crnattachments/2026/TBT/KOR/26_03306_00_x.pdf</t>
    </r>
  </si>
  <si>
    <t>MFDS NOTIFICATION No. 2026-296 (22 JUNE 2026)</t>
  </si>
  <si>
    <t>The Act on Sustainable Development of Coastal and Offshore Fisheries</t>
  </si>
  <si>
    <t>The Act on Sustainable Development of Coastal and Offshore Fisheries aims to prevent the entry into the domestic market of fishery products produced through illegal fishing, etc., and to establish a distribution order for legally produced fishery products.The Act provides the legal basis for introducing submission and verification procedures for catch certificates for certain imported fishery products, and the purpose and basic direction of the system are being shared in advance with WTO Members.Specific operational standards, such as the fishery products subject to the requirement, documents to be submitted, the verification authority and verification procedures, will be specified in the course of preparing subordinate statutes and public notices, taking into account consultations with relevant authorities, opinions from industry and comments from the international community. Once the subordinate statutes and public notices are prepared, Korea intends to submit a WTO TBT notification again.</t>
  </si>
  <si>
    <t>Fisheries</t>
  </si>
  <si>
    <t>67.120.30 - Fish and fishery products</t>
  </si>
  <si>
    <r>
      <rPr>
        <sz val="11"/>
        <rFont val="Calibri"/>
      </rPr>
      <t>https://members.wto.org/crnattachments/2026/TBT/KOR/26_03307_00_x.pdf</t>
    </r>
  </si>
  <si>
    <t>Act on Sustainable Development of Coastal and Offshore Fisheries (Act No. 21824)</t>
  </si>
  <si>
    <t>Mexico</t>
  </si>
  <si>
    <t>Proyecto de Norma Oficial Mexicana PROY-NOM-039-ENER/SE-2025, Rendimiento térmico, ahorro de gas y seguridad de los calentadores de agua solares de baja presión y de los calentadores de agua solares de baja presión con respaldo de un calentador de agua que utiliza como combustible gas L.P. o gas natural. Especificaciones, métodos de prueba y etiquetado. </t>
  </si>
  <si>
    <t>The notified draft Standard establishes minimum values for thermal performance, gas savings, test methods, labelling, and safety specifications.</t>
  </si>
  <si>
    <t>Aplicable a los calentadores de gas solares de baja presión con o sin respaldo de un calentador de agua que utiliza como fuente de energía gas L.P., gas natural o energía eléctrica, que operen a presiones de trabajo menores que 3.0 kgf/cm2, para uso doméstico o comercial, tipo termosifón y auto contenidos, que cuenten con un tanque térmico cuya capacidad sea menor o igual que 0.5 m3, que se importen, fabriquen o comercialicen dentro de los Estado Unidos Mexicanos.</t>
  </si>
  <si>
    <t>97.100.20 - Gas heaters</t>
  </si>
  <si>
    <r>
      <rPr>
        <sz val="11"/>
        <rFont val="Calibri"/>
      </rPr>
      <t>https://members.wto.org/crnattachments/2026/TBT/MEX/26_03312_00_s.pdf</t>
    </r>
  </si>
  <si>
    <t>The following current Mexican Official Standards, or, where applicable, those replacing them, and international regulations must be consulted for the correct application of the notified draft Standard:• Mexican Official Standard NOM-003-ENER-2021: Eficiencia de calentadores de aguapara uso doméstico y comercial. Limites, métodos de prueba y etiquetado. Published in the Official Journal on 15 September 2021.• Mexican Official Standard NOM-008-SE-2021: Sistema general de unidades de medida. Published in the Official Journal on 29 December 2023.• Mexican Official Standard NOM-200-SCFI-2017: Calentadores de agua doméstica y comercial que utilizan como combustible gas L.P o gas natural- Requisitos de seguridad, especificaciones, Métodos de prueba, Marcado e información comercial (Cancela a la NOM-011-SESH-2012, Calentadores de agua de uso doméstico y comercial que utilizan como combustible Gas L.P. o Gas Natural. Requisitos de seguridad, especificaciones, métodos de prueba, marcado e información comercial). Published in the Official Journal on 21 November 2018.• Mexican Standard NMX-ES-004-NORMEX-2010: Energía solar- Evaluación térmica de sistemas solares para calentamiento de agua- Método de prueba. Notice of entry into force published in the Official Journal on 12 April 2010.• Mexican Standard NMX-ES-J-9060-NORMEX-ANCE-2015: Energía solar- Especificación y clasificación de los instrumentos para medir la radiación solar hemisférica y radiación solar directa. Notice of entry into force published in the Official Journal on 24 June 2015.</t>
  </si>
  <si>
    <t>PROY-NOM-041-ENER/SE-2025, Eficiencia energética y requisitos de seguridad de ventiladores. Límites, métodos de prueba y etiquetado.</t>
  </si>
  <si>
    <t>The notified draft Standard establishes minimum energy efficiency values, safety specifications, test methods, commercial information and the conformity assessment procedure for ceiling, wall, pedestal, floor, table, and so-called 3-in-1 fans. It also defines the method for calculating standby-mode energy consumption for ceiling fans.G/TBT/N/MEX/576- 2 -</t>
  </si>
  <si>
    <t>Aplica a los ventiladores de techo, de pared, pedestal, piso o de mesa, denominados 3 en 1 de baja tensión alimentados por hasta 140 V c.a., cuyas aspas sean iguales o mayores a un diámetro de 10 cm hasta 214 cm que se fabriquen, importen o comercialicen dentro del territorio de los Estados Unidos Mexicanos.</t>
  </si>
  <si>
    <t>23.120 - Ventilators. Fans. Air-conditioners</t>
  </si>
  <si>
    <r>
      <rPr>
        <sz val="11"/>
        <rFont val="Calibri"/>
      </rPr>
      <t>https://members.wto.org/crnattachments/2026/TBT/MEX/26_03313_00_s.pdf</t>
    </r>
  </si>
  <si>
    <t>The following existing standards, or those replacing them, must be consulted in order to correctly implement the notified draft Mexican Official Standard:• Mexican Standard NMX-J-521/1-ANCE-2012: Aparatos electrodomésticos y similares - Seguridad - Parte 1: Requisitos generals. Notice of entry into force published in the Official Journal on 22 April 2013.• Mexican Standard NMX-J-521/2-80-ANCE-2014: Aparatos electrodomésticos y similares - Seguridad - Parte 2-80: Requisitos particulares para ventiladores. Notice of entry into force published in the Official Journal on 8 September 2014.• Mexican Standard NMX-CC-9001-IMNC-2015: Sistemas de gestión de la calidad-Requisitos (Cancela a la NMX-CC-9001-IMNC-2008, Sistemas de gestión de calidad-Requisitos). Notice of entry into force published in the Official Journal on 3 May 2016.• ISO 9001:2015 Quality management systems – Requirements.</t>
  </si>
  <si>
    <t>Nicaragua</t>
  </si>
  <si>
    <t>NTON 18001 Manejo sostenible Bosques Naturales de Latifoliados y de Coníferas. Directrices técnicas (Nicaraguan Mandatory Technical Standard (NTON) No. 18001: Sustainable management of natural latifoliate and coniferous forests. Technical guidelines.)</t>
  </si>
  <si>
    <t>On 5 November 2004, the Government of the Republic of Nicaragua notified, in document G/TBT/N/NIC/44, draft Nicaraguan Mandatory Technical Standard (NTON) No. 18 001-04 for the sustainable management of natural latifoliate and coniferous forests, and on 27 August 2012 it notified an addendum in document G/TBT/N/NIC/44/Add.1.The notified draft establishes technical guidelines for the sustainable management of natural latifoliate and coniferous forests, promoting their conservation, restoration and sustainable use. The Standard applies to all natural or legal persons engaged in forestry activities within the national territory. The Standard applies to all natural or legal persons engaged in forestry activities within the national territory.__________1 This information can be provided by including a website address, a PDF attachment, or other information on where the text of the final/modified measure and/or interpretative guidance can be obtained.</t>
  </si>
  <si>
    <t>Wood</t>
  </si>
  <si>
    <t>65.020 - Farming and forestry</t>
  </si>
  <si>
    <r>
      <rPr>
        <sz val="11"/>
        <rFont val="Calibri"/>
      </rPr>
      <t>https://members.wto.org/crnattachments/2026/TBT/NIC/modification/26_03311_00_s.pdf</t>
    </r>
  </si>
  <si>
    <t>Draft Notification of the Ministry of Public Health (MOPH), (No. …) B.E. .... issued by virtue of the Food Act B.E. 2522 Re: Enzyme Used in Food Production (No.2) </t>
  </si>
  <si>
    <t>Enzyme Used in Food Production (Food Enzyme) (HS code : 3507)</t>
  </si>
  <si>
    <t>67 - FOOD TECHNOLOGY</t>
  </si>
  <si>
    <t>Food standards</t>
  </si>
  <si>
    <r>
      <rPr>
        <sz val="11"/>
        <rFont val="Calibri"/>
      </rPr>
      <t>https://members.wto.org/crnattachments/2026/TBT/THA/26_03320_00_e.pdf</t>
    </r>
  </si>
  <si>
    <t>General Specifications and Considerations for Enzyme Preparations (https://www.fao.org/food/food-safety-quality/scientific-advice/jecfa/jecfa-additives/enzymes/en/Principles and methods for the risk assessment of chemicals in food (Environmental health criteria 240): Section 9.1.4.2 Enzymes</t>
  </si>
  <si>
    <t>Use Restrictions and Labeling Requirements of 2ʹ-Fucosyllactose/Difucosyllactose Mixture Produced by Genetically Modified Escherichia coli Strain K-12 DH1 MDO MAP1001d as a Food Ingredient</t>
  </si>
  <si>
    <t>The purpose of this notification is to provide the final texts of "Use Restrictions and Labeling Requirements of 2ʹ-Fucosyllactose/Difucosyllactose Mixture Produced by Genetically Modified Escherichia coli Strain K-12 DH1 MDO MAP1001d as a Food Ingredient" and relevant dates of its implementation.The draft texts notified in "G/TBT/N/TPKM/585" were adopted without changes.</t>
  </si>
  <si>
    <t>Food products in general (ICS code(s): 67.040)</t>
  </si>
  <si>
    <t>67.040 - Food products in general; 67.040 - Food products in general</t>
  </si>
  <si>
    <r>
      <rPr>
        <sz val="11"/>
        <rFont val="Calibri"/>
      </rPr>
      <t>https://members.wto.org/crnattachments/2026/TBT/TPKM/final_measure/26_03314_00_x.pdf
https://members.wto.org/crnattachments/2026/TBT/TPKM/final_measure/26_03314_00_e.pdf</t>
    </r>
  </si>
  <si>
    <t>Agency Information Collection Activities; Extension of 
Collection; Comment Request; Standard for the Flammability of Clothing 
Textiles, 16 CFR Part 1610; Standard for the Flammability of Vinyl 
Plastic Film, 16 CFR Part 1611</t>
  </si>
  <si>
    <t>As required by the Paperwork Reduction Act of 1995 (PRA), the Consumer Product Safety Commission (CPSC or Commission) requests comments on a proposed extension of approval of information collection requirements associated with the Standard for the Flammability of Clothing Textiles and the Standard for the Flammability of Vinyl Plastic Film. The Office of Management and Budget (OMB) previously approved this collection of information under control number 3041-0024. OMB's most recent extension of approval will expire on 31 October 2026. The Commission will consider all comments received in response to this notice before requesting an extension of this collection of information from OMB.Submit comments on the collection of information by 24 August 2026.91 Federal Register (FR) 38406, 25 June 2026; Title 16 Code of Federal Regulations (CFR) Part 1610 and 1611_x000D_
https://www.govinfo.gov/content/pkg/FR-2026-06-25/html/2026-12770.htm_x000D_
https://www.govinfo.gov/content/pkg/FR-2026-06-25/pdf/2026-12770.pdfThis action is identified by Docket Number CPSC-2009-0092.  The Docket Folder is available on Regulations.gov at https://www.regulations.gov/docket/CPSC-2009-0092/document and provides access to primary and supporting documents as well as comments received. Documents are also accessible from Regulations.gov by searching the Docket Number.WTO Members and their stakeholders are asked to submit comments to the USA TBT Enquiry Point by or before 4pmEastern Time on 24 August 2026. Comments received by the USA TBT Enquiry Point from WTO Members and their stakeholders will be shared with the CPSC and will also be submitted to the Docket on Regulations.gov if received within the comment period.Previous actions notified under the symbol G/TBT/N/USA/242 are identified by Docket Number CPSC-2019-0008. The Docket Folder is available on Regulations.gov at https://www.regulations.gov/docket/CPSC-2019-0008/document and provides access to primary and supporting documents as well as comments received. Documents are also accessible from Regulations.gov by searching the Docket Number.</t>
  </si>
  <si>
    <t>Flammability of clothing textiles; Gloves, mittens and mitts. (HS code(s): 6216); Worn clothing and other worn articles. (HS code(s): 6309); Domestic safety (ICS code(s): 13.120); Protection against fire (ICS code(s): 13.220); Products of the textile industry (ICS code(s): 59.080); Clothes (ICS code(s): 61.020)</t>
  </si>
  <si>
    <t>6216 - Gloves, mittens and mitts, of all types of textile materials (excl. knitted or crocheted and for babies); 6309 - 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 6216 - Gloves, mittens and mitts, of all types of textile materials (excl. knitted or crocheted and for babies); 6309 - 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</si>
  <si>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13.120 - Domestic safety; 13.120 - Domestic safety; 13.220 - Protection against fire; 13.220 - Protection against fire; 59.080 - Products of the textile industry; 59.080 - Products of the textile industry; 61.020 - Clothes; 61.020 - Clothes</t>
  </si>
  <si>
    <t>Prevention of deceptive practices and consumer protection (TBT); Protection of human health or safety (TBT); Cost saving and productivity enhancement (TBT)</t>
  </si>
  <si>
    <r>
      <rPr>
        <sz val="11"/>
        <rFont val="Calibri"/>
      </rPr>
      <t>https://members.wto.org/crnattachments/2026/TBT/USA/26_03309_00_e.pdf</t>
    </r>
  </si>
  <si>
    <t>United States Standards for Grades of Orange Juice</t>
  </si>
  <si>
    <t>The Agricultural Marketing Service (AMS) is revising the U.S. Standards for Grades of Orange Juice (U.S. OJ Standards or Standards) by revising the limits for Grade B Brix allowances in Pasteurized Orange Juice (POJ) under the U.S. OJ Standards to reference the Food and Drug Administration's (FDA) Standard of Identity (SOI) for POJ (notified as G/TBT/N/USA/223191 Federal Register (FR) 38391, 25 June 2026:_x000D_
https://www.govinfo.gov/content/pkg/FR-2026-06-25/html/2026-12846.htm_x000D_
https://www.govinfo.gov/content/pkg/FR-2026-06-25/pdf/2026-12846.pdfThis final notice and the interim final notice notified as G/TBT/N/USA/2244 are identified by Docket Number AMS-SC-25-0057. The Docket Folder is available from Regulations.gov at https://www.regulations.gov/docket/AMS-SC-25-0057/document and provides access to primary documents as well as comments received. Documents are also accessible from Regulations.gov by searching the Docket Number.</t>
  </si>
  <si>
    <t>Orange juice; Quality (ICS code(s): 03.120); Fruits and derived products (ICS code(s): 67.080.10); Non-alcoholic beverages (ICS code(s): 67.160.20)</t>
  </si>
  <si>
    <t>200912 - Orange juice, unfermented, Brix value &lt;= 20 at 20°C, whether or not containing added sugar or other sweetening matter (excl. containing spirit and frozen); 200912 - Orange juice, unfermented, Brix value &lt;= 20 at 20°C, whether or not containing added sugar or other sweetening matter (excl. containing spirit and frozen)</t>
  </si>
  <si>
    <t>03.120 - Quality; 67.080.10 - Fruits and derived products; 67.160.20 - Non-alcoholic beverages; 03.120 - Quality; 67.080.10 - Fruits and derived products; 67.160.20 - Non-alcoholic beverages</t>
  </si>
  <si>
    <t>Quality requirements (TBT); Harmonization (TBT); Reducing trade barriers and facilitating trade (TBT)</t>
  </si>
  <si>
    <r>
      <rPr>
        <sz val="11"/>
        <rFont val="Calibri"/>
      </rPr>
      <t>https://members.wto.org/crnattachments/2026/TBT/USA/final_measure/26_03308_00_e.pdf</t>
    </r>
  </si>
  <si>
    <t>Amendment 09:2026 QCVN 09:2015/BCT National technical regulation for towel paper and toilet tissue paper (Annex Decree)</t>
  </si>
  <si>
    <t>This draft of technical regulation amends and replaces a number of provisions of QCVN 09:2015/BCT, covering: General provisions; Technical requirements; Management requirements; Implementation organization and Updated HS code.</t>
  </si>
  <si>
    <t>Towel paper and toilet tissue paper (HS 4818.10.00, HS 4818.20.00, HS 4818.90.00, HS 4803.00.30, HS 4803.00.90)</t>
  </si>
  <si>
    <t>4803 -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481810 - Toilet paper in rolls of a width of &lt;= 36 cm; 481820 - Handkerchiefs, cleansing or facial tissues and towels, of paper pulp, paper, cellulose wadding or webs of cellulose fibres; 481890 - 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t>
  </si>
  <si>
    <t>71.100.70 - Cosmetics. Toiletries</t>
  </si>
  <si>
    <t>Comply with the provisions of Law No. 78/2025/QH15; to modernise conformity assessment requirements towards risk-based management in line with Decree No. 37/2026/ND-CP and Decree No. 22/2026/ND-CP; to ensure consistency, uniformity, and conformity with the current legal system. Timely adoption is necessary to ensure alignment with Law No. 78/2025/QH15 before its mandatory implementation date and to provide the industry with adequate preparation time for compliance.</t>
  </si>
  <si>
    <r>
      <rPr>
        <sz val="11"/>
        <rFont val="Calibri"/>
      </rPr>
      <t>https://members.wto.org/crnattachments/2026/TBT/VNM/26_03322_00_e.pdf</t>
    </r>
  </si>
  <si>
    <t>* Law 78/2025/QH15 on Product Quality; Law No. 69/2025/QH15 on Chemicals dated 14 June 2025* Decree No. 37/2026/ND-CP dated January 23rd, 2026 of the Government; * Decree No. 22/2026/NĐ-CP dated January 16th, 2026 of the Government.Circular No. 14/2026/TT-BKHCN dated 9 April 2026 of the Minister of Science and Technology on conformity declaration, conformity announcement and conformity assessment methods</t>
  </si>
  <si>
    <t>National technical regulation on safety of industrial explosive materials - Mixtures of Single-Element High explosives</t>
  </si>
  <si>
    <t>This regulation specifies requirements for technical specifications, testing methods and management measures for Mixtures of Single-Element High explosives - specifically, mixtures of Trinitrotoluene (TNT) with one of the following single-element high explosives: Hexogen (RDX), Octogen (HMX), or Pentrite (PETN).This regulation covers: Technical specifications; Packaging and storage requirements; Testing methods; Conformity assessment: mandatory third-party conformity certification and State quality inspection requirements for products in circulation.This regulation applies to organizations and individuals having activities related to Mixtures of Single-Element High explosives in the territory of Vietnam and other relevant organizations and individuals; conformity certification bodies conducting conformity assessment activities for these products and competent State management agencies and other relevant organizations and individuals.</t>
  </si>
  <si>
    <t>Mixtures of Single-Element High Explosives (mixtures of Trinitrotoluene (TNT) with one of the following: Hexogen (RDX), Octogen (HMX), or Pentrite (PETN)) (HS 3602.00.00)</t>
  </si>
  <si>
    <t>3602 - Prepared explosives, other than propellent powders.</t>
  </si>
  <si>
    <t>71.100.30 - Explosives. Pyrotechnics and fireworks</t>
  </si>
  <si>
    <t>National security requirements (TBT); Protection of human health or safety (TBT)</t>
  </si>
  <si>
    <r>
      <rPr>
        <sz val="11"/>
        <rFont val="Calibri"/>
      </rPr>
      <t>https://members.wto.org/crnattachments/2026/TBT/VNM/26_03323_00_e.pdf</t>
    </r>
  </si>
  <si>
    <t>* Law governing and using weapons, explosives and supporting tools;* Law on product quality;* Decree No. 37/2026/ND-CP dated January 23rd, 2026 of the Government;* Decree No. 22/2026/NĐ-CP dated January 16th, 2026 of the Government;* Circular No. 23/2024/TT-BCT dated November 07, 2024 of the Ministry of Industry and Trade;* Circular No. 14/2026/TT-BKHCN dated 09 April 2026 of the Ministry of Science and Technology.</t>
  </si>
  <si>
    <t>Australia</t>
  </si>
  <si>
    <t>Mangosteen fruit from Malaysia: biosecurity import requirements draft report</t>
  </si>
  <si>
    <t>Australia has released a draft report for our risk analysis for fresh mangosteen fruit (Garcinia mangostana) from Malaysia for human consumption.</t>
  </si>
  <si>
    <t>Fresh mangosteen (Garcinia mangostana) fruit</t>
  </si>
  <si>
    <t>Plant protection (SPS)</t>
  </si>
  <si>
    <t>Plant health</t>
  </si>
  <si>
    <t>Malaysia</t>
  </si>
  <si>
    <r>
      <rPr>
        <sz val="11"/>
        <rFont val="Calibri"/>
      </rPr>
      <t>https://www.agriculture.gov.au/biosecurity-trade/policy/risk-analysis/plant/mangosteens-from-malaysia</t>
    </r>
  </si>
  <si>
    <t>Proposal to amend Schedule 20 of the revised Australia New Zealand Food Standards Code (16 June 2026)</t>
  </si>
  <si>
    <t>This Proposal seeks to amend the Australia New Zealand Food Standards Code to align the following maximum residue limits (MRLs) for various agricultural and veterinary chemicals so that they are consistent with other national regulations relating to the safe and effective use of agricultural and veterinary chemicals:Clothianidin, Cinmethylin, Fludioxonil, Fluxapyroxad, Folpet, Glufosinate, Glufosinate-ammonium and Glufosinate-P-ammonium, Isocycloseram, Pydiflumetofen, Pyraclostrobin, Spirotetramat and Tetraniliprole in specified plant commodities;Glufosinate, Glufosinate-ammonium and Glufosinate-P-ammonium, Folpet in specified animal commodities.</t>
  </si>
  <si>
    <t>Foods in general</t>
  </si>
  <si>
    <t>Adoption anticipated August 2026.</t>
  </si>
  <si>
    <t>Entry into force anticipated August 2026.</t>
  </si>
  <si>
    <r>
      <rPr>
        <sz val="11"/>
        <rFont val="Calibri"/>
      </rPr>
      <t>https://www.apvma.gov.au/sites/default/files/2026-06/Gazette%20No%2012%2C%20Tuesday%2016%20June%202026.pdf</t>
    </r>
  </si>
  <si>
    <t>Certain proposed limits may differ from Codex limits.
The scientific methodology used by Australia to establish MRLs is consistent with international best practice and follows a rigorous scientific risk analysis including dietary exposure assessment to chemical residues from potentially treated foods. Countries set MRLs according to the good agricultural practice (GAP) or good veterinary practice (GVP) applicable to their region. Agricultural and veterinary chemical use patterns differ between different production regions and countries as pests, diseases and environmental factors vary. This means that Australian MRLs for agricultural and veterinary chemicals in food may differ from Codex standards. 
Australia’s residues assessment processes for agricultural chemicals are available at: https://apvma.gov.au/node/1037. Australia’s residues assessment processes for veterinary chemicals are available at: https://apvma.gov.au/node/719.</t>
  </si>
  <si>
    <t>Draft - Updates the phytosanitary requirements for the artichoke inflorescences (Cynara scolymus) produced in the Kingdom of Belgium</t>
  </si>
  <si>
    <t>Draft Ordinance aiming to update the phytosanitary requirements for the import of inflorescences (Category 3) of artichoke (Cynara scolymus) produced in Belgium. The consignments of artichoke inflorescences must be accompanied by a phytosanitary certificate, issued by the National Plant Protection Organization – NPPO of Belgium, as detailed on the Draft Ordinance.</t>
  </si>
  <si>
    <t>Belgium</t>
  </si>
  <si>
    <r>
      <rPr>
        <sz val="11"/>
        <rFont val="Calibri"/>
      </rPr>
      <t>https://members.wto.org/crnattachments/2026/SPS/BRA/26_03258_00_x.pdf
https://members.wto.org/crnattachments/2026/SPS/BRA/26_03258_00_e.pdf</t>
    </r>
  </si>
  <si>
    <t>Peru</t>
  </si>
  <si>
    <t>Resolución Directoral No D000020-2026-MIDAGRI-SENASA-DSA (Directorial Resolution No. D000020-2026-MIDAGRI-SENASA-DSA)</t>
  </si>
  <si>
    <t>The notified Directorial Resolution approves the sanitary requirements for imports of specific-pathogen-free (SPF) eggs from Ireland.</t>
  </si>
  <si>
    <t>Specific-pathogen-free (SPF) eggs</t>
  </si>
  <si>
    <t>Animal health</t>
  </si>
  <si>
    <t>Ireland</t>
  </si>
  <si>
    <r>
      <rPr>
        <sz val="11"/>
        <rFont val="Calibri"/>
      </rPr>
      <t>https://members.wto.org/crnattachments/2026/SPS/PER/26_03257_00_s.PDF</t>
    </r>
  </si>
  <si>
    <t>The Separate Customs Territory of Taiwan, Penghu, Kinmen and Matsu would like to notify that the "Use Restrictions and Labeling Requirements of 2ʹ-Fucosyllactose/Difucosyllactose Mixture Produced by Genetically Modified Escherichia coli Strain K-12 DH1 MDO MAP1001d as a Food Ingredient" as per G/SPS/N/TPKM/652 on 16 December 2025, was promulgated on 24 June 2026 and came into effect on the same day. </t>
  </si>
  <si>
    <t>Food ingredients to be used in food</t>
  </si>
  <si>
    <t>Adoption/publication/entry into force of reg.; Food safety; Human health; Labelling; Labelling; Human health; Food safety</t>
  </si>
  <si>
    <r>
      <rPr>
        <sz val="11"/>
        <rFont val="Calibri"/>
      </rPr>
      <t>https://members.wto.org/crnattachments/2026/SPS/TPKM/26_03260_00_x.pdf
https://members.wto.org/crnattachments/2026/SPS/TPKM/26_03260_00_e.pdf</t>
    </r>
  </si>
  <si>
    <t>Ordinance on Foodstuffs and Utility Articles / Ordinance on Information on Foodstuffs / Ordinance on the Lists of Countries Provided for in the Ordinance on Foodstuffs and Utility Articles</t>
  </si>
  <si>
    <t xml:space="preserve">The modification lists countries that have legally prohibited painful methods for the production of certain foodstuffs of animal origin. During the public consultation (which lasts until October 2026) it is still possible to require the addition of a country to the list by providing the corresponding legal prohibition. Furthermore, import from Countries not listed does not automatically mean foodstuffs need to be labelled: the FAQ provide information for producers and exporters regarding the labelling requirements. _x000D_
</t>
  </si>
  <si>
    <t>MEAT AND EDIBLE MEAT OFFAL (HS code(s): 02); EDIBLE VEGETABLES AND CERTAIN ROOTS AND TUBERS (HS code(s): 07); EDIBLE FRUIT AND NUTS; PEEL OF CITRUS FRUIT OR MELONS (HS code(s): 08)</t>
  </si>
  <si>
    <t>02 - MEAT AND EDIBLE MEAT OFFAL; 07 - EDIBLE VEGETABLES AND CERTAIN ROOTS AND TUBERS; 08 - EDIBLE FRUIT AND NUTS; PEEL OF CITRUS FRUIT OR MELONS; 02 - MEAT AND EDIBLE MEAT OFFAL; 07 - EDIBLE VEGETABLES AND CERTAIN ROOTS AND TUBERS; 08 - EDIBLE FRUIT AND NUTS; PEEL OF CITRUS FRUIT OR MELONS</t>
  </si>
  <si>
    <t>65.020.30 - Animal husbandry and breeding; 65.020.30 - Animal husbandry and breeding; 67.160 - Beverages; 67.160 - Beverages</t>
  </si>
  <si>
    <t>Consumer information, labelling (TBT); Other (TBT)</t>
  </si>
  <si>
    <t>Animal welfare</t>
  </si>
  <si>
    <t>Labelling; Labelling</t>
  </si>
  <si>
    <r>
      <rPr>
        <sz val="11"/>
        <rFont val="Calibri"/>
      </rPr>
      <t>https://members.wto.org/crnattachments/2026/TBT/CHE/modification/26_03282_00_f.pdf
https://members.wto.org/crnattachments/2026/TBT/CHE/modification/26_03282_01_f.pdf
https://members.wto.org/crnattachments/2026/TBT/CHE/interpretative_guidance/26_03282_00_e.pdf
https://members.wto.org/crnattachments/2026/TBT/CHE/interpretative_guidance/26_03282_02_f.pdf</t>
    </r>
  </si>
  <si>
    <t>DRAFT ROYAL DECREE APPROVING THE QUALITY STANDARD FOR OLIVE AND OLIVE-POMACE OIL</t>
  </si>
  <si>
    <t>The draft text seeks to amend the quality standard for olive oil, approved in 2021.The amendment introduces a number of adjustments that will help to improve the consistency of the information recorded, reduce uncertainty in the computerized system, improve legal certainty for operators, and strengthen administrative control.1 This information can be provided by including a website address, a PDF attachment, or other information on where the text of the final/modified measure and/or interpretative guidance can be obtained.G/TBT/N/ESP/45/Add.2- 2 - __________</t>
  </si>
  <si>
    <t>Olive oil and its fractions obtained from the fruit of the olive tree solely by mechanical or other physical means under conditions that do not lead to deterioration of the oil, whether or not refined, but not chemically modified (HS code(s): 1509); Other oils and their fractions, obtained solely from olives, whether or not refined, but not chemically modified, incl. blends of these oils or fractions with oils or fractions of heading 1509 (HS code(s): 1510); Animal and vegetable fats and oils (ICS code(s): 67.200.10)</t>
  </si>
  <si>
    <t>1509 - Olive oil and its fractions obtained from the fruit of the olive tree solely by mechanical or other physical means under conditions that do not lead to deterioration of the oil, whether or not refined, but not chemically modified; 1510 - Other oils and their fractions, obtained solely from olives, whether or not refined, but not chemically modified, incl. blends of these oils or fractions with oils or fractions of heading 1509; 1509 - Olive oil and its fractions obtained from the fruit of the olive tree solely by mechanical or other physical means under conditions that do not lead to deterioration of the oil, whether or not refined, but not chemically modified; 1510 - Other oils and their fractions, obtained solely from olives, whether or not refined, but not chemically modified, incl. blends of these oils or fractions with oils or fractions of heading 1509</t>
  </si>
  <si>
    <t>67.200.10 - Animal and vegetable fats and oils; 67.200.10 - Animal and vegetable fats and oils</t>
  </si>
  <si>
    <t>El objetivo de la modificación de la Norma de calidad es la introducción de requisitos a los operadores que producen o comercializan aceites de oliva y de orujo de oliva en cuanto a las instalaciones, la trazabilidad, las práctica prohibidas y requisitos y característica de los productos objeto de la norma de calidad.</t>
  </si>
  <si>
    <r>
      <rPr>
        <sz val="11"/>
        <rFont val="Calibri"/>
      </rPr>
      <t>https://members.wto.org/crnattachments/2026/TBT/ESP/modification/26_03273_00_s.pdf</t>
    </r>
  </si>
  <si>
    <t>Draft Commission Implementing Decision on harmonised conditions of use of harmonised frequency bands for terrestrial systems capable of providing electronic communications services by aerial terminal stations using non-active antenna systems in the Union</t>
  </si>
  <si>
    <t>Address the increasing demand for safe beyond-visual-line-of-sight (BVLOS) operations of ATS (aerial terminal stations) across the Union, mainly for professional purposes in different sectors (e.g. agriculture, transport, pipeline inspections, and search and rescue missions), based on the most advanced mobile communications technologies (4G/LTE, 5G NR), as well as to foster innovation and the efficient use of spectrum, while supporting the development of the internal market. </t>
  </si>
  <si>
    <t>Radio equipment for aerial terminal stations</t>
  </si>
  <si>
    <t>Protection of human health or safety (TBT); Quality requirements (TBT); Harmonization (TBT)</t>
  </si>
  <si>
    <t>This Decision is addressed to the EU Member States. The purpose of this Decision is to establish harmonised technical and operational conditions for the usage of aerial terminal stations (ATS, e.g. drones) with non-active antenna systems (non-AAS) in harmonised frequency bands for terrestrial systems capable of providing electronic communications services (ECS).</t>
  </si>
  <si>
    <r>
      <rPr>
        <sz val="11"/>
        <rFont val="Calibri"/>
      </rPr>
      <t>https://members.wto.org/crnattachments/2026/TBT/EEC/26_03274_00_e.pdf
https://members.wto.org/crnattachments/2026/TBT/EEC/26_03274_01_e.pdf</t>
    </r>
  </si>
  <si>
    <t>-Draft Commission Implementing Decision as mentioned above</t>
  </si>
  <si>
    <t>Congressional Review Act Revocation of 2024 Amendments to the 
National Emission Standards for Hazardous Air Pollutants: Rubber Tire 
Manufacturing</t>
  </si>
  <si>
    <t xml:space="preserve">The U.S. Environmental Protection Agency (EPA) is amending the Code of Federal Regulations (CFR) to remove the provisions finalized by the EPA in a 2024 final rule titled ''National Emission Standards for Hazardous Air Pollutants: Rubber Tire Manufacturing'' (''2024 Rubber Tire Rule'') (notified as G/TBT/N/USA/2073/Add.2). Under the Congressional Review Act (CRA), Congress passed, and the President signed, a joint resolution of disapproval of the 2024 Rubber Tire Rule. The 2024 Rubber Tire Rule promulgated first-time air emissions standards for the rubber processing subcategory of the rubber tire manufacturing source category. Under the joint resolution and by operation of the CRA, the 2024 Rubber Tire Rule has no legal force or effect, and the EPA thus is taking this final action to remove the provisions finalized in that rule.This final rule is effective 29 November 2024.91 Federal Register (FR) 37274, 22 June 2026; Title 40 Code of Federal Regulations (CFR) Part 63_x000D_
https://www.govinfo.gov/content/pkg/FR-2026-06-22/html/2026-12424.htm_x000D_
https://www.govinfo.gov/content/pkg/FR-2026-06-22/pdf/2026-12424.pdfThis action and previous actions notified under the symbol G/TBT/N/USA/2073 are identified by Docket Number EPA-HQ-OAR-2019-0392. The Docket Folder is available from Regulations.gov at https://www.regulations.gov/docket/EPA-HQ-OAR-2019-0392/document and provides access to primary and supporting documents as well as comments received. Documents are also accessible from Regulations.gov by searching the Docket Number._x000D_
</t>
  </si>
  <si>
    <t>Rubber tire manufacturing emissions; New pneumatic tyres, of rubber (HS code(s): 4011); Quality (ICS code(s): 03.120); Environmental protection (ICS code(s): 13.020); Air quality (ICS code(s): 13.040); Tyres (ICS code(s): 83.160)</t>
  </si>
  <si>
    <t>4011 - New pneumatic tyres, of rubber; 4011 - New pneumatic tyres, of rubber</t>
  </si>
  <si>
    <t>03.120 - Quality; 13.020 - Environmental protection; 13.040 - Air quality; 83.160 - Tyres; 03.120 - Quality; 13.020 - Environmental protection; 13.040 - Air quality; 83.160 - Tyres</t>
  </si>
  <si>
    <t>Protection of the environment (TBT); Quality requirements (TBT)</t>
  </si>
  <si>
    <r>
      <rPr>
        <sz val="11"/>
        <rFont val="Calibri"/>
      </rPr>
      <t>https://members.wto.org/crnattachments/2026/TBT/USA/final_measure/26_03276_00_e.pdf</t>
    </r>
  </si>
  <si>
    <t>EPCRA Hazardous Chemical Inventory Reporting Requirements: 
Conformity With the 2024 OSHA Hazard Communication Standard</t>
  </si>
  <si>
    <t xml:space="preserve">The Environmental Protection Agency is conforming the Emergency Planning and Community Right-to-Know Act hazardous chemical inventory reporting regulations to the Occupational Safety and Health Administration's Hazard Communication Standard amendments of 2012 and 2024. The Emergency Planning and Community Right-to-Know Act (EPCRA) and its regulations rely on the Occupational Safety and Health Administration's (OSHA's) Hazard Communication Standard for the definition of a hazardous chemical and for the categories of health and physical hazards that must be reported under the hazardous chemical inventory regulations. This action conforms the terminology used and information that must be reported on the hazardous chemical inventory forms to the Hazard Communication Standard amendments. As a result, this action improves first responder and community safety, reduces discrepancies and confusion, prevents interpretation burdens on facilities when using (Material) Safety Data Sheets to complete annual hazardous chemical inventory reports, and enhances clarity.Effective date: This final rule is effective 21 August 2026.    Compliance date: The compliance date for the use of the new hazard categories is 1 January 2028. The EPA expects these changes to be reflected in 2027 EPCRA section 312 annual reports, due 1 March 2028.91 Federal Register (FR) 37022, 22 June 2026; Title 40 Code of Federal Regulations (CFR) Part 370_x000D_
https://www.govinfo.gov/content/pkg/FR-2026-06-22/html/2026-12426.htm_x000D_
https://www.govinfo.gov/content/pkg/FR-2026-06-22/pdf/2026-12426.pdfThis final rule and previous actions notified under the symbol G/TBT/N/USA/2243 are identified by Docket Number EPA-HQ-OLEM-2025-0299. The link to the Docket Folder on Regulations.gov is https://www.regulations.gov/docket/EPA-HQ-OLEM-2025-0299/document and provides access to primary and supporting documents as well as comments received. Documents are also accessible from Regulations.gov by searching the corrected Docket Number. _x000D_
</t>
  </si>
  <si>
    <t>Hazardous chemicals; Environmental protection (ICS code(s): 13.020); Production in the chemical industry (ICS code(s): 71.020); Products of the chemical industry (ICS code(s): 71.100)</t>
  </si>
  <si>
    <t>13.020 - Environmental protection; 71.020 - Production in the chemical industry; 71.100 - Products of the chemical industry; 13.020 - Environmental protection; 71.020 - Production in the chemical industry; 71.100 - Products of the chemical industry</t>
  </si>
  <si>
    <r>
      <rPr>
        <sz val="11"/>
        <rFont val="Calibri"/>
      </rPr>
      <t>https://members.wto.org/crnattachments/2026/TBT/USA/final_measure/26_03275_00_e.pdf</t>
    </r>
  </si>
  <si>
    <t>Safety Standard for Lithium-Ion Batteries Used in Micromobility 
Products and Electrical Systems of Micromobility Products Containing 
Such Batteries</t>
  </si>
  <si>
    <t>Notice of proposed rulemaking - The U.S. Consumer Product Safety Commission (CPSC) issues this 
notice of proposed rulemaking (NPR) to address the unreasonable risk of 
death and injury associated with lithium-ion batteries used in 
micromobility products due to hazards such as thermal runaway of 
lithium cells, which can lead to fires, explosions, gas releases, 
burns, overheating, and smoke inhalation. The NPR proposes that 
electrical systems using lithium-ion batteries in micromobility 
products comply with applicable voluntary standards, with 
modifications. Because some micromobility products are children's 
products requiring third party testing, the NPR also proposes to add 
this rule to the list of rules that require such testing.</t>
  </si>
  <si>
    <t>Lithium-ion batteries; Quality (ICS code(s): 03.120); Domestic safety (ICS code(s): 13.120); Acid secondary cells and batteries (ICS code(s): 29.220.20); Motorcycles and mopeds (ICS code(s): 43.140)</t>
  </si>
  <si>
    <t>03.120 - Quality; 13.120 - Domestic safety; 29.220.20 - Acid secondary cells and batteries; 43.140 - Motorcycles and mopeds</t>
  </si>
  <si>
    <r>
      <rPr>
        <sz val="11"/>
        <rFont val="Calibri"/>
      </rPr>
      <t>https://members.wto.org/crnattachments/2026/TBT/USA/26_03277_00_e.pdf</t>
    </r>
  </si>
  <si>
    <t xml:space="preserve">91 Federal Register (FR) 38162, 24 June 2026; Title 16 Code of Federal Regulations (CFR) Parts 1112 and 1265:_x000D_
https://www.govinfo.gov/content/pkg/FR-2026-06-24/html/2026-12749.htm_x000D_
https://www.govinfo.gov/content/pkg/FR-2026-06-24/pdf/2026-12749.pdfThis notice of proposed rulemaking is identified by Docket Number CPSC-2025-0012. The Docket Folder is available from Regulations.gov at https://www.regulations.gov/docket/CPSC-2025-0012/document and provides access to primary and supporting documents as well as comments received. Documents are also accessible from Regulations.gov by searching the Docket Number. _x000D_
_x000D_
_x000D_
</t>
  </si>
  <si>
    <t>Draft resolution (Consulta Publica) number 457, December 28th 2017</t>
  </si>
  <si>
    <t>The Draft Resolution number 457, 28 December 2017 - previously notified through G/TBT/N/BRA/781 - which establishes the lists of nutrients, bioactive substances, enzymes and probiotics, limits of use, claims and upplementary labelling of food supplements, was amended by Normative Instruction  number 450, 10 June 2026.</t>
  </si>
  <si>
    <t>Food supplements and labelling.</t>
  </si>
  <si>
    <t>Protection of Human Health</t>
  </si>
  <si>
    <t>Food standards; Labelling; Nutrition information; Food standards; Labelling; Nutrition information</t>
  </si>
  <si>
    <r>
      <rPr>
        <sz val="11"/>
        <rFont val="Calibri"/>
      </rPr>
      <t>https://members.wto.org/crnattachments/2026/TBT/BRA/modification/26_03255_00_x.pdf</t>
    </r>
  </si>
  <si>
    <t>Amendments to regulations 118, 119, 120, 122, 124, 125, 128, 129, 131, 132, 134A, 134B and 134C, and insertion of three new regulations 125B, 128A and 134D under Food Regulations 1985 [P.U.(A) 437/1985</t>
  </si>
  <si>
    <t>The proposed amendments to the Food Regulations 1985 [P.U.(A) 437/1985] involve the following:Amendment to regulations 118, 119, 120, 122, 124, 125, 128, 129, 131, 132, 134A, 134B and 134C regarding specific requirements of sweetening substance in relation to definition, specification and the use of food additives. The purpose of the amendments on all provisions of food additives is to align the text with subregulation 19(2) of the Food Regulations 1985. The conditions under which food additives may be used in sweetening can be directly referred to the Codex General Standard for Food Additives (GSFA, CXS 192-1995);Insertion of three new regulations, namely regulations 125B (dried glucose syrup), 128A (lactose) and 134D (evaporated creamer), which prescribe the definitions, specifications and labelling requirements.</t>
  </si>
  <si>
    <t>Cane or beet sugar and chemically pure sucrose, in solid form (HS code(s): 1701); Other sugars, incl. chemically pure lactose, maltose, glucose and fructose, in solid form; sugar syrups not containing added flavouring or colouring matter; artificial honey, whether or not mixed with natural honey; caramel (HS code(s): 1702); Molasses resulting from the extraction or refining of sugar (HS code(s): 1703);Non-dairy creamer (HS code (s): 2106).</t>
  </si>
  <si>
    <t>1701 - Cane or beet sugar and chemically pure sucrose, in solid form; 1702 - Other sugars, incl. chemically pure lactose, maltose, glucose and fructose, in solid form; sugar syrups not containing added flavouring or colouring matter; artificial honey, whether or not mixed with natural honey; caramel; 1703 - Molasses resulting from the extraction or refining of sugar; 2106 - Food preparations, n.e.s.</t>
  </si>
  <si>
    <t>67.020 - Processes in the food industry</t>
  </si>
  <si>
    <t>Consumer information, labelling (TBT); Protection of human health or safety (TBT)</t>
  </si>
  <si>
    <t>Six months from the date of publication.</t>
  </si>
  <si>
    <t>Food Act 1983 [Act 281Food Regulations 1985 [P.U.(A) 437/1985</t>
  </si>
  <si>
    <t>Draft Notification of the Ministry of Public Health RE: ClassificationofSchedule IV Narcotic Drugs (No. 4) B.E. ….</t>
  </si>
  <si>
    <t>This draft notification aims to amend the exemption criteria for phenylacetic acid, classified as a Schedule IV narcotic drug under the Narcotics Code. The current exemption is limited to food and animal feed flavorings at a concentration not exceeding 5%.The proposed amendment expands the exemption to include its use in cosmetics and household or public health hazardous substances as a fragrance ingredient at a concentration not exceeding 10%, and in finished products used solely for fragrance purposes at a concentration not exceeding 5%, in order to support industrial benefits and positively impact the country's economy. Nevertheless, this must remain under regulatory control in accordance with the relevant legislation to prevent any risk of misuse and diversion from the legitimate system.</t>
  </si>
  <si>
    <t>Narcotic Drugs</t>
  </si>
  <si>
    <t>71.080.80 - Aldehydes and ketones; 71.080.80 - Aldehydes and ketones</t>
  </si>
  <si>
    <t>Consumer information and prevention of illegal activities involving chemical inputs and products.</t>
  </si>
  <si>
    <r>
      <rPr>
        <sz val="11"/>
        <rFont val="Calibri"/>
      </rPr>
      <t>https://members.wto.org/crnattachments/2026/TBT/THA/modification/26_03259_00_x.pdf</t>
    </r>
  </si>
  <si>
    <t>Regulatory Guide: Acceptability of ASME OM-2 Code, Component 
Testing Requirements at Nuclear Facilities; Correction</t>
  </si>
  <si>
    <t>The U.S. Nuclear Regulatory Commission (NRC) is correcting a notice that was published in the Federal Register on 4 June 2026 (notified as G/TBT/N/USA/2288), regarding Regulatory Guide: Acceptability of ASME OM-2 Code, Component Testing Requirements at Nuclear Facilities, issuance and post-promulgation comment period. This action is necessary to correct the effective date of Regulatory Guide, 1.220, Revision 0.The correction takes effect on 22 June 2026.91 Federal Register (FR) 37152, 22 June 2026:_x000D_
https://www.govinfo.gov/content/pkg/FR-2026-06-22/html/2026-12434.htm_x000D_
https://www.govinfo.gov/content/pkg/FR-2026-06-22/pdf/2026-12434.pdfThis correction and the direct final guide; issuance and post-promulgation comment period notified as G/TBT/N/USA/2288 are identified by Docket Number NRC-2025-0677. The Docket Folder is available on Regulations.gov at https://www.regulations.gov/docket/NRC-2025-0677/document and provides access to primary documents as well as comments received. Documents are also accessible from Regulations.gov by searching the Docket Number.Post-promulgation comments must be received by 6 July 2026. Comments received after this date will be considered if it is practical to do so, but the NRC is able to ensure consideration only for comments received on or before this date. WTO Members and their stakeholders are asked to submit comments to the USA TBT Enquiry Point by or before 4pmEastern Time on 6 July 2026. Comments received by the USA TBT Enquiry Point from WTO Members and their stakeholders will be shared with the NRC and will also be submitted to the Docket on Regulations.gov if received within the comment period.</t>
  </si>
  <si>
    <t>Nuclear facilities component testing; Test conditions and procedures in general (ICS code(s): 19.020); Nuclear power plants. Safety (ICS code(s): 27.120.20)</t>
  </si>
  <si>
    <t>19.020 - Test conditions and procedures in general; 27.120.20 - Nuclear power plants. Safety; 19.020 - Test conditions and procedures in general; 27.120.20 - Nuclear power plants. Safety</t>
  </si>
  <si>
    <t>Corrigendum to Regular Notification</t>
  </si>
  <si>
    <r>
      <rPr>
        <sz val="11"/>
        <rFont val="Calibri"/>
      </rPr>
      <t>https://members.wto.org/crnattachments/2026/TBT/USA/26_03254_00_e.pdf</t>
    </r>
  </si>
  <si>
    <t>Draft. Establishes the phytosanitary requirements for the importation of seeds of Brassica napus produced in any origin</t>
  </si>
  <si>
    <t>Draft Ordinance aiming to establish the phytosanitary requirements for the import of seeds (Category 4) of Brassica napus produced in any origin. This Ordinance does not apply to seeds of Brassica napus var. oleifera from Mercosur countries.</t>
  </si>
  <si>
    <t>Brassica napus</t>
  </si>
  <si>
    <r>
      <rPr>
        <sz val="11"/>
        <rFont val="Calibri"/>
      </rPr>
      <t>https://members.wto.org/crnattachments/2026/SPS/BRA/26_03234_00_e.pdf
https://members.wto.org/crnattachments/2026/SPS/BRA/26_03234_00_x.pdf</t>
    </r>
  </si>
  <si>
    <t>Draft. Establishes the phytosanitary requirements for the for the import of seeds of Brassica carinata produced in any origin</t>
  </si>
  <si>
    <t>Draft Ordinance aiming to establish the phytosanitary requirements for the importation into Brazil of seeds (Category 4) of Brassica carinata produced in any origin.</t>
  </si>
  <si>
    <t>Brassica carinata</t>
  </si>
  <si>
    <r>
      <rPr>
        <sz val="11"/>
        <rFont val="Calibri"/>
      </rPr>
      <t>https://members.wto.org/crnattachments/2026/SPS/BRA/26_03235_00_x.pdf
https://members.wto.org/crnattachments/2026/SPS/BRA/26_03235_00_e.pdf</t>
    </r>
  </si>
  <si>
    <t>Resolución Exenta No. 4.031 de 2026 que, Establece requisitos fitosanitarios para la importación de frutos frescos de mango (Mangifera indica) para consumo, producidos y procedentes de México con tratamiento de irradiación (Exempt Resolution No. 4.031 establishing phytosanitary requirements for the importation of fresh mangoes (Mangifera indica) for consumption, produced in and coming from Mexico, treated with irradiation)Chile hereby advises that Exempt Resolution No. 4.031/2026 establishing phytosanitary requirements for the importation of fresh mangoes (Mangifera indica) for consumption, produced in and coming from Mexico, treated with irradiation, was published in the Official Journal on 22 May 2026, entering into force on that date.https://members.wto.org/crnattachments/2026/SPS/CHL/26_03237_00_s.pdf</t>
  </si>
  <si>
    <t>Fresh mangoes (Mangifera indica)</t>
  </si>
  <si>
    <t>080450 - Fresh or dried guavas, mangoes and mangosteens; 080450 - Fresh or dried guavas, mangoes and mangosteens</t>
  </si>
  <si>
    <t>Adoption/publication/entry into force of reg.; Irradiation; Plant health; Plant health; Irradiation</t>
  </si>
  <si>
    <r>
      <rPr>
        <sz val="11"/>
        <rFont val="Calibri"/>
      </rPr>
      <t>https://members.wto.org/crnattachments/2026/SPS/CHL/26_03237_00_s.pdf</t>
    </r>
  </si>
  <si>
    <t>Receipt of Pesticide Petitions Filed for Residues of Pesticide 
Chemicals in or on Various Commodities--March 2026</t>
  </si>
  <si>
    <t>This document announces the Agency's receipt of several initial filings of pesticide petitions requesting the establishment or modification of regulations for residues of pesticide chemicals in or on pistachio. Corteva Agriscience, 9330 Zionsville Road, Indianapolis, IN 46268, requests to establish a tolerance in FIFRA 40 CFR part 180 for residues of the insecticide sulfoxaflor in or on pistachio at 0.5 parts per million (ppm). </t>
  </si>
  <si>
    <t>Pistachio</t>
  </si>
  <si>
    <r>
      <rPr>
        <sz val="11"/>
        <rFont val="Calibri"/>
      </rPr>
      <t>https://www.govinfo.gov/content/pkg/FR-2026-06-22/html/2026-12417.htm</t>
    </r>
  </si>
  <si>
    <t>Regulations Amending the Energy Efficiency Regulations, 2016 (Amendment 19), 230 pages, available in English and French, accessible online.</t>
  </si>
  <si>
    <t>The Energy Efficiency Regulations, 2016 (the Regulations) prescribe energy efficiency and testing standards for residential, commercial and industrial energy-using products. They also prescribe labelling requirements for certain products to disclose and compare the energy use of a given product model relative to others in their category. The Regulations are amended regularly to introduce or update energy efficiency and testing standards. This proposed amendment (Amendment 19) would:Introduce new products into the Regulations with associated requirements for energy efficiency standards, testing standards, verification, labelling, and provision of information; Expand the scope, introduce, or update energy efficiency and testing standards of some currently regulated products;Allow regulated parties to voluntarily comply with the new requirements earlier by including an early compliance option; andSupport trade, regulatory implementation and burden reduction through actions like grouping similar products by function and withdrawing outdated standards.</t>
  </si>
  <si>
    <t>Energy efficiency standards for residential, commercial and industrial products:Air cleaners (HS: 8421.39); Computer room air conditioners (HS: 8415.82, 8415.10); Clothes dryers (HS: 8451.21); Pool heaters (HS: 8516.10, 8418.61, 8419.11, 8419.19, 8516.79); Pool pump motors (HS: 8501.40, 8501.51, 8501.52); Battery chargers (HS: 8504.40); Clothes washers (HS: 8450.11, 8450.12, 8450.20); Dishwashers (HS: 8422.11); Electric motors (HS: 8501.40, 8501.52, 8501.53); Electric ranges (HS: 8516.60); Freezers (HS: 8418.30, 8418.40); Gas-fired instantaneous water heaters (HS: 8419.11); Gas-fired storage water heaters (HS: 8419.19); Gas furnaces (HS: 7322.90); Gas ranges (HS: 7321.11); Ground-source heat pumps (HS: 8418.61, 8415.81); Integrated clothes washer-dryers (HS: 8450.11, 8450.12, 8450.19, 8450.20); Oil-fired water heaters (HS: 8419.19); Recovery ventilators (HS: 8414.59, 8415.83, 8419.50, 8479.89); Refrigerators and combination refrigerator-freezers (HS: 8418.10, 8418.21, 8418.29, 8418.69);Ceiling fans (HS: 8414.51, 8414.59); Central air conditioners and central heat pumps (HS: 8415.10, 8415.81, 8415.82, 8418.61); Electric water heaters (HS: 8516.10); External power supplies (HS: 8504.40); Gas fireplaces (HS: 7321.81); General service fluorescent lamps (HS: 8539.31); General service lamps (HS: 8539.21, 8539.22, 8539.29, 8539.39, 8539.49, 8539.52); Internal water loop heat pumps (HS: 8415.81); Large condensing units (HS: 8415.82, 8415.83); Line voltage thermostats (HS: 9032.10, 9032.89); Miscellaneous refrigeration products (HS: 8418.10, 8418.21, 8418.29); Televisions (HS: 8528.69, 8528.72, 8528.73).</t>
  </si>
  <si>
    <t>7321 - Stoves, ranges, grates, cookers, incl. those with subsidiary boilers for central heating, barbecues, braziers, gas rings, plate warmers and similar non-electric domestic appliances, and parts thereof of iron or steel (excl. boilers and radiators for central heating, geysers and hot water cylinders); 7322 - Radiators for central heating, non-electrically heated, and parts thereof, of iron or steel; air heaters and hot-air distributors, incl. distributors which can also distribute fresh or conditioned air, non-electrically heated, incorporating a motor-driven fan or blower, and parts thereof, of iron or steel; 8414 - Air or vacuum pumps (excl. gas compound elevators and pneumatic elevators and conveyors); air or other gas compressors and fans; ventilating or recycling hoods incorporating a fan, whether or not fitted with filters; gas-tight biological safety cabinets, whether or not fitted with filters; parts thereof; 8415 - Air conditioning machines comprising a motor-driven fan and elements for changing the temperature and humidity, incl. those machines in which the humidity cannot be separately regulated; parts thereof; 8418 - Refrigerators, freezers and other refrigerating or freezing equipment, electric or other; heat pumps; parts thereof (excl. air conditioning machines of heading 8415); 8419 - Machinery, plant or laboratory equipment whether or not electrically heated (excl. furnaces, ovens and other equipment of heading 8514), for the treatment of materials by a process involving a change of temperature such as heating, cooking, roasting, distilling, rectifying, sterilising, pasteurising, steaming, drying, evaporating, vaporising, condensing or cooling (excl. those used for domestic purposes); instantaneous or storage water heaters, non-electric; parts thereof; 8421 - Centrifuges, incl. centrifugal dryers (excl. those for isotope separation); filtering or purifying machinery and apparatus, for liquids or gases; parts thereof (excl. artificial kidneys); 8422 - 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 heat-shrink wrapping machinery; machinery for aerating beverages; parts thereof; 8450 - Household or laundry-type washing machines, incl. machines which both wash and dry; parts thereof; 8451 - Machinery (excl. of heading 8450) for washing, cleaning, wringing, drying, ironing, pressing incl. fusing presses, bleaching, dyeing, dressing, finishing, coating or impregnating textile yarns, fabrics or made-up textile articles and for applying paste to the base fabric or other support used in the manufacture of floor coverings like linoleum; machines for reeling, unreeling, folding, cutting or pinking textile fabrics; parts thereof; 8479 - Machines and mechanical appliances having individual functions, not specified or included elsewhere in this chapter; parts thereof; 8501 - Electric motors and generators (excl. generating sets); 8504 - Electrical transformers, static converters, e.g. rectifiers, and inductors; parts thereof; 8516 - Electric instantaneous or storage water heaters and immersion heaters; electric space-heating apparatus and soil-heating apparatus; electro-thermic hairdressing apparatus, e.g. hairdryers, hair curlers and curling tong heaters, and hand dryers; electric smoothing irons; other electro-thermic appliances of a kind used for domestic purposes; electric heating resistors (other than those of heading 8545); parts thereof; 8528 - Monitors and projectors, not incorporating television reception apparatus; reception apparatus for television, whether or not incorporating radio-broadcast receivers or sound or video recording or reproducing apparatus; 8539 - Electric filament or discharge lamps, incl. sealed beam lamp units and ultraviolet or infra-red lamps; arc lamps; light-emitting diode "LED" light sources; parts thereof; 9032 - Regulating or controlling instruments and apparatus (excl. taps, cocks and valves of heading 8481)</t>
  </si>
  <si>
    <t>13.020 - Environmental protection</t>
  </si>
  <si>
    <t>The goals of the amendment are to:Reduce energy consumption associated with various energy-using products used in homes, businesses, institutions, and industries. Support Canada’s energy security needs through reductions in electricity grid demands from identified energy-using products.Maintain a level playing field for dealers through a strong set of national energy efficiency standards. Ensure that the standards from other jurisdictions that are incorporated by reference in the Regulations are maintained as intended, regardless of potential future actions taken by a jurisdiction.Reduce regulatory burden associated with outdated standards and fragmented regulatory text.</t>
  </si>
  <si>
    <t>Normally within 12 months of publication in the Canada Gazette, Part I.</t>
  </si>
  <si>
    <t>These Regulations would come into force six months after the day on which they are published in the Canada Gazette, Part II.</t>
  </si>
  <si>
    <r>
      <rPr>
        <sz val="11"/>
        <rFont val="Calibri"/>
      </rPr>
      <t>https://gazette.gc.ca/rp-pr/p1/2026/2026-06-20/html/reg4-eng.html</t>
    </r>
  </si>
  <si>
    <t>Canada Gazette, Part I, June 20, 2026, Pages 1406 – 1635: https://gazette.gc.ca/rp-pr/p1/2026/2026-06-20/pdf/g1-16025.pdf#page=112 (Available in English and French)</t>
  </si>
  <si>
    <t>Draft Circular promulgating the List of medium-risk and high-risk products and goods under the responsibility of the Ministry of Public Security</t>
  </si>
  <si>
    <t>This draft Circular promulgates the List of products and goods with high and medium risk levels under the state management responsibility of the Ministry of Public Security and the corresponding quality management measures for products on the List. The draft classifies products into two risk categories: (1) high-risk products, including fireworks and fire extinguishing equipment and agents subject to mandatory conformity certification by designated organizations and mandatory state quality inspection upon importation; (2) medium-risk products, including fire protection equipment and safety and security surveillance devices subject to conformity certification or self-declaration based on accredited or designated testing results. This draft Circular applies to: (1) Organizations and individuals producing, importing, trading in, and using products and goods on the List; (2) Conformity assessment organizations conducting conformity assessment activities for products on the List; (3) State management agencies of the Ministry of Public Security and other relevant organizations and individuals.Decree No. 37/2026/ND-CP dated 23 January 2026 requires ministries to promulgate their respective lists of medium- and high-risk products before 1 July 2026, on which date the transitional arrangements under the previous regulatory framework cease to apply. Given this mandatory legislative deadline and the need to provide enterprises with adequate preparation time before the new regime enters into force, the commenting period has been reduced to 8 days.</t>
  </si>
  <si>
    <t>High-risk products and goods:(1) Fireworks of all kinds – HS Code 3604.10.00;(2) Fire extinguishers of all kinds – HS Code 8424.10.90;(3) Fire extinguishing agents of all kinds – HS Code 3813.00.00;(4) Gas cylinders and gas-agent containers for fire extinguishing systems – HS Code 8424.10.90.Medium-risk products and goods:(1) Fire alarm control panels – HS Code 8537.10.99;(2) Fire detectors of all kinds – HS Codes 8531.10.20, 8531.10.30, 8531.90.90;(3) Sprinkler heads of all kinds – HS Code 8424.90.99;(4) Emergency luminaires and exit signs – HS Codes 9405.11.99, 9405.19.92, 9405.19.99, 9405.61.90, 9405.69.90;(5) Fire pumps of all kinds – HS Codes 8413.19.10, 8413.19.20, 8413.70;(6) Fire hydrants – HS Code 8481.80;(7) Alarm valves and deluge valves – HS Code 8481.40.90;(8) Journey monitoring devices and driver image recording devices;(9) Automatic speed measuring devices with image recording using radar sensor technology;(10) Traffic observation cameras;(11) Traffic surveillance cameras;(12) Vehicle number plate recognition cameras;(13) Traffic volume counting cameras;(14) Surveillance cameras using Internet protocol.From 8 – 14: 8525.81.10, 8525.81.20, 8525.81.90, 8525.82.10, 8525.82.20, 8525.82.90, 8525.83.10, 8525.83.20, 8525.83.90, 8525.89.10, 8525.89.20, 8525.89.30, 8525.89.90</t>
  </si>
  <si>
    <t>3604 - Fireworks, signalling flares, rain rockets, fog signals and other pyrotechnic articles (excl. cartridge blanks); 3813 - Preparations and charges for fire-extinguishers; charged fire-extinguishing grenades.; 8413 - Pumps for liquids, whether or not fitted with a measuring device (excl. ceramic pumps and secretion aspirating pumps for medical use and medical pumps carried on or implanted in the body); liquid elevators (excl. pumps); parts thereof; 8424 - Mechanical appliances, whether or not hand-operated, for projecting, dispersing or spraying liquids or powders, n.e.s.; fire extinguishers, charged or not (excl. fire-extinguishing bombs and grenades); spray guns and similar appliances (excl. electric machines and apparatus for hot spraying of metals or sintered metal carbides of heading 8515); steam or sand blasting machines and similar jet projecting machines; parts thereof, n.e.s.; 8481 - Taps, cocks, valves and similar appliances for pipes, boiler shells, tanks, vats or the like, incl. pressure-reducing valves and thermostatically controlled valves; parts thereof; 8525 - Transmission apparatus for radio-broadcasting or television, whether or not incorporating reception apparatus or sound recording or reproducing apparatus; television cameras, digital cameras and video camera recorders; 8531 - Electric sound or visual signalling apparatus, e.g. bells, sirens, indicator panels, burglar or fire alarms (excl. those for cycles, motor vehicles and traffic signalling); parts thereof; 8537 - 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 9405 - Luminaires and lighting fittings, incl. searchlights and spotlights, and parts thereof, n.e.s; illuminated signs, illuminated nameplates and the like having a permanently fixed light source, and parts thereof, n.e.s.</t>
  </si>
  <si>
    <t>Timely adoption of this Circular before 1 July 2026 is necessary to ensure regulatory continuity under Law No. 78/2025/QH15 on Product and Goods Quality and to give enterprises and conformity assessment bodies adequate preparation time for compliance with the new risk-based product management framework.</t>
  </si>
  <si>
    <r>
      <rPr>
        <sz val="11"/>
        <rFont val="Calibri"/>
      </rPr>
      <t>https://members.wto.org/crnattachments/2026/TBT/VNM/26_03238_00_e.pdf</t>
    </r>
  </si>
  <si>
    <t>(1) Law on Product and Goods Quality No. 05/2007/QH12, as amended by Law No. 78/2025/QH15;(2) Law on Standards and Technical Regulations No. 68/2006/QH11, as amended by Law No. 70/2025/QH15;(3) Cybersecurity Law No. 116/2025/QH15;(4) Law on Fire Prevention, Firefighting and Rescue No. 55/2024/QH15;(5) Law on Management and Use of Weapons, Explosives and Supporting Tools No. 42/2024/QH15;(6) Decree No. 22/2026/ND-CP dated 16 January 2026 detailing a number of articles of the Law on Standards and Technical Regulations;(7) Decree No. 37/2026/ND-CP dated 23 January 2026 detailing a number of articles of the Law on Product and Goods Quality;(8) Decree No. 02/2025/ND-CP, as amended by Decree No. 11/2025/ND-CP, on the functions, tasks, powers and organizational structure of the Ministry of Public Security;(9) Decree No. 105/2025/ND-CP dated 15 May 2025 of the Government;(10) QCVN 03/BCA, QCVN 04/BCA, QCVN 05/BCA, QCVN 06/BCA and QCVN 11/BCA;(11) Draft Circular promulgating the List of medium-risk and high-risk products and goods under the responsibility of the Ministry of Public Security.</t>
  </si>
  <si>
    <t>Draft Circular promulgating Amendment 01:2026 to a number of National Technical Regulations on safety of industrial explosive materials – industrial explosives, including:1. Amendment 01:2026 QCVN 12 - 1:2021/BCT - National technical regulation on explosives - TNP1 explosives2. Amendment 01:2026 QCVN 12 - 4:2021/BCT- National technical regulation on explosive - Powder explosive without TNT use in open-cast 3. Amendment 01:2026 QCVN 12 - 10:2022/BCT- National technical regulation on safety of industrial explosive materials - Bulk emulsion explosives4. Amendment 01:2026 QCVN 12 - 26:2024/BCT- National technical regulation on safety of industrial explosive materials - emulsion explosives for underground mines, underground construction without combustible gases5. Amendment 01:2026 QCVN 12 - 27:2024/BCT - National technical regulation on safety of industrial explosive materials - ANFO explosives6. Amendment 01:2026 QCVN 12 - 9:2022/BCT - National technical regulation on safety of industrial explosive materials - Water Resistant ANFO explosives7. Amendment 01:2026 QCVN 12 - 2:2021/BCT - National technical regulation on explosives - Bulk emulsion explosives in packages8. Amendment 01:2026 QCVN 12 - 16:2023/BCT - National technical regulation on safety of industrial explosive materials - emulsion explosives for contour blasting in opencast and underground mines, underground construction without combustible gases9. Amendment 01:2026 QCVN 03:2020/BCT - National technical regulation on high-energy emulsion explosives for use in opencast10. Amendment 01:2026 QCVN 04:2020/BCT - National technical regulation on emulsion explosives use in open-cast11. Amendment 01:2026 QCVN 05:2020/BCT - National technical regulation on safety emulsion explosives for use in underground mines contained super methane escape12. Amendment 01:2026 QCVN 06:2020/BCT - National technical regulation on safety emulsion explosives for use in underground mines contained explosive gas13. Amendment 01:2026 QCVN 12 - 23:2024/BCT - National technical regulation on safety of industrial explosive materials - Amonit explosive AD1_x000D_
_x000D_
(Language: Vietnamese; number of pages: to be determined)</t>
  </si>
  <si>
    <t>The draft amendments mainly specify technical requirements, testing methods and management measures for the above-mentioned industrial explosive materials and amend and supplement the relevant QCVNs to conform with the newly issued regulations on product quality management.These draft amendments apply to organizations and individuals having activities related to the above-mentioned industrial explosive materials in the territory of Viet Nam and other relevant organizations and individuals (for more details, see each amendment individually)</t>
  </si>
  <si>
    <t>Products of explosives (HS 3602.00.00)</t>
  </si>
  <si>
    <r>
      <rPr>
        <sz val="11"/>
        <rFont val="Calibri"/>
      </rPr>
      <t>https://members.wto.org/crnattachments/2026/TBT/VNM/26_03239_00_x.pdf
https://members.wto.org/crnattachments/2026/TBT/VNM/26_03239_01_x.pdf
https://members.wto.org/crnattachments/2026/TBT/VNM/26_03239_02_x.pdf
https://members.wto.org/crnattachments/2026/TBT/VNM/26_03239_03_x.pdf
https://members.wto.org/crnattachments/2026/TBT/VNM/26_03239_04_x.pdf
https://members.wto.org/crnattachments/2026/TBT/VNM/26_03239_05_x.pdf
https://members.wto.org/crnattachments/2026/TBT/VNM/26_03239_06_x.pdf
https://members.wto.org/crnattachments/2026/TBT/VNM/26_03239_07_x.pdf
https://members.wto.org/crnattachments/2026/TBT/VNM/26_03239_08_x.pdf
https://members.wto.org/crnattachments/2026/TBT/VNM/26_03239_09_x.pdf
https://members.wto.org/crnattachments/2026/TBT/VNM/26_03239_10_x.pdf
https://members.wto.org/crnattachments/2026/TBT/VNM/26_03239_11_x.pdf
https://members.wto.org/crnattachments/2026/TBT/VNM/26_03239_12_x.pdf</t>
    </r>
  </si>
  <si>
    <t>* Law[PN1][PN2]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 Decree No. 37/2026/ND-CP dated 23 January 2026 of the Government detailing a number of articles and measures for implementation of the Law on Product and Goods Quality;*Circular No. 14/2026/TT-BKHCN dated 09 April 2026 of the Ministry of Science and Technology on conformity declaration, conformity certification and conformity assessment methods;* Circular No. 23/2024/TT-BCT dated November 07, 2024 of the Ministry of Industry and Trade* Draft Circular promulgating Amendment 01:2026 to a number of National Technical Regulations on safety of industrial explosive materials;* The above-mentioned draft Amendment 01:2026 QCVNs.</t>
  </si>
  <si>
    <t>Draft Circular amending and supplementing several provisions of: (i) Circular No. 09/2026/TT-BCT dated 26 February 2026 of the Minister of Industry and Trade promulgating QCVN 28:2026/BCT – National Technical Regulation on Liquid Milk Products; and (ii) Circular No. 10/2026/TT-BCT dated 26 February 2026 of the Minister of Industry and Trade promulgating QCVN 29:2026/BCT – National Technical Regulation on Refined Vegetable Oils. Language: Vietnamese</t>
  </si>
  <si>
    <t>6.1. Amendments to certain provisions of Circular No. 09/2026/TT-BCT dated February 26, 2026, issued by the Minister of Industry and Trade, promulgating the National Technical Standard (QCVN 28:2026/BCT) for liquid milk products. including: Amend the legal basis section of Circular No. 09/2026/TT-BCT;Amend Article 3 of Circular No. 09/2026/TT-BCT as follows:“For liquid milk products that have been self-declared before the effective date of this Circular, organizations and individuals may continue to produce, trade, and import the products until they complete the product declaration in accordance with the regulations in this Technical Standard.Organizations and individuals are responsible for completing this within 12 months from the effective date of this Circular.”Amendment of transitional provisions applicable to liquid milk products already self-declared before the effective date of the CircularAmend Section 2, Part IV of the National Technical Standard for Liquid Milk Products (QCVN 28:2026/BCT) as follows:“2. Product DeclarationBefore being circulated on the market, imported, domestically produced, and traded liquid milk products must declare their products in accordance with the regulations in this Technical Standard.The dossier and procedures for product declaration shall be carried out in accordance with current regulations.”.6.2. This draft Circular amends and supplements several provisions of Circular No. 10/2026/TT-BCT promulgating QCVN 29:2026/BCT on refined vegetable oils.The amendments mainly include:• Amendment of the legal basis of Circular No. 10/2026/TT-BCT to ensure consistency with the Law on Standards and Technical Regulations, the Law on Product and Goods Quality, the Law on Food Safety, and relevant implementing legislation currently in force in Viet Nam;• Amendment of Article 3 of Circular No. 10/2026/TT-BCT regarding transitional provisions. Refined vegetable oils that have been self-declared before the effective date of the Circular may continue to be produced, traded and imported until completion of product declaration in accordance with QCVN 29:2026/BCT. Organizations and individuals shall complete product declaration within twelve (12) months from the effective date of the Circular;• Amendment of Section 12, Part IV of QCVN 29:2026/BCT concerning labelling requirements for blended refined vegetable oils. The product name shall include the words “Blended Vegetable Oil”. The label shall indicate the percentage (%) by weight or volume of each vegetable oil component in the blend;• Supplementation of requirements prohibiting the use of the name or image of any single plant species as the representative product name or image for blended refined vegetable oils;• Amendment of Section 13, Part IV of QCVN 29:2026/BCT concerning product declaration requirements. Before being placed on the market, imported and domestically produced refined vegetable oils shall comply with product declaration requirements in accordance with QCVN 29:2026/BCT. Product declaration dossiers and procedures shall be implemented in accordance with applicable regulations.The amendments do not introduce new food safety limits or new technical requirements for refined vegetable oils. The amendments mainly update legal references, transitional provisions, labelling requirements for blended refined vegetable oils, and product declaration procedures.</t>
  </si>
  <si>
    <t>4.1. Liquid milk products, including:(1) Fresh milks (pasteurized/sterilized fresh whole milk, pasteurized/sterilized fresh milk, pasteurized/sterilized partly-skimmed/skimmed milk);(2) Reconstituted/recombined milk (reconstituted/recombined full cream milk, reconstituted/recombined partly-skimmed milk, reconstituted/recombined skimmed milk; composite milk (composite full cream milk), (composite partly-skimmed milk, and composite skimmed milk;  (3) Evaporated milk (evaporated whole milk, evaporated partly-skimmed milk, evaporated skimmed milk, evaporated high-fat milk);(4) Sweetened condensed milk (sweetened condensed whole milk, sweetened condensed partly-skimmed milk, sweetened condensed skimmed milk, sweetened condensed high-fat);(5) Blend of evaporated skimmed milk and vegetable fat;(6) Blend of sweetened condensed skimmed milk and vegetable fat.4.2. Refined vegetable oils for food use, including:Refined vegetable oils intended for food use, including:(1) Refined soybean oil – HS Code 1507;(2) Refined groundnut (peanut) oil – HS Code 1508;(3) Refined olive oil and fractions thereof – HS Code 1509;(4) Refined palm oil and fractions thereof, including palm olein and super olein – HS Code 1511;(5) Refined sunflower-seed oil, safflower oil and cottonseed oil and fractions thereof – HS Code 1512;(6) Refined coconut oil, palm kernel oil and babassu oil and fractions thereof – HS Code 1513;(7) Refined rapeseed oil, colza oil, mustard oil and fractions thereof – HS Code 1514;(8) Other refined vegetable oils and their fractions, including sesame oil, rice bran oil, corn oil, grapeseed oil and other edible vegetable oils – HS Code 1515;(9) Blended refined vegetable oils intended for food use – HS Code 1517.The products covered by this notification are refined vegetable oils intended for direct human consumption or for use as ingredients in food production and processing.ICS: 67.200.10 (Animal and vegetable fats and oils)</t>
  </si>
  <si>
    <t>1507 - Soya-bean oil and its fractions, whether or not refined (excl. chemically modified); 1508 - Groundnut oil and its fractions, whether or not refined, but not chemically modified; 1509 - Olive oil and its fractions obtained from the fruit of the olive tree solely by mechanical or other physical means under conditions that do not lead to deterioration of the oil, whether or not refined, but not chemically modified; 1511 - Palm oil and its fractions, whether or not refined (excl. chemically modified); 1512 - Sunflower-seed, safflower or cotton-seed oil and fractions thereof, whether or not refined, but not chemically modified; 1513 - Coconut "copra", palm kernel or babassu oil and fractions thereof, whether or not refined, but not chemically modified; 1514 - Rape, colza or mustard oil and fractions thereof, whether or not refined, but not chemically modified; 1515 - Fixed vegetable or microbial fats and oils, incl. jojoba oil, and their fractions, whether or not refined, but not chemically modified (excl. soya-bean, groundnut, olive, palm, sunflower-seed, safflower, cotton-seed, coconut, palm kernel, babassu, rape, colza and mustard oil); 1517 - Margarine, other edible mixtures or preparations of animal or vegetable fats or oils and edible fractions of different fats or oils (excl. fats, oils and their fractions, partly or wholly hydrogenated, inter-esterified, re-esterified or elaidinised, whether or not refined, but not further prepared, and mixtures of olive oils and their fractions)</t>
  </si>
  <si>
    <t>67.200.10 - Animal and vegetable fats and oils</t>
  </si>
  <si>
    <r>
      <rPr>
        <sz val="11"/>
        <rFont val="Calibri"/>
      </rPr>
      <t>https://members.wto.org/crnattachments/2026/TBT/VNM/26_03240_00_e.pdf</t>
    </r>
  </si>
  <si>
    <t>Law on Food Safety No. 55/2010/QH12;Law amending and supplementing a number of articles of the Law on Standards and Technical Regulations No. 70/2025/QH15;Law amending and supplementing a number of articles of the Law on Product and Goods Quality No. 78/2025/QH15;Decree No. 15/2018/ND-CP dated 02 February 2018 detailing the implementation of a number of articles of the Law on Food Safety;Decree No. 22/2026/ND-CP dated 16 January 2026 detailing a number of articles and measures for implementation of the Law on Standards and Technical Regulations; Decree No. 37/2026/ND-CP dated 23 January 2026 detailing a number of articles and measures for implementation of the Law on Product and Goods Quality; Circular No. 09/2026/TT-BCT dated 26 February 2026 promulgating QCVN 28:2026/BCT on liquid milk products; Circular No. 10/2026/TT-BCT dated 26 February 2026 promulgating QCVN 29:2026/BCT on refined vegetable oils;Codex Standard for Named Vegetable Oils (CXS 210-1999, revised version).</t>
  </si>
  <si>
    <t>Draft Circular promulgating Amendment 01:2026 to a number of National Technical Regulations on safety of industrial explosive materials – industrial explosive accessories, including:Amendment 01:2026 QCVN 12-31:2024/BCT - National technical regulation on safety of industrial explosive materials - Water resistance detonating cords;Amendment 01:2026 QCVN 12-8:2022/BCT - National technical regulation on safety of industrial explosive materials - Non-electric detonator (LIL Coil);Amendment 01:2026 QCVN 12-20:2023/BCT - National technical regulation on safety of industrial explosive materials - Non-electric in-hole delay detonator;Amendment 01:2026 QCVN 12-21:2023/BCT - National technical regulation on safety of industrial explosive materials - Non-electric surface delay detonator for opencast; underground mine, underground construction without combustible gases;Amendment 01:2026 QCVN 12-14:2023/BCT - National technical regulation on safety of industrial explosive materials - Safety delay electric detonator;Amendment 01:2026 QCVN 12-24:2024/BCT - National technical regulation on safety of industrial explosive materials - Primer for industrial explosives;Amendment 01:2026 QCVN 12-3:2021/BCT - National technical regulation on explosives - Oversize rock blasting;Amendment 01:2026 QCVN 12-5:2022/BCT - National technical regulation on safety of industrial explosive materials - Non-electric millisecond delay detonator MS;Amendment 01:2026 QCVN 12-6:2022/BCT - National technical regulation on safety of industrial explosive materials - Non-electric second delay detonator LP;Amendment 01:2026 QCVN 12-7:2022/BCT - National technical regulation on safety of industrial explosive materials - Detonating cords;Amendment 01:2026 QCVN 12-11:2022/BCT - National technical regulation on safety of industrial explosive materials - Increase primer for industrial explosives;Amendment 01:2026 QCVN 12-15:2023/BCT - National technical regulation on safety of industrial explosive materials - Shock tube;Amendment 01:2026 QCVN 12-19:2023/BCT - National technical regulation on safety of industrial explosive materials - Electronic detonator;Amendment 01:2026 QCVN 12-22:2023/BCT - National technical regulation on safety of industrial explosive materials - Non-electric delay detonator for underground mine, underground construction without combustible gases;Amendment 01:2026 QCVN 12-28:2024/BCT - National technical regulation on safety of industrial explosive materials - Delay electric detonator;Amendment 01:2026 QCVN 12-29:2024/BCT - National technical regulation on safety of industrial explosive materials - Plain detonator number 8;Amendment 01:2026 QCVN 12-25:2024/BCT - National technical regulation on safety of industrial explosive materials - Electric detonator number 8;Amendment 01:2026 QCVN 12-30:2024/BCT - National technical regulation on safety of industrial explosive materials - Safety fuse.(Language: Vietnamese; number of pages: to be determined)</t>
  </si>
  <si>
    <t>The draft Circular promulgates Amendment 01:2026 to 18 current National Technical Regulations on safety of industrial explosive materials.The draft amendments mainly update and supplement provisions on conformity declaration, conformity assessment procedures, use of the conformity mark, surveillance frequency, and responsibilities of relevant organizations and individuals in order to align the above-mentioned QCVNs with the newly issued regulations on product quality management.These draft amendments apply to organizations and individuals engaged in manufacturing, importing, trading and other related activities concerning the above-mentioned industrial explosive materials and related products in the territory of Viet Nam, as well as other relevant organizations and individuals (for more details, see each amendment individually)</t>
  </si>
  <si>
    <t>Products of explosives (HS 3603.60.00)</t>
  </si>
  <si>
    <t>360360 - Electric detonators (excl. grenade detonators)</t>
  </si>
  <si>
    <t>29.260.20 - Electrical apparatus for explosive atmospheres</t>
  </si>
  <si>
    <r>
      <rPr>
        <sz val="11"/>
        <rFont val="Calibri"/>
      </rPr>
      <t>https://members.wto.org/crnattachments/2026/TBT/VNM/26_03241_00_x.pdf
https://members.wto.org/crnattachments/2026/TBT/VNM/26_03241_01_x.pdf
https://members.wto.org/crnattachments/2026/TBT/VNM/26_03241_02_x.pdf
https://members.wto.org/crnattachments/2026/TBT/VNM/26_03241_03_x.pdf
https://members.wto.org/crnattachments/2026/TBT/VNM/26_03241_04_x.pdf
https://members.wto.org/crnattachments/2026/TBT/VNM/26_03241_05_x.pdf
https://members.wto.org/crnattachments/2026/TBT/VNM/26_03241_06_x.pdf
https://members.wto.org/crnattachments/2026/TBT/VNM/26_03241_07_x.pdf
https://members.wto.org/crnattachments/2026/TBT/VNM/26_03241_08_x.pdf
https://members.wto.org/crnattachments/2026/TBT/VNM/26_03241_09_x.pdf
https://members.wto.org/crnattachments/2026/TBT/VNM/26_03241_10_x.pdf
https://members.wto.org/crnattachments/2026/TBT/VNM/26_03241_11_x.pdf
https://members.wto.org/crnattachments/2026/TBT/VNM/26_03241_12_x.pdf
https://members.wto.org/crnattachments/2026/TBT/VNM/26_03241_13_x.pdf
https://members.wto.org/crnattachments/2026/TBT/VNM/26_03241_14_x.pdf
https://members.wto.org/crnattachments/2026/TBT/VNM/26_03241_15_x.pdf
https://members.wto.org/crnattachments/2026/TBT/VNM/26_03241_16_x.pdf
https://members.wto.org/crnattachments/2026/TBT/VNM/26_03241_17_x.pdf</t>
    </r>
  </si>
  <si>
    <t>* Law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 Decree No. 37/2026/ND-CP dated 23 January 2026 of the Government detailing a number of articles and measures for implementation of the Law on Product and Goods Quality;* Circular No. 23/2024/TT-BCT dated November 07, 2024 of the Ministry of Industry and Trade*Circular No. 14/2026/TT-BKHCN dated 09 April 2026 of the Ministry of Science and Technology on conformity declaration, conformity certification and conformity assessment methods;* Draft Circular promulgating Amendment 01:2026 to a number of National Technical Regulations on safety of industrial explosive materials;* The above-mentioned draft Amendment 01:2026 QCVNs.</t>
  </si>
  <si>
    <t>Draft Circular promulgating Amendment 01:2026 to a number of National Technical Regulations on safety of industrial explosive materials – high explosives, including:1. Amendment 01:2026 QCVN 12 - 12:2022/BCT - National technical regulation on safety of industrial explosive materials - Trinitrotoluen explosives2. Amendment 01:2026 QCVN 12 - 13:2022/BCT - National technical regulation on safety of industrial explosive materials - Hexogen explosives3. Amendment 01:2026 QCVN 12 - 17:2023/BCT - National technical regulation on safety of industrial explosive materials - Octogen explosives4. Amendment 01:2026 QCVN 12 - 18:2023/BCT - National technical regulation on safety of industrial explosive materials - Pentrit explosives(Language: Vietnamese; number of pages: to be determined)</t>
  </si>
  <si>
    <t>This draft Circular promulgates Amendment 01:2026 to a number of National Technical Regulations on safety of industrial explosive materials, including Hexogen explosives, Trinitrotoluen explosives, Octogen explosives and Pentrit explosives.The draft amendments specify requirements for technical specifications, testing methods and management measures for the above-mentioned products, and amend and supplement the relevant QCVNs to conform with the newly issued regulations on product quality management.This draft applies to organizations and individuals having activities related to the above-mentioned industrial explosive materials in the territory of Viet Nam and other relevant organizations and individuals (for more details, see each amendment individually).</t>
  </si>
  <si>
    <r>
      <rPr>
        <sz val="11"/>
        <rFont val="Calibri"/>
      </rPr>
      <t>https://members.wto.org/crnattachments/2026/TBT/VNM/26_03242_00_x.pdf
https://members.wto.org/crnattachments/2026/TBT/VNM/26_03242_01_x.pdf
https://members.wto.org/crnattachments/2026/TBT/VNM/26_03242_02_x.pdf
https://members.wto.org/crnattachments/2026/TBT/VNM/26_03242_03_x.pdf</t>
    </r>
  </si>
  <si>
    <t>* Law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 Decree No. 37/2026/ND-CP dated 23 January 2026 of the Government detailing a number of articles and measures for implementation of the Law on Product and Goods Quality;* Circular No. 23/2024/TT-BCT dated November 07, 2024 of the Ministry of Industry and Trade.*Circular No. 14/2026/TT-BKHCN dated 09 April 2026 of the Ministry of Science and Technology on conformity declaration, conformity certification and conformity assessment methods;* Draft Circular promulgating Amendment 01:2026 to a number of National Technical Regulations on safety of industrial explosive materials;* The above-mentioned draft Amendment 01:2026 QCVNs</t>
  </si>
  <si>
    <t>Amendment 01:2026 QCVN 01:2014/BCT - National technical regulation on safety in the manufacturing of industrial explosives by mobile equipments</t>
  </si>
  <si>
    <t>This regulation specifies requirements for mobile equipment used in the production of industrial explosives and the safety requirements for the production of industrial explosives using mobile equipment.Amend and supplement the QCVN to conform with the newly issued regulations on product quality management.This regulation applies to organizations and individuals involved in the use of mobile devices for the production of industrial explosives within the territory of Vietnam.</t>
  </si>
  <si>
    <r>
      <rPr>
        <sz val="11"/>
        <rFont val="Calibri"/>
      </rPr>
      <t>https://members.wto.org/crnattachments/2026/TBT/VNM/26_03243_00_e.pdf</t>
    </r>
  </si>
  <si>
    <t>* Law governing and using weapons, explosives and supporting tools No 42/2024/QH15;* Law amending and supplementing a number of articles of the Law on Standards and Technical Regulations No. 70/2025/QH15;* Law amending and supplementing a number of articles of the Law on Product and Goods Quality No. 78/2025/QH15; Decree No. 37/2026/ND-CP dated 23 January 2026 of the Government detailing a number of articles and measures for implementation of the Law on Product and Goods Quality;*Circular No. 14/2026/TT-BKHCN dated 09 April 2026 of the Ministry of Science and Technology on conformity declaration, conformity certification and conformity assessment methods;* Circular No. 23/2024/TT-BCT dated November 07, 2024 of the Ministry of Industry and Trade;* Draft Circular promulgating Amendment 01:2026 to QCVN 01:2014/BCT.</t>
  </si>
  <si>
    <t>Amendment 01:2026 QCVN 01:2015/BCT National Technical Regulation For Electrical Blasting Machine</t>
  </si>
  <si>
    <t>Amends, supplements, and replaces some regulations related to HS codes of products, conformity assessment, state inspection of product quality, product labeling, inspection, and management measures for electric blasting machines.</t>
  </si>
  <si>
    <t>Products of explosives (HS 8543.70.90)</t>
  </si>
  <si>
    <t>854370 - Electrical machines and apparatus, having individual functions, n.e.s. in chapter 85</t>
  </si>
  <si>
    <t>Comply with the provisions of Law No. 78/2025/QH15; to innovate the method of managing product and goods quality towards risk management; and at the same time ensure suitability with practical requirements, enhance the effectiveness and efficiency of state management, ensure safety in industrial production activities and meet the requirements of international integration in the current period.</t>
  </si>
  <si>
    <r>
      <rPr>
        <sz val="11"/>
        <rFont val="Calibri"/>
      </rPr>
      <t>https://members.wto.org/crnattachments/2026/TBT/VNM/26_03244_00_e.pdf</t>
    </r>
  </si>
  <si>
    <t>* Law on product quality; *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</si>
  <si>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Amendment 02:2026 QCVN 02:2016/BCT National technical regulation on safety of mine windlass system</t>
  </si>
  <si>
    <t>Amends, supplements, and replaces some regulations related to HS codes of products, conformity assessment, state inspection of product quality, product labeling, inspection, and management measures for mine winches.</t>
  </si>
  <si>
    <t>Mine hoist/windlass (winch) equipment (HS 8425.31.00)</t>
  </si>
  <si>
    <t>842531 - Winches and capstans powered by electric motor</t>
  </si>
  <si>
    <t>21.020 - Characteristics and design of machines, apparatus, equipment</t>
  </si>
  <si>
    <r>
      <rPr>
        <sz val="11"/>
        <rFont val="Calibri"/>
      </rPr>
      <t>https://members.wto.org/crnattachments/2026/TBT/VNM/26_03245_00_e.pdf</t>
    </r>
  </si>
  <si>
    <t>* Law on Product and Goods Quality (as amended by Law No. 78/2025/QH15)*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</si>
  <si>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Hydraulic support (powered roof support) equipment for underground coal mines (HS 7308.40.90)</t>
  </si>
  <si>
    <t>Amends, supplements, and replaces some regulations related to HS codes of products, conformity assessment, state inspection of product quality, product labeling, inspection, and management measures for hydraulic supports used in underground coal mines.</t>
  </si>
  <si>
    <t>730840 - Equipment for scaffolding, shuttering, propping or pit-propping (excl. composite sheetpiling products and formwork panels for poured-in-place concrete, which have the characteristics of moulds)</t>
  </si>
  <si>
    <t>27.140 - Hydraulic energy engineering</t>
  </si>
  <si>
    <r>
      <rPr>
        <sz val="11"/>
        <rFont val="Calibri"/>
      </rPr>
      <t>https://members.wto.org/crnattachments/2026/TBT/VNM/26_03247_00_e.pdf</t>
    </r>
  </si>
  <si>
    <t>* Law on Product and Goods Quality (as amended by Law No. 78/2025/QH15); *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</si>
  <si>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Amendment 01:2026 QCVN 01:2018/BCT National technical regulation on safety for personal self rescue used in underground mine </t>
  </si>
  <si>
    <t>Amendment 1 amends, supplements, and replaces some regulations related to HS codes of products, conformity assessment, state inspection of product quality, product labeling, inspection, and management measures for personal self-rescue devices used in underground mines.</t>
  </si>
  <si>
    <t>Personal self-rescue (respiratory protection) devices for underground mines (HS 9020.00.90)</t>
  </si>
  <si>
    <t>9020 - Other breathing appliances and gas masks, excluding protective masks having neither mechanical parts nor replaceable filters.</t>
  </si>
  <si>
    <t>73.100.01 - Mining equipment in general</t>
  </si>
  <si>
    <r>
      <rPr>
        <sz val="11"/>
        <rFont val="Calibri"/>
      </rPr>
      <t>https://members.wto.org/crnattachments/2026/TBT/VNM/26_03248_00_e.pdf</t>
    </r>
  </si>
  <si>
    <t>* Law on Product and Goods Quality (as amended by Law No. 78/2025/QH15);*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</si>
  <si>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Draft Circular promulgating Amendment 01:2026 to a number of National Technical Regulations on safety for explosion-proof electrical equipment used in underground mine, including:1. Amendment 01:2026 QCVN 03:2019/BCT - National technical regulation on for safety explosion-proof transformers sub-station used in underground mine;2. Amendment 01:2026 QCVN 14:2021/BCT - National technical regulation on safety for explosion-proof circuit breaker used in underground mine;3. Amendment 01:2026 QCVN 15:2021/BCT - National technical regulation on safety for explosion-proof electromagnetic starters used in underground mine;4. Amendment 01:2026 QCVN 17:2022/BCT - National technical regulation on safety for high voltage 6kV distribution equipment explosion-proof used in underground mine;5.Amendment 01:2026 QCVN 18:2022/BCT - National technical regulation on safety for leakage electric current protective relays voltage up to 1 140 V explosion-proof used in underground mine;6. Amendment 01:2026 QCVN 21:2023/BCT - National technical regulation on safety for electrical cables used in underground mine;7. Amendment 01:2026 QCVN 22:2023/BCT - National technical regulation on safety for explosion-proof electric motor used in underground mine;8. Amendment 01:2026 QCVN 23:2024/BCT - National technical regulation on safety for explosion-proof soft starters with voltage up to 6 kV used in underground mine;9. Amendment 01:2026 QCVN 24:2024/BCT - National technical regulation on safety for explosion-proof luminaires with voltage up to 220 V used in underground mine.(Vietnamese, number of pages: to be determined)</t>
  </si>
  <si>
    <t>Amendment 01:2026 amends, supplements and replaces a number of provisions of the above-mentioned QCVNs relating to HS codes of products, conformity assessment, state inspection of product quality, product labeling, inspection, surveillance and management measures for explosion-proof electrical equipment used in underground mine.The draft amendments apply to organizations and individuals involved in the manufacture, importation, testing, certification, inspection, use and other related activities concerning the above-mentioned products in the territory of Viet Nam (for more details, see each amendment individually)</t>
  </si>
  <si>
    <t>Explosion-proof electrical equipment for use in underground mines, including: transformers sub-station (HS 8504); circuit breakers (HS 8536.20); electromagnetic starters and soft starters (HS 8537); distribution equipment (HS 8537.10); leakage current protective relays (HS 8536.49); electrical cables (HS 8544); electric motors (HS 8501); luminaires (HS 9405.40)</t>
  </si>
  <si>
    <t>8501 - Electric motors and generators (excl. generating sets); 8504 - Electrical transformers, static converters, e.g. rectifiers, and inductors; parts thereof; 8536 - Electrical apparatus for switching or protecting electrical circuits, or for making connections to or in electrical circuits, e.g., switches, relays, fuses, surge suppressors, plugs, sockets, lamp holders and junction boxes, for a voltage &lt;= 1.000 V (excl. control desks, cabinets, panels etc. of heading 8537); 8537 - 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 8544 -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 9405 - Luminaires and lighting fittings, incl. searchlights and spotlights, and parts thereof, n.e.s; illuminated signs, illuminated nameplates and the like having a permanently fixed light source, and parts thereof, n.e.s.</t>
  </si>
  <si>
    <r>
      <rPr>
        <sz val="11"/>
        <rFont val="Calibri"/>
      </rPr>
      <t>https://members.wto.org/crnattachments/2026/TBT/VNM/26_03249_00_x.pdf
https://members.wto.org/crnattachments/2026/TBT/VNM/26_03249_01_x.pdf
https://members.wto.org/crnattachments/2026/TBT/VNM/26_03249_02_x.pdf
https://members.wto.org/crnattachments/2026/TBT/VNM/26_03249_03_x.pdf
https://members.wto.org/crnattachments/2026/TBT/VNM/26_03249_04_x.pdf
https://members.wto.org/crnattachments/2026/TBT/VNM/26_03249_05_x.pdf
https://members.wto.org/crnattachments/2026/TBT/VNM/26_03249_06_x.pdf
https://members.wto.org/crnattachments/2026/TBT/VNM/26_03249_07_x.pdf
https://members.wto.org/crnattachments/2026/TBT/VNM/26_03249_08_x.pdf</t>
    </r>
  </si>
  <si>
    <t>* Law on Product and Goods Quality (as amended by Law No. 78/2025/QH15)* Decree No. 37/2026/ND-CP dated January 23rd, 2026 of the Government; * Decree No. 22/2026/NĐ-CP dated January 16th, 2026 of the Government;* Circular No. 14/2026/TT-BKHCN dated 09 April 2026 of the Ministry of Science and Technology on conformity declaration, conformity certification and conformity assessment methods.</t>
  </si>
  <si>
    <t>South Africa</t>
  </si>
  <si>
    <t>REGULATIONS RELATING TO THE CLASSIFICATION, PACKING AND MARKING OF DAIRY PRODUCTS AND DAIRY-RELATED PRODUCTS INTENDED FOR SALE IN THE REPUBLIC OF SOUTH AFRICA</t>
  </si>
  <si>
    <t>The proposed amendment regulations set minimum quality standards for the classification of dairy products and imitation dairy products and prescribe the labelling of these products when presented for sale and the control system to ensure compliance with the minimum quality standards. It also contains requirements for containers, marking requirements, inspection and sampling methods.</t>
  </si>
  <si>
    <t>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 04 - DAIRY PRODUCE; BIRDS' EGGS; NATURAL HONEY; EDIBLE PRODUCTS OF ANIMAL ORIGIN, NOT ELSEWHERE SPECIFIED OR INCLUDED</t>
  </si>
  <si>
    <t>67.100.01 - Milk and milk products in general; 67.100.10 - Milk and processed milk products</t>
  </si>
  <si>
    <t>Revision to Regular Notification</t>
  </si>
  <si>
    <r>
      <rPr>
        <sz val="11"/>
        <rFont val="Calibri"/>
      </rPr>
      <t>https://members.wto.org/crnattachments/2026/TBT/ZAF/26_03250_00_e.pdf</t>
    </r>
  </si>
  <si>
    <t>Draft regulations relating to classification, packaging and marking of dairy products and imitation dairy products.ISO 707/IDF 050: "Milk and Milk products – Guidance on sampling" ISO 5538/IDF 113: Milk and milk products - Sampling – Inspection by attributes ISO 2935/IDF 099 Parts1, 2 &amp; 3: 2009 Milk and milk products - Sensory analysis ISO 1211/IDF 001:2010 Milk - Determination of fat content - Gravimetric method (Reference method) ISO 1735/IDF 005:2004 Cheese and processed cheese products – Determination of fat content – Gravimetric method (Reference method) ISO 1736/IDF 009:2008 Dried milk and dried milk products - Determination of fat content – Gravimetric method (Reference method) ISO 1737/IDF 013:2008 Evaporated milk and sweetened condensed milk – Determination of fat content - Gravimetric method (Reference method) ISO 2450/IDF 016:2008 Cream – Determination of fat content – Gravimetric method (Reference method) ISO 7208/IDF 022:2008 Skimmed milk, whey and buttermilk - Determination of fat content - Gravimetric method (Reference method) ISO 488/IDF 105:2008 Milk - Determination of fat content – Gerber butyrometers ISO 8968-1/IDF 20-1:2001 Milk - Determination of nitrogen content – Part 1: Kjeldahl method (including calculation of crude protein content) ISO 8968-2/IDF 20-2:2001 Milk – Determination of nitrogen content – Part 2: digestion method (Macro method) (including calculation of crude protein content) ISO 8968-3/IDF 20-3:2004 Milk – Determination of nitrogen content – Part 3: Blockdigestion method (Semi-micro rapid routine method) (including calculation of crude protein content) ISO 5534/IDF 004:2004 Cheese and processed cheese – Determination of the total solids content (Reference method) IDF 15B:2010 Sweetened condensed milk – Determination of the total solids content (Reference method) IDF 21B:2010 Milk, cream and evaporated milk – Determination of total solids content (Reference method) ISO 5536/IDF 023:2009 Milkfat products - Determination of water content – Karl Fisher method ISO 5537/IDF 026:2004 Dried milk – Determination of moisture content (Reference method) ISO 8851-1/IDF 191-1:2004 Butter – Determination of moisture, non-fat solids and fat contents (Routine methods) – Part 1: Determination of moisture content ISO 5764/IDF 108:2009 Milk - Determination of freezing point – Thermistor cryoscope method (Reference method) ISO 1738/IDF 012:2004 Butter - Determination of the salt content ISO 5943/IDF 088:2006 Cheese and processed cheese products - Determination of chloride content - Potentiometric titration method ISO 3727-1/IDF 080-1:2001 Butter – Determination of moisture, non-fat solids and fat contents – Part 1: Determination of moisture content (Reference method) ISO 3727-2/IDF 080-2:2001 Butter – Determination of moisture, non-fat solids and fat contents – Part 2: Determination of non-fat solids content (Reference method) ISO 3727-3/IDF 080-3:2003 Butter – Determination of moisture, non-fat solids and fat contents – Part 3: Calculation of fat content IDF 87:1979 Instant dried milk – Determination of the dispersibility and wettability</t>
  </si>
  <si>
    <t>Proposal to modify the tables of Microbiological Criteria for Food and Microbiological Reference Methods for Food and publish a new guidance document</t>
  </si>
  <si>
    <t>Health Canada conducted a comprehensive review of microbiological criteria for food. The review considered current scientific evidence, surveillance and epidemiological data, risk assessments, results of previous targeted consultations, comments received during the modernization of Part B of the Food and Drug Regulations, and international comparisons. The proposed criteria are considered achievable by industry and realistic to implement. As a result of the review, Health Canada is proposing to:update the regulatory microbiological criteria (i.e., microbiological standards) in the Table of Microbiological Criteria for Food and the Table of Microbiological Reference Methods for Foodpublish a new guidance document containing some of the updated non-regulatory microbiological criteria (i.e., microbiological guidelines) currently outlined in the 2008 Health Products and Food Branch (HPFB) Standards and Guidelines for Microbiological Safety of Food – An Interpretive Summary.The purpose of this document is to publicly announce Health Canada’s intention in this regard and to provide the appropriate contact information for those wishing to submit comments, inquiries or new scientific information relevant to the proposed modifications.</t>
  </si>
  <si>
    <t>Microbiological criteria for food (ICS Codes: 67.050; 07.100.30)</t>
  </si>
  <si>
    <t>The proposed modification described in the notice would be legally enabled once published in Health Canada's Table of Microbiological Criteria for Food and the Table of Microbiological Reference Methods for Foodhttps://www.canada.ca/en/health-canada/topics/meeting-food-safety-standards/microbiological-criteria-food.html</t>
  </si>
  <si>
    <t>The proposed modification described in the notice would come into force the day it is made to the Table of Microbiological Criteria for Food and the Table of Microbiological Reference Methods for Foodhttps://www.canada.ca/en/health-canada/topics/meeting-food-safety-standards/microbiological-criteria-food.html</t>
  </si>
  <si>
    <t>El Salvador</t>
  </si>
  <si>
    <t>Reglamento Técnico Salvadoreño RTS 65.02.04:26 Insumos Agropecuarios. Requisitos para el registro, producción y comercialización de semilla certificada de granos básicos (Salvadoran Technical Regulation RTS 65.02.04:26 Agricultural inputs. Requirements for the registration, production and marketing of certified seed of staple grains)</t>
  </si>
  <si>
    <t>The notified text establishes requirements for verifying the genetic purity and identity, and physical, physiological and sanitary quality, of certified seed for the production of staple grains (rice, beans, sorghum and maize), through production, processing and marketing oversight.It establishes requirements for the validation and registration of commercial, own-use and experimental varieties.The text also establishes requirements for importers, distributors and suppliers of certified seed for the production of staple grains (rice, beans, sorghum and maize).It applies to all natural and legal persons involved in the production, marketing, importation, processing and validation (commercial use, own use and experimental use) of certified seed for the production of staple grains in national territory.</t>
  </si>
  <si>
    <t>Plant growing (ICS code: 65.020.20)</t>
  </si>
  <si>
    <t>65.020.20 - Plant growing</t>
  </si>
  <si>
    <r>
      <rPr>
        <sz val="11"/>
        <rFont val="Calibri"/>
      </rPr>
      <t>https://members.wto.org/crnattachments/2026/SPS/SLV/26_03221_00_s.pdf</t>
    </r>
  </si>
  <si>
    <t>Draft Mexican Official Standard PROY-NOM-160-SEMARNAT-2011 establishing elements and procedures for formulating hazardous waste management plans</t>
  </si>
  <si>
    <t>Please be advised of the publication of draft Mexican Official Standard PROY-NOM-160-SEMARNAT-2026 establishing elements and procedures for formulating hazardous waste management plans.__________</t>
  </si>
  <si>
    <t>Hazardous waste</t>
  </si>
  <si>
    <t>13.030.30 - Special wastes; 13.030.30 - Special wastes</t>
  </si>
  <si>
    <t>Establece los elementos y procedimientos para formular los planes de manejo de residuos peligrosos.</t>
  </si>
  <si>
    <r>
      <rPr>
        <sz val="11"/>
        <rFont val="Calibri"/>
      </rPr>
      <t>https://members.wto.org/crnattachments/2026/TBT/MEX/modification/26_03218_00_s.pdf</t>
    </r>
  </si>
  <si>
    <t>Proyecto de Norma Oficial Mexicana PROY-NOM-016-SSA-2026 Para la vigilancia, prevención, control, manejo y tratamiento del cólera. </t>
  </si>
  <si>
    <t>The notified draft Standard seeks to establish, for healthcare workers in public, private and social sector establishments, who provide services in the National Health System (SNS), the criteria and specifications for activities related to the monitoring, prevention, control, management and treatment of cholera.</t>
  </si>
  <si>
    <t>Es aplicable para el personal de salud de los establecimientos de los sectores público, social y privado, que presten servicios relacionados con la vigilancia, prevención, control, manejo y tratamiento del cólera en el Sistema Nacional de Salud (SNS). </t>
  </si>
  <si>
    <t>11.020 - Medical sciences and health care facilities in general</t>
  </si>
  <si>
    <r>
      <rPr>
        <sz val="11"/>
        <rFont val="Calibri"/>
      </rPr>
      <t>https://members.wto.org/crnattachments/2026/TBT/MEX/26_03219_00_s.pdf</t>
    </r>
  </si>
  <si>
    <t>The following current Mexican Official Standards, or, where applicable, those replacing them, and international regulations must be consulted for the correct application of the notified draft Standard:• Norma Oficial Mexicana NOM-004-SSA3-2012, Del expediente clínico.• Norma Oficial Mexicana NOM-008-SCFI-2002, Sistema General de Unidades de Medida.• Norma Oficial Mexicana NOM-007-SSA3-2011, Para la organización y funcionamiento de los laboratorios clínicos.• Norma Oficial Mexicana NOM-016-SSA3-2012, Que establece las características mínimas de infraestructura y equipamiento de hospitales y consultorios de atención médica especializada.• Norma Oficial Mexicana NOM-017-SSA2-2012, Para la vigilancia epidemiológica.• Norma Oficial Mexicana NOM-024-SSA3-2012, Sistemas de Información de registro electrónico para la salud. Intercambio de información de salud.• Norma Oficial Mexicana NOM-043-SSA2-2012, Servicios básicos de salud. Promoción y educación para la salud en materia alimentaria. Criterios para brindar orientación.• Norma Oficial Mexicana NOM-045-SSA2-2005, Para la vigilancia epidemiológica, prevención y control de las infecciones nosocomiales.• Norma Oficial Mexicana NOM-087-SEMARNAT/SSA1-2002, Protección Ambiental - Salud ambiental - Residuos Peligrosos Biológico-Infecciosos - Clasificación y Especificaciones de Manejo.• Norma Oficial Mexicana NOM-127-SSA1-2021, Agua para uso y consumo humano. Límites permisibles de la calidad del agua.• Norma Oficial Mexicana NOM-179-SSA1-2020, Agua para uso y consumo humano. Control de la calidad del agua distribuida por los sistemas de abastecimiento de agua.• Norma Oficial Mexicana NOM-201-SSA1-2015, Productos y servicios. Agua y hielo para consumo humano, envasados y a granel. Especificaciones sanitarias.• Norma Oficial Mexicana NOM-210-SSA1-2014, Productos y servicios. Métodos de prueba microbiológicos. Determinación de microorganismos indicadores. Determinación de microorganismos patógenos.• Norma Oficial Mexicana NOM-220-SSA1-2016, Instalación y operación de la farmacovigilancia.• Norma Oficial Mexicana NOM-230-SSA1-2002, Salud ambiental. Agua para uso y consumo humano, requisitos sanitarios que deben cumplir en los sistemas de abastecimiento públicos y privados durante el manejo del agua. Procedimientos sanitarios para el muestreo.• Norma Oficial Mexicana NOM-242-SSA1-2009, Productos y servicios. Productos de la pesca frescos, refrigerados, congelados y procesados. Específicamente sanitarias y métodos de prueba.• Norma Oficial Mexicana NOM-244-SSA1-2020, Para evaluar la eficiencia en reducción bacteriana en equipos y sustancias germicidas para tratamiento domestico de agua. Requisitos sanitarios.• Norma Oficial Mexicana NOM-251-SSA1-2009, Prácticas de higiene para el proceso de alimentos, bebidas o suplementos alimenticios.</t>
  </si>
  <si>
    <t>Reglamento Técnico Salvadoreño RTS 65.02.04:26 INSUMOS AGROPECUARIOS. REQUISITOS PARA EL REGISTRO, PRODUCCIÓN Y COMERCIALIZACIÓN DE SEMILLA CERTIFICADA DE GRANOS BÁSICOS.</t>
  </si>
  <si>
    <t>The notified text establishes requirements for verifying the genetic purity and identity, and physical, physiological and sanitary quality, of certified seed for the production of staple grains (rice, beans, sorghum and maize), through production, processing and marketing oversight.It establishes requirements for the validation and registration of commercial, own-use and experimental varieties.The text also establishes requirements for importers, distributors and suppliers of certified seed for the production of staple grains (rice, beans, sorghum and maize).G/TBT/N/SLV/239- 2 - It applies to all natural and legal persons involved in the production, marketing, importation, processing and validation (commercial use, own use and experimental use) of certified seed for the production of staple grains in national territory.</t>
  </si>
  <si>
    <t>Cultivo de plantas (Código(s) de la ICS: 65.020.20)</t>
  </si>
  <si>
    <t>Consumer information, labelling (TBT); Prevention of deceptive practices and consumer protection (TBT); Protection of animal or plant life or health (TBT); Quality requirements (TBT)</t>
  </si>
  <si>
    <r>
      <rPr>
        <sz val="11"/>
        <rFont val="Calibri"/>
      </rPr>
      <t>https://members.wto.org/crnattachments/2026/TBT/SLV/26_03222_00_s.pdf</t>
    </r>
  </si>
  <si>
    <t>• Legislative Assembly of El Salvador, 2025. Legislative Decree No. 282, Official Journal No. 81, Volume No. 447: Ley de protección a la sanidad vegetal, salud animal e inocuidad de los alimentos no procesados de origen vegetal o animal. San Salvador Centro. Legislative Assembly of El Salvador.• RTCA 65.05.53:10 Insumos Agropecuarios. Requisitos para la producción y comercialización de semilla certificada de granos básicos y soya (current version)• RTCA 65.05.34:06 Registro de Variedades Comerciales. Requisitos de inscripción (current version)• International Rules for Seed Testing (ISTA) (current version)• Rules of the Association of Official Seed Certifying Agencies (AOSCA) (current version)</t>
  </si>
  <si>
    <t>RTS 13.01.03:26 CALIDAD DEL AIRE AMBIENTAL. INMISIONES ATMOSFÉRICAS. LÍMITES PERMISIBLES </t>
  </si>
  <si>
    <t>The notified Salvadoran Technical Regulation establishes the permissible air immission limits for the main air pollutants, with a view to protecting the health of the population, the atmosphere and ecosystems.It applies to the monitoring of air immission concentrations throughout national territory.Indoor air quality, air emissions from stationary sources, and air emissions from mobile sources are not covered by the provisions of this Technical Regulation.</t>
  </si>
  <si>
    <t>Aire ambiente (Código(s) de la ICS: 13.040.20)</t>
  </si>
  <si>
    <t>13.040.20 - Ambient atmospheres</t>
  </si>
  <si>
    <r>
      <rPr>
        <sz val="11"/>
        <rFont val="Calibri"/>
      </rPr>
      <t>https://members.wto.org/crnattachments/2026/TBT/SLV/26_03223_00_s.pdf</t>
    </r>
  </si>
  <si>
    <t>G/TBT/N/SLV/240- 2 - • Law on the Environment, Legislative Decree No. 233, Official Journal No. 79, Volume No. 339, of 4 May 1998, and amendments thereto: (1) Legislative Decree No. 1045 of 12 April 2012, published in Official Journal No. 88, Volume No. 395, of 16 May 2012; (2) Legislative Decree No 158 of 11 October 2012, published in Official Journal No. 211, Volume No. 397, of 12 November 2012; (3) Legislative Decree No. 557 of 8 November 2022, published in Official Journal No. 226, Volume No. 437, of 30 November 2022. El Salvador.• Executive branch of El Salvador, 2000. Reglamento Especial de Normas Técnicas de Calidad Ambiental, Executive Decree No. 40, Official Journal No. 101, Volume No. 347, of 1 June 2000. El Salvador.• World Health Organization, WHO Global Air Quality Guidelines 2021.</t>
  </si>
  <si>
    <t>Amendment 01:2026 QCVN 10:2012/BCT National technical regulation on safety of Supply Station for Liquefied Petroleum Gas</t>
  </si>
  <si>
    <t>Amendment 01:2026 to QCVN 10:2012/BCT (National Technical Regulation on Safety of Supply Stations for Liquefied Petroleum Gas) covers:- Abolition of all conformity assessment, conformity certification, declaration of conformity and inspection requirements, on the grounds that LPG supply stations constitute fixed installations and are no longer classified as products/goods subject to product quality management under Law No. 78/2025/QH15 and Decree No. 37/2026/ND-CP- Technical requirements on design, installation and operation safety (Article 12) remain unchanged;Updated management responsibilities in line with Decree No. 37/2026/ND-CP and Government Resolution No. 68.18/2026/NQ.CP</t>
  </si>
  <si>
    <t>Supply Station for Liquefied Petroleum Gas</t>
  </si>
  <si>
    <t>13 - ENVIRONMENT. HEALTH PROTECTION. SAFETY; 75.180 - Equipment for petroleum and natural gas industries</t>
  </si>
  <si>
    <t>Comply with the provisions of Law No. 78/2025/QH15 on Product Quality, which removes LPG supply stations from the scope of product-based conformity management; and to ensure the continued safe design, installation and operation of LPG supply stations in residential and industrial areas.</t>
  </si>
  <si>
    <r>
      <rPr>
        <sz val="11"/>
        <rFont val="Calibri"/>
      </rPr>
      <t>https://members.wto.org/crnattachments/2026/TBT/VNM/26_03199_00_e.pdf</t>
    </r>
  </si>
  <si>
    <t>* Law on product quality; * Decree No. 37/2026/ND-CP dated January 23rd, 2026 of the Government; * Decree No. 22/2026/NĐ-CPdated January 16th, 2026 of the Government.</t>
  </si>
  <si>
    <t>Amendment 01:2026 QCVN 02:2020/BCT National technical regulation on safety of liquefied petroleum gas vessels</t>
  </si>
  <si>
    <t>This draft of technical regulation amends and replaces a number of provisions of QCVN 02:2020/BCT, covering: Technical requirements; Conformity assessment; Surveillance and Updated HS code.</t>
  </si>
  <si>
    <t>Containers for compressed or liquefied gas, of iron or steel. (HS code(s): 7311)</t>
  </si>
  <si>
    <t>7311 - Containers for compressed or liquefied gas, of iron or steel.</t>
  </si>
  <si>
    <t>23.020.35 - Gas cylinders</t>
  </si>
  <si>
    <t>Comply with the provisions of Law No. 78/2025/QH15; to modernise conformity assessment requirements towards risk-based management in line with Decree No. 37/2026/ND-CP and Decree No. 22/2026/ND-CP; and to ensure the safe design, manufacture, installation and operation of LPG vessels.</t>
  </si>
  <si>
    <r>
      <rPr>
        <sz val="11"/>
        <rFont val="Calibri"/>
      </rPr>
      <t>https://members.wto.org/crnattachments/2026/TBT/VNM/26_03200_00_e.pdf</t>
    </r>
  </si>
  <si>
    <t>Amendment 01:2026 QCVN 02:2017/BCT National technical regulation on safety of mini-cylinders for Liquefied Petrolium Gas </t>
  </si>
  <si>
    <t>This draft of technical regulation amends and replaces a number of provisions of QCVN 16:2022/BCT, covering: Technical requirements; Conformity assessment; Surveillance and Updated HS code.</t>
  </si>
  <si>
    <t>ARTICLES OF IRON OR STEEL (HS code(s): 73)</t>
  </si>
  <si>
    <t>73 - ARTICLES OF IRON OR STEEL</t>
  </si>
  <si>
    <r>
      <rPr>
        <sz val="11"/>
        <rFont val="Calibri"/>
      </rPr>
      <t>https://members.wto.org/crnattachments/2026/TBT/VNM/26_03202_00_e.pdf</t>
    </r>
  </si>
  <si>
    <t>Amendment 01:2026 QCVN 04:2013/BCT National technical regulation on safety of steel cylinders for Liquefied Petroleum Gas (LPG)</t>
  </si>
  <si>
    <t>This draft of Technical Regulation amends and replaces a number of provisions of QCVN 04:2013/BCT (National Technical Regulation on Safety of Steel Cylinders for Liquefied Petroleum Gas), covering: Technical requirements; Conformity assessment; Surveillance and Updated HS code.</t>
  </si>
  <si>
    <t>Comply with the provisions of Law No. 78/2025/QH15; to modernise conformity assessment requirements towards risk-based management in line with Decree No. 37/2026/ND-CP and Decree No. 22/2026/ND-CP; and to ensure the safe manufacture, import, distribution and use of steel LPG cylinders in industrial activities.</t>
  </si>
  <si>
    <r>
      <rPr>
        <sz val="11"/>
        <rFont val="Calibri"/>
      </rPr>
      <t>https://members.wto.org/crnattachments/2026/TBT/VNM/26_03203_00_x.pdf</t>
    </r>
  </si>
  <si>
    <t>Amendment 01:2026 QCVN 16:2022/BCT National technical regulation on safety of Composite Liquefied Petrolium Gas Cylinders</t>
  </si>
  <si>
    <t>This draft of Technical Regulation amends and replaces a number of provisions of QCVN 16:2022/BCT covering: Technical requirements; conformity assessment; surveillance and updated HS code.</t>
  </si>
  <si>
    <t>Composite Liquefied Petrolium Gas Cylinders </t>
  </si>
  <si>
    <t>Comply with the provisions of Law No. 78/2025/QH15; to modernise conformity assessment requirements towards risk-based management in line with Decree No. 37/2026/ND-CP and Decree No. 22/2026/ND-CP; and to ensure the safe manufacture, import, distribution and use of Composite LPG Cylinders in industrial activities.</t>
  </si>
  <si>
    <r>
      <rPr>
        <sz val="11"/>
        <rFont val="Calibri"/>
      </rPr>
      <t>https://members.wto.org/crnattachments/2026/TBT/VNM/26_03204_00_x.pdf</t>
    </r>
  </si>
  <si>
    <t>Draft Commission Implementing Regulation amending Implementing Regulation (EU) 2019/2072 as regards measures to prevent the entry into the Union territory, and the spread within it, of Resseliella citrifrugisChrysobothris femorataChrysobothris mali,Citripestis sagittiferella and Begomoviruses as regards the name of Dendroctonus micans (Kugelann), and amending Implementing Regulation (EU) 2022/1941 as regards Resseliella citrifrugis</t>
  </si>
  <si>
    <t>Implementing Regulation 2019/2072 contains the list of Union quarantine pests, protected zone quarantine pests, and regulated non-quarantine pests (RNQPs). Furthermore, it lays down phytosanitary requirements for import and internal movement of plants, plant products and other objects that may pose a phytosanitary risk to the European Union.This draft amendment of Implementing Regulation 2019/2072:Adds new species to the list of Union quarantine pests (Resseliella citrifrugis, Chrysobothris femorata sensu lato, Chrysobothris mali, Citripestis sagittiferellaRemoves the Begomoviruses “honeysuckle yellow vein virus” (‘HYVV00’) and “cotton leaf curl Gezira virus” ("CLCUGV") from the list of Union quarantine pests;Corrects the scientific names of Dendroctonus micans (Kugelann) and of CrataegusAdds and updates requirements for import and internal movement for the species mentioned above, including addition/revision of the respective CN codes.</t>
  </si>
  <si>
    <t>Plants, plant products and other objects (HS chapters: 06 (live plants), 07 (vegetables), 08 (fruits), 09 (Spices), 12 (seeds), 14 (vegetable products), 44 (wood), 84 (machinery), 87 (vehicles), 94 (prefabricated buildings of wood))</t>
  </si>
  <si>
    <t>06 - LIVE TREES AND OTHER PLANTS; BULBS, ROOTS AND THE LIKE; CUT FLOWERS AND ORNAMENTAL FOLIAGE; 07 - EDIBLE VEGETABLES AND CERTAIN ROOTS AND TUBERS; 08 - EDIBLE FRUIT AND NUTS; PEEL OF CITRUS FRUIT OR MELONS; 09 - COFFEE, TEA, MATÉ AND SPICES; 12 - OIL SEEDS AND OLEAGINOUS FRUITS; MISCELLANEOUS GRAINS, SEEDS AND FRUIT; INDUSTRIAL OR MEDICINAL PLANTS; STRAW AND FODDER; 14 - VEGETABLE PLAITING MATERIALS; VEGETABLE PRODUCTS NOT ELSEWHERE SPECIFIED OR INCLUDED; 44 - WOOD AND ARTICLES OF WOOD; WOOD CHARCOAL; 84 - NUCLEAR REACTORS, BOILERS, MACHINERY AND MECHANICAL APPLIANCES; PARTS THEREOF; 87 - VEHICLES OTHER THAN RAILWAY OR TRAMWAY ROLLING STOCK, AND PARTS AND ACCESSORIES THEREOF; 94 - FURNITURE; BEDDING, MATTRESSES, MATTRESS SUPPORTS, CUSHIONS AND SIMILAR STUFFED FURNISHINGS; LUMINAIRES AND LIGHTING FITTINGS, NOT ELSEWHERE SPECIFIED OR INCLUDED; ILLUMINATED SIGNS, ILLUMINATED NAMEPLATES AND THE LIKE; PREFABRICATED BUILDINGS</t>
  </si>
  <si>
    <t>Pests; Plant health; Territory protection</t>
  </si>
  <si>
    <t>This Regulation shall enter into force on the twentieth day following that of its publication in the Official Journal of the European Union. This Regulation shall apply on the first day of the seventh month after the date of the publication of this Regulation.</t>
  </si>
  <si>
    <r>
      <rPr>
        <sz val="11"/>
        <rFont val="Calibri"/>
      </rPr>
      <t>https://members.wto.org/crnattachments/2026/SPS/EEC/26_03206_00_e.pdf
https://members.wto.org/crnattachments/2026/SPS/EEC/26_03206_01_e.pdf</t>
    </r>
  </si>
  <si>
    <t>Regulation on Plant Quarantine</t>
  </si>
  <si>
    <t>Through SPS Notification G/SPS/N/TUR/23/Rev.1/Add.2, the publication of the revised Plant Quarantine Regulation was officially notified on 6 May 2026.Upon the entry into force of the Regulation on 4 August 2026, and in accordance with Article 22, paragraph 4 thereof, the specific requirements listed in Annex-4 and required to be declared in the Phytosanitary Certificate or the Re-export Phytosanitary Certificate must be clearly and completely stated in the relevant section of the certificate in compliance with ISPM 12.Accordingly, for Phytosanitary Certificates and Re-export Phytosanitary Certificates issued on or after 4 August 2026, where the specific requirements prescribed in Annex-4 of the Regulation are not explicitly stated, such certificates will be considered invalid and the relevant consignments will not be permitted entry into Türkiye.</t>
  </si>
  <si>
    <t>Plants, plant products and other substances that are subject to plant health and quarantine</t>
  </si>
  <si>
    <t>06 - LIVE TREES AND OTHER PLANTS; BULBS, ROOTS AND THE LIKE; CUT FLOWERS AND ORNAMENTAL FOLIAGE; 07 - EDIBLE VEGETABLES AND CERTAIN ROOTS AND TUBERS; 08 - EDIBLE FRUIT AND NUTS; PEEL OF CITRUS FRUITS OR MELONS; 06 - LIVE TREES AND OTHER PLANTS; BULBS, ROOTS AND THE LIKE; CUT FLOWERS AND ORNAMENTAL FOLIAGE; 07 - EDIBLE VEGETABLES AND CERTAIN ROOTS AND TUBERS; 08 - EDIBLE FRUIT AND NUTS; PEEL OF CITRUS FRUITS OR MELONS</t>
  </si>
  <si>
    <t>Certification, control and inspection; Pests; Plant health; Territory protection; Territory protection; Pests; Plant health; Certification, control and inspection</t>
  </si>
  <si>
    <t>Draft Resolution of the Cabinet of Ministers of Ukraine “On Amendments to Paragraph 1 of the Resolution of the Cabinet of Ministers of Ukraine No. 398 of 1 April 2022”</t>
  </si>
  <si>
    <t>The draft Resolution provides for amendments to Resolution of the Cabinet of Ministers of Ukraine No. 398 of 1 April 2022 “Some Issues of the Implementation of Phytosanitary Measures and Procedures, State Control Measures in the Areas of Veterinary Medicine, Food Safety and Certain Quality Indicators of Food Products under Martial Law” with a view to strengthening phytosanitary control of imports of regulated objects under HS heading 0701 “Potatoes, fresh or chilled”.Visual inspection of consignments falling under this HS heading does not ensure the detection of latent quarantine pests. Therefore, laboratory testing is necessary for the diagnosis of bacterial, viral, viroid and phytoplasma diseases.The proposed measure is intended to ensure an appropriate level of phytosanitary protection by reducing the risk of the introduction and spread of quarantine pests within the territory of Ukraine. </t>
  </si>
  <si>
    <t>Potatoes, fresh or chilled (HS code(s): 0701)</t>
  </si>
  <si>
    <t>0701 - Potatoes, fresh or chilled</t>
  </si>
  <si>
    <t>To be determined. </t>
  </si>
  <si>
    <t>This Resolution will enter into force on the day of its publication.</t>
  </si>
  <si>
    <r>
      <rPr>
        <sz val="11"/>
        <rFont val="Calibri"/>
      </rPr>
      <t>https://members.wto.org/crnattachments/2026/SPS/UKR/26_03207_00_x.pdf
https://me.gov.ua/Documents/Detail/7120bfce-ea26-43c8-a190-bb635cb7ea24?lang=uk-UA&amp;title=ProktPostanoviKabinetuMinistrivUkrainiproVnesenniaZminDoPunktu1-PostanoviKabinetuMinistrivUkrainiVid1-Kvitnia2022-R-398-</t>
    </r>
  </si>
  <si>
    <t>Modifica las resoluciones que se indican, eliminando el requisito de consignar el peso neto en el etiquetado de los productos.</t>
  </si>
  <si>
    <t>The notified draft measure amends multiple resolutions that establish sanitary requirements for livestock products, and seeks to simplify the applicable procedures by eliminating the obligation to stipulate the "net weight" on the labelling of those products, since this information is not of a health-related nature nor is it relevant for traceability purposes.Further details can be found in the document attached to this notification.</t>
  </si>
  <si>
    <t>Carne de ave; productos cárnicos procesados multiespecie; vísceras y subproductos comestibles multiespecie; carne de canguro; carne de rana; tendones, cartílagos y pilares de diafragma de bovinos; carne de reptil; plumas, cerdas, crines y pelos de animales; charqui; miel de abeja; conservas de carne; hemoderivados; sebo o grasa multiespecie; bilis y medios de cultivo; leche y productos lácteos; carne de equino; tripas de rumiante; tripas de cerdo.</t>
  </si>
  <si>
    <t>Upon publication in the Official Journal.</t>
  </si>
  <si>
    <t>su publicación en el Diario Oficial.</t>
  </si>
  <si>
    <r>
      <rPr>
        <sz val="11"/>
        <rFont val="Calibri"/>
      </rPr>
      <t>https://members.wto.org/crnattachments/2026/TBT/CHL/26_03189_00_s.pdf</t>
    </r>
  </si>
  <si>
    <t>This Resolution amends the following Resolutions (attached):• Res. SAG No. 395/1993 - Fija exigencias sanitarias para la internación a Chile de conservas de carne y derivados.G/TBT/N/CHL/799- 2 - • Res. SAG No. 1.357/1994 - Fija exigencias sanitarias para la internación de charqui.• Res. SAG No. 3.252/1994 - Fija exigencias sanitarias para la internación de bilis y medios de cultivo que contienen elementos de origen animal.• Res. SAG No. 611/1997 - Fija exigencias sanitarias para la internación a Chile de tendones, cartílagos y pilares de diafragma de bovinos.• Res. SAG No. 1.596/1997 - Fija exigencias sanitarias para la internación de carne de rana enfriada o congelada.• Res. SAG No. 2.380/1997 - Fija exigencias sanitarias para la internación a Chile de carne de reptiles enfriada o congelada.• Res. SAG No. 2.778/2012 - Fija exigencias sanitarias para la internación de hemoderivados a Chile y deroga resoluciones N° 1.598/1991 y N° 2.337/2003.• Res. SAG No. 850/2019 - Fija exigencias sanitarias para la internación a Chile de miel de abejas y deroga Resolución N° 2.531/1994.• Res. SAG No. 2.394/2021 - Fija exigencias sanitarias para la importación a Chile de tripas de rumiantes y deroga Resolución N° 316/1992.• Res. SAG No. 8.443/2021 - Fija exigencias sanitarias para la importación a Chile de tripas de cerdo y deroga Resolución Exenta N° 3.275/1994.• Res. SAG No. 3.211/2022 - Fija exigencias sanitarias para la internación a Chile de sebo o grasa de bovino, porcino, ovino, caprino y aves, y deja sin efecto resoluciones que indica.• Res. SAG No. 3.212/2022 - Establece exigencias sanitarias para la internación a Chile de productos cárnicos procesados de bovinos, ovinos, caprinos, porcinos y aves. y deroga las Resoluciones N° 24/2000 y N°1.552 /2018 exenta.• Res. SAG No. 4.935/2022 - Fija exigencias sanitarias para la internación a Chile de carne de aves de corral fresca, enfriada o congelada y despojos comestibles. Y deroga Resolución N° 3.817 EXENTA, DE 2006.• Res. SAG No. 6.189/2022 - Fija exigencias sanitarias para la internación a Chile de carnes de canguro y deroga resolución que indica.• Res. SAG No. 6.192/2022 - Fija exigencias sanitarias para la internación a Chile de carnes de equino y deroga resolución que indica.• Res. SAG No. 6.948/2022 - Fija exigencias para la internación de plumas, cerdas, crines y pelos de animales y deroga resolución que indica.• Res. SAG No. 4.027/2023 - Establece exigencias sanitarias para la internación a Chile de leche y productos lácteos, consumo animal y humano, y deroga Resolución N° 1.194/2001.• Res. SAG No. 6.942/2024 - Establece exigencias sanitarias para la internación de vísceras y subproductos comestibles de bovinos, ovinos, caprinos, porcinos, aves y equinos, y deroga Resolución N° 431/1998 y sus modificaciones.</t>
  </si>
  <si>
    <t>Jamaica</t>
  </si>
  <si>
    <t>Jamaican Standard Specification for Alcoholic Mixed/Aromatized/Ready to Drink Beverages </t>
  </si>
  <si>
    <t>Alcoholic Mixed/Aromatized/Ready to Drink Beverages (ICS 67.160.10)</t>
  </si>
  <si>
    <t>67.160.10 - Alcoholic beverages; 67.160.10 - Alcoholic beverages</t>
  </si>
  <si>
    <t>This development was undertaken to introduce the general and specific requirements, as well as classifications, in order to ensure alignment with current international practices.The standard is intended for use by manufacturers, bottlers, and importers of alcoholic mixed, aromatized, and ready-to-drink beverages, to ensure that consumers in Jamaica are supplied with products of acceptable quality and safety, and to support the fair trade and export of these products.</t>
  </si>
  <si>
    <t>Jamaican Standard Specification for Brewed Products </t>
  </si>
  <si>
    <t>Brewed Products (ICS 67.160.10)</t>
  </si>
  <si>
    <t>This standard is a revision of and supersedes JS CRS 41:2018. The revision was undertaken to remove prescriptive test methods from the standard and to update the general and specific requirements, as well as classifications, in order to ensure alignment with current international practices.The removal of test methods from the standard, along with the development or adoption of separate standardized methods of test, will support more effective and consistent verification of product compliance within the local market.The revised standard is intended for use by manufacturers, bottlers, and importers of rum products to ensure that consumers in Jamaica are supplied with products of acceptable quality and safety, and to support the fair trade and export of these products.</t>
  </si>
  <si>
    <t>Jamaican Standard Specification for Gin </t>
  </si>
  <si>
    <t>Gin (ICS 67.160.10)</t>
  </si>
  <si>
    <t>220850 - Gin and Geneva; 220850 - Gin and Geneva</t>
  </si>
  <si>
    <t>This standard is a revision of and supersedes JS 297:2004 (Affirmed 2017). The revision was undertaken to remove prescriptive test methods from the standard and to update the general and specific requirements, as well as classifications, in order to ensure alignment with current international practices.The removal of test methods from the standard, along with the development or adoption of separate standardized methods of test, will support more effective and consistent verification of product compliance within the local market.The revised standard is intended for use by manufacturers, bottlers, and importers of rum products to ensure that consumers in Jamaica are supplied with products of acceptable quality and safety, and to support the fair trade and export of these products.</t>
  </si>
  <si>
    <t>Jamaican Standard Specification for Liqueurs/Cordials</t>
  </si>
  <si>
    <t>Liqueurs/Cordials (ICS 67.160.10)</t>
  </si>
  <si>
    <t>220870 - Liqueurs and cordials; 220870 - Liqueurs and cordials</t>
  </si>
  <si>
    <t>This standard is a revision of and supersedes JS 211:1992 (Affirmed 2017). The revision was undertaken to remove prescriptive test methods from the standard and to update the general and specific requirements, as well as classifications, in order to ensure alignment with current international practices.The removal of test methods from the standard, along with the development or adoption of separate standardized methods of test, will support more effective and consistent verification of product compliance within the local market.The revised standard is intended for use by manufacturers, bottlers, and importers of rum products to ensure that consumers in Jamaica are supplied with products of acceptable quality and safety, and to support the fair trade and export of these products.</t>
  </si>
  <si>
    <t>Jamaican Standard Specification for Tequila</t>
  </si>
  <si>
    <t>Tequila (ICS 67.160.10)</t>
  </si>
  <si>
    <t>220890 - Ethyl alcohol of an alcoholic strength of &lt; 80% vol, not denatured; spirits and other spirituous beverages (excl. compound alcoholic preparations of a kind used for the manufacture of beverages, spirits obtained by distilling grape wine or grape marc, whiskies, rum and other spirits obtained by distilling fermented sugar-cane products, gin, geneva, vodka, liqueurs and cordials); 220890 - Ethyl alcohol of an alcoholic strength of &lt; 80% vol, not denatured; spirits and other spirituous beverages (excl. compound alcoholic preparations of a kind used for the manufacture of beverages, spirits obtained by distilling grape wine or grape marc, whiskies, rum and other spirits obtained by distilling fermented sugar-cane products, gin, geneva, vodka, liqueurs and cordials)</t>
  </si>
  <si>
    <t>This development was undertaken to introduce the general and specific requirements, as well as classifications, in order to ensure alignment with current international practices.The standard is intended for use by manufacturers, bottlers, and importers of rum products to ensure that consumers in Jamaica are supplied with products of acceptable quality and safety, and to support the fair trade and export of these products.</t>
  </si>
  <si>
    <t>Jamaican Standard Specification for Vodka</t>
  </si>
  <si>
    <t>Vodka (ICS 67.160.10)</t>
  </si>
  <si>
    <t>220860 - Vodka; 220860 - Vodka</t>
  </si>
  <si>
    <t>This development was undertaken to introduce the general and specific requirements, as well as classifications, in order to ensure alignment with current international practices.The standard is intended for use by manufacturers, bottlers, and importers of vodka to ensure that consumers in Jamaica are supplied with products of acceptable quality and safety, and to support the fair trade and export of these products.</t>
  </si>
  <si>
    <t>Jamaican Standard Specification Wines</t>
  </si>
  <si>
    <t>Wines (ICS 67.160.10)</t>
  </si>
  <si>
    <t>2204 - Wine of fresh grapes, incl. fortified wines; grape must, partly fermented and of an actual alcoholic strength of &gt; 0,5% vol or grape must with added alcohol of an actual alcoholic strength of &gt; 0,5% vol; 2204 - Wine of fresh grapes, incl. fortified wines; grape must, partly fermented and of an actual alcoholic strength of &gt; 0,5% vol or grape must with added alcohol of an actual alcoholic strength of &gt; 0,5% vol</t>
  </si>
  <si>
    <t>This standard is a revision of and supersedes JS 214:1992. The revision was undertaken to remove prescriptive test methods from the standard and to update the general and specific requirements, as well as classifications, in order to ensure alignment with current international practices.The removal of test methods from the standard, along with the development or adoption of separate standardized methods of test, will support more effective and consistent verification of product compliance within the local market.The revised standard is intended for use by manufacturers, bottlers, and importers of wine. It aims to ensure that consumers receive products of acceptable quality while also supporting the competitiveness and export potential of wines.</t>
  </si>
  <si>
    <t>Jamaican Standard Specification for Whiskey</t>
  </si>
  <si>
    <t>Whiskey (ICS 67.160.10)</t>
  </si>
  <si>
    <t>220830 - Whiskies; 220830 - Whiskies</t>
  </si>
  <si>
    <t>Philippines</t>
  </si>
  <si>
    <t>Adoption of a Phased Implementation Framework for the Facilitated Registration Pathway of Household/Urban Hazardous Substances (HUHS) Products</t>
  </si>
  <si>
    <t>The proposed issuance aims to provide further regulatory flexibilities for Household/Urban Hazardous Substances (HUHS) product registration, particularly establishing a phased implementation framework for the facilitated registration pathway.</t>
  </si>
  <si>
    <t>Household/Urban Hazardous Substances (HUHS)</t>
  </si>
  <si>
    <t>71.100 - Products of the chemical industry</t>
  </si>
  <si>
    <t>Republic Act (RA) No. 3720, as amended by RA No. 9711, otherwise known as the “Food and Drug Administration (FDA) Act of 2009”, mandates the FDA to ensure health products, including Household/Urban Hazardous Substances (HUHS), are safe, effective, and of good quality. In line with this mandate, the Department of Health (DOH) Administrative Order (AO) No. 2019-0019, entitled “Reinstatement of Requirements of Licensing as Importers, Exporters, Manufacturers, Toll Manufacturers, Wholesalers, Distributors, Retailers, or Re-Packers of Those Engaged in Certain Household/Urban Hazardous Substances, and from the Requirement of Prior Registration and/or Notification of Said Products” was issued to realign the regulatory framework with the FDA’s mandate, repealing AO No. 2015-0038._x000D_
Meanwhile, RA No. 11032, otherwise known as the “Ease of Doing Business and Efficient Government Service Delivery Act of 2018,” directs the FDA to streamline the regulatory systems and procedures in the issuance of authorizations. Accordingly, the introduction of a facilitated registration pathway for HUHS products is envisioned to improve efficiency and enhance service delivery. Therefore, to ensure policies remain adaptive and responsive while facilitating gradual compliance with new requirements and guidelines, this Order hereby adopts a phased implementation framework for the facilitated registration pathway for the HUHS product.</t>
  </si>
  <si>
    <t>This Circular shall take effect fifteen (15) days after its publication in a newspaper of general circulation and upon filing with the University of the Philippines Office of the National Administrative Register.</t>
  </si>
  <si>
    <r>
      <rPr>
        <sz val="11"/>
        <rFont val="Calibri"/>
      </rPr>
      <t>https://members.wto.org/crnattachments/2026/TBT/PHL/26_03196_00_e.pdf
https://www.fda.gov.ph/wp-content/uploads/2026/06/Draft-for-Comments.pdf
https://www.fda.gov.ph/wp-content/uploads/2026/06/Draft-FDA-Order_For-Comments.pdf</t>
    </r>
  </si>
  <si>
    <t>Republic Act (RA) No. 9711 and its Implementing Rules and Regulations (IRR): The Food and Drug Administration (FDA) Act of 2009DOH AO 2019-0019: Reinstatement of Requirements of Licensing as Importers, Exporters, Manufacturers, Toll Manufacturers, Wholesalers, Distributors, Retailers, or Re-Packers of Those Engaged in Certain Household/Urban Hazardous Substances, and from the Requirement of Prior Registration and/or Notification of Said ProductsFDA Circular 2020-025: Implementing Guidelines for Administrative Order No. 2019-0019, “Reinstatement of Requirements of Licensing as Importers, Exporters, Manufacturers, Toll Manufacturers, Wholesalers, Distributors, Retailers, or Re-packers of Those Engaged in Certain Household/Urban Hazardous Substances, and from the Requirement of Prior Registration and/or Notification of Said ProductsFDA Circular No.2021-011-A: Extension of Transitory Period and Provision of Interim Guidelines for Product Registration, including the Labeling Requirements, for Household Urban/Hazardous Substances</t>
  </si>
  <si>
    <t>Draft Resolution of the Cabinet of Ministers of Ukraine "On Approval of the Technical Regulation on Medical Devices"</t>
  </si>
  <si>
    <t>Ukraine notifies the adoption of Resolution of the Cabinet of Ministers of Ukraine No. 759 "On Approval of the Technical Regulation on Medical Devices" of 10 June 2026.The Resolution was published on 18 June 2026 and will enter into force six months after its publication, i.e. on 18 December 2026, except for clauses 3 and 4 thereof, which will enter into force on 31 December 2030.The Technical Regulation approved by this Resolution will take effect on 31 December 2030, except for:clauses 234 and 235, which will take effect on the date Ukraine becomes a Member State of the European Union.</t>
  </si>
  <si>
    <t>Medical devices</t>
  </si>
  <si>
    <t>11.040 - Medical equipment; 11.040 - Medical equipment</t>
  </si>
  <si>
    <t>Consumer information, labelling (TBT); Protection of human health or safety (TBT); Quality requirements (TBT); Harmonization (TBT)</t>
  </si>
  <si>
    <r>
      <rPr>
        <sz val="11"/>
        <rFont val="Calibri"/>
      </rPr>
      <t>https://members.wto.org/crnattachments/2026/TBT/UKR/final_measure/26_03197_00_x.pdf</t>
    </r>
  </si>
  <si>
    <t>Agency Information Collection Activities; Extension of Collection; Comment Request; Standard for the Flammability of Mattresses and Mattress Pads and Standard for the Flammability (Open Flame) of Mattress Sets</t>
  </si>
  <si>
    <t>As required by the Paperwork Reduction Act of 1995 (PRA), the Consumer Product Safety Commission (CPSC or Commission) requests comments on a proposed extension of approval of information collection requirements associated with the Standard for the Flammability of Mattresses and Mattress Pads and the Standard for the Flammability (Open Flame) of Mattress Sets. The Office of Management and Budget (OMB) previously approved the collection of information under control number 3041-0014. OMB's most recent extension of approval will expire on 31 October 2026. The Commission will consider all comments received in response to this notice before requesting an extension of this collection of information from OMB.Submit comments on the collection of information by 17 August 2026.91 Federal Register (FR) 36811, 18 June 2026:_x000D_
https://www.govinfo.gov/content/pkg/FR-2026-06-18/html/2026-12288.htm_x000D_
https://www.govinfo.gov/content/pkg/FR-2026-06-18/pdf/2026-12288.pdfThis action and previous actions notified under the symbol G/TBT/N/USA/590/Rev.1 are identified by Docket Numbers CPSC-2010-0055 and CPSC-2020-0024. The Docket Folders are available on Regulations.gov at https://www.regulations.gov/docket/CPSC-2010-0055/document and https://www.regulations.gov/docket/CPSC-2020-0024/document and provide access to primary documents as well as comments received. Documents are also accessible from Regulations.gov by searching the Docket Number. WTO Members and their stakeholders are asked to submit comments to the USA TBT Enquiry Point by or before 4pmEastern Time on 17 August 2026. Comments received by the USA TBT Enquiry Point from WTO Members and their stakeholders will be shared with CPSC and will also be submitted to the Docket on Regulations.gov if received within the comment period.</t>
  </si>
  <si>
    <t>Mattresses and mattress pads; flammability</t>
  </si>
  <si>
    <t>9404 - Mattress supports (excl. spring interiors for seats); articles of bedding and similar furnishing, e.g. mattresses, quilts, eiderdowns, cushions, pouffes and pillows, fitted with springs or stuffed or internally filled with any material or of cellular rubber or plastics, whether or not covered (excl. pneumatic or water mattresses and pillows, blankets and covers); 9404 - Mattress supports (excl. spring interiors for seats); articles of bedding and similar furnishing, e.g. mattresses, quilts, eiderdowns, cushions, pouffes and pillows, fitted with springs or stuffed or internally filled with any material or of cellular rubber or plastics, whether or not covered (excl. pneumatic or water mattresses and pillows, blankets and covers)</t>
  </si>
  <si>
    <t>03.120 - Quality; 03.120 - Quality; 13.120 - Domestic safety; 13.120 - Domestic safety; 13.220 - Protection against fire; 13.220 - Protection against fire; 97.140 - Furniture; 97.140 - Furniture</t>
  </si>
  <si>
    <r>
      <rPr>
        <sz val="11"/>
        <rFont val="Calibri"/>
      </rPr>
      <t>https://members.wto.org/crnattachments/2026/TBT/USA/26_03190_00_e.pdf</t>
    </r>
  </si>
  <si>
    <t>Listing Nail Products Containing Triphenyl Phosphate (TPhP) at Concentrations Greater Than 250 Parts per Million (ppm) as a Priority Product</t>
  </si>
  <si>
    <t>The California Office of Administrative Law (OAL) approves this final regulatory action by the Department of Toxic Substances Control amending Safer Consumer Products regulations to add nail products containing triphenyl phosphate at concentrations greater than 250 parts per million to the Priority Products list as a Priority Product. This final regulatory action becomes effective on 1 October 2026.California Notice Register No. 24-Z, 12 June 2026, page 51: _x000D_
https://oal.ca.gov/wp-content/uploads/sites/166/2026/06/2026-Notice-Register-No.-24-Z-June-12-2026.pdfListing Nail Products Containing Triphenyl Phosphate (TPhP) at Concentrations Greater Than 250 Parts per Million (ppm) as a Priority Product:_x000D_
https://dtsc.ca.gov/listing-nail-products-containing-triphenyl-phosphate-tphp-at-concentrations-greater-than-250-parts-per-million-ppm-as-a-priority-product/Notice of Approval:https://dtsc.ca.gov/wp-content/uploads/sites/31/2026/06/2026-0417-03S-Notice-of-Approval_NPs-with-TPhP_Accessible.pdfFinal Regulatory Text:_x000D_
https://dtsc.ca.gov/wp-content/uploads/sites/31/2026/06/R-2025-03R-Final-Package-Final-Regulatory-Text_Accessible.pdf</t>
  </si>
  <si>
    <t>Nail products containing triphenyl phosphate (TPhP) – including nail coatings and artificial nails; Quality (ICS code(s): 03.120); Environmental protection (ICS code(s): 13.020); Esters (ICS code(s): 71.080.70); Cosmetics. Toiletries (ICS code(s): 71.100.70)</t>
  </si>
  <si>
    <t>03.120 - Quality; 13.020 - Environmental protection; 71.080.70 - Esters; 71.100.70 - Cosmetics. Toiletries; 03.120 - Quality; 13.020 - Environmental protection; 71.080.70 - Esters; 71.100.70 - Cosmetics. Toiletries</t>
  </si>
  <si>
    <t>Prevention of deceptive practices and consumer protection (TBT); Protection of human health or safety (TBT); Quality requirements (TBT)</t>
  </si>
  <si>
    <r>
      <rPr>
        <sz val="11"/>
        <rFont val="Calibri"/>
      </rPr>
      <t>https://members.wto.org/crnattachments/2026/TBT/USA/final_measure/26_03193_00_e.pdf</t>
    </r>
  </si>
  <si>
    <t>Costa Rica</t>
  </si>
  <si>
    <t>Resolution governing the importation, for consumption, of fresh shallot (Allium ascalonicum) bulbs originating in PeruCosta Rica hereby advises of the entry into force of the phytosanitary measures notified in document G/SPS/N/CRI/356, set out in Resolution No. 025-2026-CV-ARP-SFE of the State Phytosanitary Service, Plant Quarantine Department, Pest Risk Analysis Unit. The notified Resolution establishes the phytosanitary requirements for the importation of fresh shallot (Allium ascalonicum) bulbs for consumption, originating in Peru.https://members.wto.org/crnattachments/2026/SPS/CRI/26_03171_00_s.pdf</t>
  </si>
  <si>
    <t>Fresh shallots (HS code: 070310)</t>
  </si>
  <si>
    <t>070310 - Fresh or chilled onions and shallots; 070310 - Fresh or chilled onions and shallots</t>
  </si>
  <si>
    <t>Adoption/publication/entry into force of reg.; Plant health; Territory protection; Plant health; Territory protection</t>
  </si>
  <si>
    <r>
      <rPr>
        <sz val="11"/>
        <rFont val="Calibri"/>
      </rPr>
      <t>https://members.wto.org/crnattachments/2026/SPS/CRI/26_03171_00_s.pdf</t>
    </r>
  </si>
  <si>
    <t>Resolution governing the importation of pigeon pea (Cajanus cajan) seeds for sowing originating in KenyaCosta Rica hereby advises of the entry into force of the phytosanitary measures notified in document G/SPS/N/CRI/357, set out in Resolution No. 026-2026-CV-ARP-SFE of the State Phytosanitary Service, Plant Quarantine Department, Pest Risk Analysis Unit. The notified Resolution establishes the phytosanitary requirements for the importation of pigeon pea (Cajanus cajan) seeds for sowing, originating in Kenya.https://members.wto.org/crnattachments/2026/SPS/CRI/26_03172_00_s.pdf</t>
  </si>
  <si>
    <t>Vegetable seeds for sowing (HS Code: 120991)</t>
  </si>
  <si>
    <t>120991 - Vegetable seeds, for sowing; 120991 - Vegetable seeds, for sowing</t>
  </si>
  <si>
    <r>
      <rPr>
        <sz val="11"/>
        <rFont val="Calibri"/>
      </rPr>
      <t>https://members.wto.org/crnattachments/2026/SPS/CRI/26_03172_00_s.pdf</t>
    </r>
  </si>
  <si>
    <t>Proyecto de Resolución para regular la importación de semillas de Trigo (Triticum aestivum) para siembra originarias de Brasil (Draft resolution governing the importation of wheat (Triticum aestivum) seeds for sowing, originating in Brazil)</t>
  </si>
  <si>
    <t>The notified draft resolution establishes phytosanitary measures for the importation of wheat (Triticum aestivum) seeds for sowing, originating in Brazil.</t>
  </si>
  <si>
    <t>Wheat seeds, for sowing (exc. durum wheat) (HS code: 100191)</t>
  </si>
  <si>
    <t>100191 - Seed of wheat and meslin, for sowing (excl. durum)</t>
  </si>
  <si>
    <t>The resolution will enter into force upon signature.</t>
  </si>
  <si>
    <r>
      <rPr>
        <sz val="11"/>
        <rFont val="Calibri"/>
      </rPr>
      <t>https://members.wto.org/crnattachments/2026/SPS/CRI/26_03156_00_s.pdf</t>
    </r>
  </si>
  <si>
    <t>Proyecto de Resolución para regular la importación de esquejes con raíz y sin raíz de Ficus Audrey (Ficus benghalensis) para propagación originarios de Australia (Draft resolution regulating the importation of Ficus Audrey (Ficus benghalensis) cuttings, rooted and unrooted, for propagation, originating in Australia)</t>
  </si>
  <si>
    <t>The notified raft resolution establishes phytosanitary measures for the importation of Ficus Audrey (Ficus benghalensis) cuttings, rooted and unrooted, for propagation, originating in Australia.</t>
  </si>
  <si>
    <t>Ficus Audrey (Ficus benghalensis) cuttings, rooted and unrooted, for propagation</t>
  </si>
  <si>
    <r>
      <rPr>
        <sz val="11"/>
        <rFont val="Calibri"/>
      </rPr>
      <t>https://members.wto.org/crnattachments/2026/SPS/CRI/26_03157_00_s.pdf
https://members.wto.org/crnattachments/2026/SPS/CRI/26_03157_01_s.pdf</t>
    </r>
  </si>
  <si>
    <t>Proyecto de Resolución para regular la importación de varetas de Melocotón (Prunus persica) para propagación originarios del Estado de Florida, Estados Unidos (Draft Resolution governing the importation of peach (Prunus persica) tree cuttings for propagation originating in the state of Florida, United States)</t>
  </si>
  <si>
    <t>The notified draft resolution establishes phytosanitary measures for the importation of peach (Prunus persica) tree cuttings for propagation originating in the state of Florida, United States.</t>
  </si>
  <si>
    <t>Peach (Prunus persica) tree cuttings for propagation</t>
  </si>
  <si>
    <t>Plant health; Territory protection; Pest- or Disease- free Regions / Regionalization</t>
  </si>
  <si>
    <t>United States of America, state of Florida</t>
  </si>
  <si>
    <r>
      <rPr>
        <sz val="11"/>
        <rFont val="Calibri"/>
      </rPr>
      <t>https://members.wto.org/crnattachments/2026/SPS/CRI/26_03158_00_s.pdf</t>
    </r>
  </si>
  <si>
    <t>G/SPS/N/CRI/361- 2 -</t>
  </si>
  <si>
    <t>Proyecto de Resolución para regular la importación de varetas de Ciruela Japonesa (Prunus salicina) para propagación originarios del Estado de Florida, Estados Unidos (Draft Resolution governing the importation of Japanese plum (Prunus salicina) tree cuttings for propagation, originating in the state of Florida, United States)</t>
  </si>
  <si>
    <t>The notified draft resolution establishes phytosanitary measures for the importation of Japanese plum (Prunus salicina) tree cuttings for propagation, originating in the state of Florida, United States.</t>
  </si>
  <si>
    <t>Japanese plum (Prunus salicina) tree cuttings for propagation</t>
  </si>
  <si>
    <t>Plant health; Pest- or Disease- free Regions / Regionalization; Territory protection</t>
  </si>
  <si>
    <r>
      <rPr>
        <sz val="11"/>
        <rFont val="Calibri"/>
      </rPr>
      <t>https://members.wto.org/crnattachments/2026/SPS/CRI/26_03159_00_s.pdf</t>
    </r>
  </si>
  <si>
    <t>G/SPS/N/CRI/362- 2 -</t>
  </si>
  <si>
    <t>The DLD order on temporary suspension of importation or transit of monkeys and other animals belonging to the order Primates from the Republic of Ugandato prevent the spread of Ebola virus disease (EVD)</t>
  </si>
  <si>
    <t>The World Health Organization (WHO) has reported an outbreak of Ebola virus disease (EVD) in the area of the Republic of Uganda. Therefore, it is necessary for Thailand to prevent the entry of Ebola virus disease into the country. By the virtue of the Animal Epidemics Act B.E. 2558 (2015), the importation or transit of monkeys and other animals belonging to the order Primates from the Republic of Uganda has been temporarily suspended. </t>
  </si>
  <si>
    <t>Monkeys and other animals belonging to the order Primates</t>
  </si>
  <si>
    <t>010611 - Live primates</t>
  </si>
  <si>
    <t>Animal health; Animal diseases</t>
  </si>
  <si>
    <t>Uganda</t>
  </si>
  <si>
    <t>Emergency notifications (SPS)</t>
  </si>
  <si>
    <t>DUS 2466:2026, Cascara - Specification, First Edition</t>
  </si>
  <si>
    <t xml:space="preserve">This Draft Uganda Standard specifies the requirements, sampling and test methods for cascara processed from fresh coffee beans.Note: This Draft Uganda Standard was also notified to the TBT Committee._x000D_
</t>
  </si>
  <si>
    <t>Coffee husks and skins; coffee substitutes containing coffee in any proportion (HS code(s): 090190); Tea. Coffee. Cocoa (ICS code(s): 67.140); Cascara</t>
  </si>
  <si>
    <t>090190 - Coffee husks and skins; coffee substitutes containing coffee in any proportion</t>
  </si>
  <si>
    <t>67.140 - Tea. Coffee. Cocoa</t>
  </si>
  <si>
    <t>Food safety (SPS); Protect humans from animal/plant pest or disease (SPS)</t>
  </si>
  <si>
    <r>
      <rPr>
        <sz val="11"/>
        <rFont val="Calibri"/>
      </rPr>
      <t>https://members.wto.org/crnattachments/2026/SPS/UGA/26_03170_00_e.pdf</t>
    </r>
  </si>
  <si>
    <t>Draft Resolution of the Cabinet of Ministers of Ukraine “On Approval of the Regulation on State Registration of Feed Additives, the Procedure for Maintaining the State Register of Feed Additives and Repeal of Certain Resolutions of the Cabinet of Ministers of Ukraine”</t>
  </si>
  <si>
    <t>The draft Resolution has been developed with a view to approving the procedure for the state registration of feed additives and the procedure for maintaining the State Register of Feed Additives as required to ensure compliance with the requirements of the Law of Ukraine "On Safety and Hygiene of Feeds" (notified in document G/SPS/N/UKR/127Pursuant to the Law of Ukraine "On Safety and Hygiene of Feeds", imports (shipments) into the customs territory of Ukraine of feed additives, their use in feed production, the placing on the market of feed additives, as well as imports (shipments) and placing on the market of feed produced using feed additives, shall be permitted only where the relevant feed additives have been registered in Ukraine and/or the European Union.At present, the state registration of feed additives and the maintenance of the State Register of Feed Additives are governed by the Regulation on the State Registration of Feed Additives, approved by Resolution of the Cabinet of Ministers of Ukraine No. 210 of 3 March 2020.The draft Resolution therefore provides for the adoption of an updated Regulation on the State Registration of Feed Additives, taking into account recent legislative amendments and terminological changes.In particular, the draft Resolution provides for:approval of an updated procedure for the state registration of feed additives, including the review of applications for registration and supporting documents, assessment of registration dossiers, the form of the assessment report, adoption of decisions on the state registration (re-registration) of feed additives, amendments, suspension and termination of such decisions, and determination of the maximum quantities of unregistered feed additives that may be imported (shipped) into Ukraine;approval of a separate procedure for maintaining the State Register of Feed Additives, including provisions on the powers of the Register holder and administrator, software requirements, financing arrangements, the information to be included in the Register, procedures for entering and providing register information and requirements for the storage and protection of register data;repeal of certain resolutions of the Cabinet of Ministers of Ukraine.</t>
  </si>
  <si>
    <t>Feed additives, HS code 2309: Preparations of a kind used in animal feeding </t>
  </si>
  <si>
    <t>2309 - Preparations of a kind used in animal feeding</t>
  </si>
  <si>
    <t>Animal health; Food safety; Human health</t>
  </si>
  <si>
    <r>
      <rPr>
        <sz val="11"/>
        <rFont val="Calibri"/>
      </rPr>
      <t>https://members.wto.org/crnattachments/2026/SPS/UKR/26_03166_00_x.pdf
https://members.wto.org/crnattachments/2026/SPS/UKR/26_03166_01_x.pdf
https://members.wto.org/crnattachments/2026/SPS/UKR/26_03166_02_x.pdf
https://members.wto.org/crnattachments/2026/SPS/UKR/26_03166_03_x.pdf
https://me.gov.ua/Documents/Detail/dd2349f0-5c6d-4ef8-95e1-5194aa1db2a1?lang=uk-UA&amp;title=ProktPostanoviKabinetuMinistrivUkrainiproZatverdzhenniaPolozhenniaProDerzhavnuRestratsiiuKormovikhDobavok-PoriadkuVedenniaDerzhavnogoRestruKormovikhDobavok-TaViznanniaTakimi-SchoVtratiliChinnist-DeiakikhPostanovKabinetuMinistrivUkraini</t>
    </r>
  </si>
  <si>
    <t>Amended Regulator Specifications made under Water Supply (Water Fittings) Regulations 1999 (106 pages in English)._x000D_
For clarity this notification is regarding the amendment of Regulator Specifications under the (Water Fittings) Regulations 1999 rather than the Regulations themselves.</t>
  </si>
  <si>
    <t>Following notification of the draft measures in G/TBT/N/GBR/55 the entry in to force date has been changed from July 2024 to 6 May 2027. This addenda updates this and includes a link to the final version of the specifications. </t>
  </si>
  <si>
    <t>Products related to Water Closet (WC) Suites:Water Closet suites (flushing cisterns and pans etc.);Components for Water Closet Suites (inlet valves, flushing devices, cisterns etc.);Backflow prevention arrangements and devices for water systems.HS Code:Plastics: tubes, pipes, fittings etc. (HS 3917); Plastics: lavatory pans, flushing cisterns etc. (HS 3922.90); Ceramic Products: water closet pans, flushing cisterns etc. (HS 6910.10; HS 6910.90); Iron or steel products: sanitary ware (HS 7324.29; HS 7324.90);  Copper: tubes and fittings (HS 7403; HS 7411; HS 7412).ICS Code:Sanitary installations (ICS 91.140.70); Water supply systems (ICS 91.140.60); Fluid systems (ICS 23.040).</t>
  </si>
  <si>
    <t>3917 - Tubes, pipes and hoses, and fittings therefor, e.g. joints, elbows, flanges, of plastics; 392290 - Bidets, lavatory pans, flushing cisterns and similar sanitary ware, of plastics (excl. baths, shower-baths, sinks, washbasins, lavatory seats and covers); 6910 - Ceramic sinks, washbasins, washbasin pedestals, baths, bidets, water closet pans, flushing cisterns, urinals and similar sanitary fixtures (excl. soap dishes, sponge holders, tooth-brush holders, towel hooks and toilet paper holders); 732429 - Baths of steel sheet; 732490 - Sanitary ware, incl. parts thereof (excl. cans, boxes and similar containers of heading 7310, small wall cabinets for medical supplies or toiletries and other furniture of chapter 94, and fittings, complete sinks and washbasins, of stainless steel, complete baths and fittings); 7403 - Copper, refined, and copper alloys, unwrought (excl. copper alloys of heading 7405); 7411 - Copper tubes and pipes; 7412 - Copper tube or pipe fittings "e.g., couplings, elbows, sleeves"; 3917 - Tubes, pipes and hoses, and fittings therefor, e.g. joints, elbows, flanges, of plastics; 392290 - Bidets, lavatory pans, flushing cisterns and similar sanitary ware, of plastics (excl. baths, shower-baths, sinks, washbasins, lavatory seats and covers); 6910 - Ceramic sinks, washbasins, washbasin pedestals, baths, bidets, water closet pans, flushing cisterns, urinals and similar sanitary fixtures (excl. soap dishes, sponge holders, tooth-brush holders, towel hooks and toilet paper holders); 732429 - Baths of steel sheet; 732490 - Sanitary ware, incl. parts thereof (excl. cans, boxes and similar containers of heading 7310, small wall cabinets for medical supplies or toiletries and other furniture of chapter 94, and fittings, complete sinks and washbasins, of stainless steel, complete baths and fittings); 7403 - Copper, refined, and copper alloys, unwrought (excl. copper alloys of heading 7405); 7411 - Copper tubes and pipes; 7412 - Copper tube or pipe fittings "e.g., couplings, elbows, sleeves"</t>
  </si>
  <si>
    <t>23.040 - Pipeline components and pipelines; 23.040 - Pipeline components and pipelines; 91.140.60 - Water supply systems; 91.140.60 - Water supply systems; 91.140.70 - Sanitary installations; 91.140.70 - Sanitary installations</t>
  </si>
  <si>
    <t>Water Closet cisterns are not designed to store water of drinking water quality. Deterioration due to stagnation of water and/or presence of chemicals (introduced by consumers into the cistern) could have potential health risks. The changes are required to increase safety and protect human health from the risk of drinking water becoming contaminated from the backflow of such water.</t>
  </si>
  <si>
    <r>
      <rPr>
        <sz val="11"/>
        <rFont val="Calibri"/>
      </rPr>
      <t xml:space="preserve">https://www.gov.uk/guidance/water-fittings-regulations-specifications-approved-by-the-regulators
</t>
    </r>
  </si>
  <si>
    <t>Designation of Shitei Yakubutsu (designated substances), based on the Act on Securing Quality, Efficacy and Safety of Products Including Pharmaceuticals and Medical Devices (hereinafter referred to as the Act). (1960, Law No.145)</t>
  </si>
  <si>
    <t>Proposal for the additional designation of 3 substances as ShiteiYakubutsu, and their proper uses under the Act.</t>
  </si>
  <si>
    <t>Substances with probable effects on the central nervous system</t>
  </si>
  <si>
    <t>In order to prevent the abuse of substances with probable effects on the central nervous system and to clarify the regulation under the Act, the MHLW designates such substances as ShiteiYakubutsu. Manufacture, import, sale, simple ownership and the use of ShiteiYakubutsu are banned except for the proper uses designated under the Act.</t>
  </si>
  <si>
    <r>
      <rPr>
        <sz val="11"/>
        <rFont val="Calibri"/>
      </rPr>
      <t>https://members.wto.org/crnattachments/2026/TBT/JPN/26_03151_00_e.pdf</t>
    </r>
  </si>
  <si>
    <t>The Act on Securing Quality, Efficacy and Safety of Products Including Pharmaceuticals and Medical Devices.https://www.japaneselawtranslation.go.jp/en/laws/view/3213When adopted, Shitei Yakubutsu (designated substances) and their proper uses will be publicized in the Official Gazette, KAMPO</t>
  </si>
  <si>
    <t>Proposed amendments to the “Regulation on the Labelling of Precautions for Use of Cosmetics and Ingredients as Allergens"</t>
  </si>
  <si>
    <t>The Ministry of Food and Drug Safety (MFDS) is amending the “Regulation on the Labelling of Precautions for Use of Cosmetics and Ingredients as Allergens” as follows:  1)  Add an exception that allows certain precautionary statements to be omitted for shampoos not intended to be rinsed off immediately after use (e.g., dry shampoo) 2) Establish new precautions for use of Benzophenone-3 (Oxybenzone)</t>
  </si>
  <si>
    <t>Cosmetics</t>
  </si>
  <si>
    <t>Labelling</t>
  </si>
  <si>
    <r>
      <rPr>
        <sz val="11"/>
        <rFont val="Calibri"/>
      </rPr>
      <t>https://members.wto.org/crnattachments/2026/TBT/KOR/26_03143_00_x.pdf</t>
    </r>
  </si>
  <si>
    <t>MFDS NOTIFICATION No. 2026-184, 9 April 2026</t>
  </si>
  <si>
    <t>Proposed amendments to the “Regulation on Safety of Pharmaceuticals, etc.” </t>
  </si>
  <si>
    <t>The Ministry of Food and Drug Safety (MFDS) is amending the “Regulation on Safety of Pharmaceuticals, etc.” as follows: A. Easing the reporting requirement for API changes (Article 17)The threshold for allowing API (active pharmaceutical ingredients) changes to be reported rather than registered has been relaxed from “10-fold or more” to “more than 10-fold” for changes in batch size.B. Simplifying packaging labeling requirements (Deletion of Article 71, Item 5)Labeling requirements for 'specifications of active ingredients' on containers and packaging have been removed.C. Strengthening supply chain management for national essential medicines (Insertion of Article 102-4)The scope of medicines requiring a stable supply due to temporary surges in demand has been defined, even if they are not designated as national essential medicines.D. Establishing operating rules for Korea Institute of Natural Products Safety Management and Research (Insertion of Article 103-2)Procedures for collecting fees and actual expenses for Natural Products Safety Management and Research have been established, as prescribed by Prime Minister’s decree under the Pharmaceutical Affairs Act.E. Ensuring consistency across laws and regulations (Article 102-5, etc.)Related articles have been reorganized following the amendment of the “Pharmaceutical Affairs Act” and “Regulation on Safety of Pharmaceuticals, etc.”</t>
  </si>
  <si>
    <t>Cost saving and productivity enhancement (TBT); Other (TBT)</t>
  </si>
  <si>
    <t>Improvement of the existing system </t>
  </si>
  <si>
    <r>
      <rPr>
        <sz val="11"/>
        <rFont val="Calibri"/>
      </rPr>
      <t>https://members.wto.org/crnattachments/2026/TBT/KOR/26_03144_00_x.pdf</t>
    </r>
  </si>
  <si>
    <t>MFDS NOTIFICATION No. 2026-181, 10 April 2026</t>
  </si>
  <si>
    <t>Proposed amendment to the Standard of Unfair Labeling and Advertising of Foods” </t>
  </si>
  <si>
    <t>The Ministry of Food and Drug Safety (MFDS) would like to revise the below statement from Standard of Unfair Labeling and Advertising of Foods. The main points of the amendments are as follows:- Prohibition of labeling and advertising product names of medicines or similar names</t>
  </si>
  <si>
    <r>
      <rPr>
        <sz val="11"/>
        <rFont val="Calibri"/>
      </rPr>
      <t>https://members.wto.org/crnattachments/2026/TBT/KOR/26_03145_00_x.pdf</t>
    </r>
  </si>
  <si>
    <t>MFDS NOTIFICATION No. 2026-231, 15 May 2026</t>
  </si>
  <si>
    <t>Proposed amendments to the “Enforcement Decree of the Act on Labeling and Advertising of Foods”</t>
  </si>
  <si>
    <t>The proposed amendments are as follows: Prohibition on labelling and advertising that uses the names of medicinal products(including product names or herbal medicine prescription names) licensed or notified under Articles 31 and 42 of the “Pharmaceutical Affairs Act” or names similar thereto.</t>
  </si>
  <si>
    <r>
      <rPr>
        <sz val="11"/>
        <rFont val="Calibri"/>
      </rPr>
      <t>https://members.wto.org/crnattachments/2026/TBT/KOR/26_03146_00_x.pdf</t>
    </r>
  </si>
  <si>
    <t>Ministry Food and Drug Safety Advance Notice No. 2026-234 (May 15, 2026)</t>
  </si>
  <si>
    <t>Proposed enactment of the “Regulation on Standards and Methods for Performance Evaluation of In Vitro Diagnostic Medical Devices” </t>
  </si>
  <si>
    <t>The Ministry of Food and Drug Safety of the Republic of Korea intends to enact the "Regulation on Standards and Methods for Performance Evaluation of In Vitro Diagnostic Medical Devices" to provide detailed matters necessary for the implementation of the performance evaluation system, as delegated under Article 17-3 of the “In Vitro Diagnostic Medical Devices Act” and Article 38-2 of the “Enforcement Rule of the In Vitro Diagnostic Medical Devices Act”  to include the following:A. Provide definitions for terms used in this Regulation for the performance evaluation of in vitro diagnostic medical devices.B. Establish standards and methods for performance evaluation by applying the standards and specifications prescribed under Article 19 of the Medical Devices Act, Korean Industrial Standards (KS), international standards such as ISO/IEC, and the test specifications established at the time of the permit or certification of the in vitro diagnostic medical device.C. Specify evaluation items to which the standards and methods for performance evaluation shall be applied.</t>
  </si>
  <si>
    <t>In Vitro Diagnostic Medical Devices</t>
  </si>
  <si>
    <t>11.040 - Medical equipment; 11.100.10 - In vitro diagnostic test systems</t>
  </si>
  <si>
    <t>Improvement of the system</t>
  </si>
  <si>
    <r>
      <rPr>
        <sz val="11"/>
        <rFont val="Calibri"/>
      </rPr>
      <t>https://members.wto.org/crnattachments/2026/TBT/KOR/26_03147_00_x.pdf</t>
    </r>
  </si>
  <si>
    <t>MFDS NOTIFICATION No. 2026-236, 2026.5.15</t>
  </si>
  <si>
    <t>Proposed amendments of the “Standards and Specifications for Hygiene Products” </t>
  </si>
  <si>
    <t>The Ministry of Food and Drug Safety (MFDS) intends to amend the “Standards and Specifications for Hygiene Products” as follows:A. Test method for “tattoo inks”- Test method name : 42. Restricted substances in tattoo inks (hazardous elements)- Test method content : Addition of a test procedure to neutralize hydrofluoric acid (HF) using 5% boric acid when an HF-resistant sample injector is not available.</t>
  </si>
  <si>
    <t>Cleansing and Hygiene products</t>
  </si>
  <si>
    <t>13.100 - Occupational safety. Industrial hygiene</t>
  </si>
  <si>
    <t>Cost saving and productivity enhancement (TBT)</t>
  </si>
  <si>
    <r>
      <rPr>
        <sz val="11"/>
        <rFont val="Calibri"/>
      </rPr>
      <t>https://members.wto.org/crnattachments/2026/TBT/KOR/26_03148_00_x.pdf</t>
    </r>
  </si>
  <si>
    <t>MFDS NOTIFICATION No.2026-266, 1 June 2026</t>
  </si>
  <si>
    <t>DUS 2466:2026, Cascara - Specification , First Edition</t>
  </si>
  <si>
    <t>This Draft Uganda Standard specifies the requirements, sampling and test methods for cascara processed from fresh coffee beans.Note: This Draft Uganda Standard was also notified to the SPS Committee.</t>
  </si>
  <si>
    <t>Coffee husks and skins; coffee substitutes containing coffee in any proportion (HS code(s): 090190); Tea. Coffee. Cocoa (ICS code(s): 67.140); Cascara </t>
  </si>
  <si>
    <t>Consumer information, labelling (TBT); Prevention of deceptive practices and consumer protection (TBT); Protection of human health or safety (TBT); Quality requirements (TBT); Reducing trade barriers and facilitating trade (TBT); Cost saving and productivity enhancement (TBT)</t>
  </si>
  <si>
    <r>
      <rPr>
        <sz val="11"/>
        <rFont val="Calibri"/>
      </rPr>
      <t>https://members.wto.org/crnattachments/2026/TBT/UGA/26_03168_00_e.pdf</t>
    </r>
  </si>
  <si>
    <t>AOAC 923.03, Ash of Flour, Official Methods of AnalysisAOAC 941.12, Ash of Spices Gravimetric MethodsAOAC 985.01, Metals and other elements in plants and pet foods. Inductively coupled plasma (ICP) spectroscopic methodUS CXS 192, General standard for food additivesUS EAS 38, Labelling of pre-packaged foods — General requirementsUS EAS 39, General principles of food hygiene — Code of practiceUS ISO 11294, Roasted ground coffee — Determination of moisture content — Method by determination of loss in mass at 103 degrees C (Routine method)US ISO 16649-2, Microbiology of food and animal feeding stuffs — Horizontal method for the enumeration of beta-glucuronidase-positive Escherichia coli — Part 2: Colony-count technique at 44 degrees C using 5-bromo-4-chloro-3-indolyl beta-D-glucuronideUS ISO 21527-2, Microbiology of food and animal feeding stuffs — Horizontal method for the enumeration of yeasts and moulds — Part 2: Colony count technique in products with water activity less than or equal to 0.95US ISO 6579, Microbiology of the food chain — Horizontal method for the detection, enumeration and serotyping of Salmonella Part 1: Detection of Salmonella sppUS ISO 7932, Microbiology of food and animal feeding stuffs — Horizontal method for the enumeration of presumptive Bacillus cereus — Colony-count technique at 30 degrees CUS ISO 21528-2, Microbiology of the food chain — Horizontal method for the detection and enumeration of Enterobacteriaceae Part 2: Colony-count techniqueUS ISO 4072, Green coffee in bags — SamplingUS ISO 15141, Cereals and cereal products — Determination of ochratoxin A — High performance liquid chromatographic method with immunoaffinity column cleanup and fluorescence detectionUS ISO 2171, Cereals, pulses and by-products</t>
  </si>
  <si>
    <t>Draft Resolution of the Cabinet of Ministers of Ukraine “On Approval of Technical Regulation on Medical Devices for In Vitro Diagnostics"</t>
  </si>
  <si>
    <t>Ukraine notifies the adoption of Resolution of the Cabinet of Ministers of Ukraine No. 758 "On Approval of the Technical Regulation on Medical Devices for In Vitro Diagnostics" of 10 June 2026 .The Resolution was published on 16 June 2026 and will enter into force six months from the date of its publication, i.e. on 16 December 2026, except for paragraphs 3 and 4 thereof, which will enter into force on 31 December 2030.The Technical Regulation approved by this Resolution will take effect on 31 December 2030, except for: subparagraphs 2 to 9 of paragraph 27, which will take effect on 31 December 2031;_x000D_
paragraphs 353 to 362, which will take effect on 1 December 2029;paragraphs 194 and 195, which will take effect on the date Ukraine becomes a Member State of the European Union.</t>
  </si>
  <si>
    <t>Medical devices for in vitro diagnostics intended for human use and accessories to such devices</t>
  </si>
  <si>
    <t>11.100.10 - In vitro diagnostic test systems; 11.100.10 - In vitro diagnostic test systems</t>
  </si>
  <si>
    <r>
      <rPr>
        <sz val="11"/>
        <rFont val="Calibri"/>
      </rPr>
      <t>https://members.wto.org/crnattachments/2026/TBT/UKR/final_measure/26_03169_00_x.pdf</t>
    </r>
  </si>
  <si>
    <t>Draft Resolution of the Cabinet of Ministers of Ukraine “On Amendments to the Resolution of the Cabinet of Ministers of Ukraine No. 28 of 12 January 2024” (type approval of agricultural and forestry vehicles)</t>
  </si>
  <si>
    <t>Ukraine notifies the adoption of Resolution of the Cabinet of Ministers of Ukraine No. 765 “On Amendments to the Resolution of the Cabinet of Ministers of Ukraine No. 28 of 12 January 2024” of 10 June 2026.The Resolution introduces amendments to the Resolution of the Cabinet of Ministers of Ukraine No. 28 "On Approval of the Technical Regulation on Type Approval of Agricultural and Forestry Vehicles" of 12 January 2024.The Resolution was published  and entered into force on 16 June 2026. </t>
  </si>
  <si>
    <t>Agricultural and forestry vehicles, their systems, components and separate technical units</t>
  </si>
  <si>
    <t>65.060.10 - Agricultural tractors and trailed vehicles; 65.060.10 - Agricultural tractors and trailed vehicles; 65.060.80 - Forestry equipment; 65.060.80 - Forestry equipment</t>
  </si>
  <si>
    <t>The transitional period, during which manufacturers may choose to apply Technical Regulation No. 1367, Technical Regulation No. 1368 or Technical Regulation No. 28, will expire on 18 July 2026.Upon expiry of this transitional period, manufacturers will be required to comply exclusively with Technical Regulation No. 28. However, its full implementation as of that date is not feasible, as a number of regulatory acts necessary for the application of its provisions have not yet been adopted and remain under development.Furthermore, following their adoption, additional time will be required to establish the infrastructure of conformity assessment bodies accredited and authorized to carry out conformity assessment in accordance with these requirements, as well as for manufacturers to complete the relevant conformity assessment procedures.As a result, there is a risk of disruption in placing the relevant machinery on the market, as well as in its registration and put it into operation.  This, in turn, could adversely affect agricultural production and, under the conditions of martial law, may have implications for ensuring food security and the continuous operation of critical infrastructure.  </t>
  </si>
  <si>
    <r>
      <rPr>
        <sz val="11"/>
        <rFont val="Calibri"/>
      </rPr>
      <t>https://members.wto.org/crnattachments/2026/TBT/UKR/final_measure/26_03167_00_x.pdf</t>
    </r>
  </si>
  <si>
    <t>Draft Law of Ukraine “On the Reduction of the Impact of Plastic Products on the Environment”</t>
  </si>
  <si>
    <t>The draft Law lays down the legal and organizational framework for reducing the negative impact of certain types of plastic products on the environment and human health, and for promoting the transition to a circular economy, in particular through measures aimed at preventing and reducing the generation of waste resulting from the use of such products._x000D_
The draft Law establishes requirements governing the production, import, placing on the market and making available on the market of certain single-use plastic products, oxo-degradable plastic products and fishing gear containing plastic._x000D_
The draft Law provides, inter alia, for: the establishment of measures to reduce the consumption of certain single-use plastic products;restrictions on the production and placing on the market of certain single-use plastic products and oxo-degradable plastic products;ensuring that single-use plastic products with plastic caps and lids may be placed on the market only if the caps and lids remain attached to the container during the product’s intended use;the establishment of a target for recycled plastic content in plastic beverage bottles;labelling requirements for certain single-use plastic products;the establishment of extended producer responsibility schemes for certain single-use plastic products, as well as for fishing gear containing plastic placed on the market;the separate collection of plastic beverage bottles;the establishment of measures to inform consumers and encourage responsible consumer behaviour with a view to reducing waste generated from single-use plastic products covered by the draft Law;the establishment of reporting and record-keeping systems;liability for non-compliance with the requirements established by the draft Law.The draft Law has been developed on the basis of Directive (EU) 2019/904 of the European Parliament and of the Council of 5 June 2019 on the reduction of the impact of certain plastic products on the environment, taking into account the need for transitional periods to enable economic operators to adapt to and implement the measures laid down therein.</t>
  </si>
  <si>
    <t>Plastic products</t>
  </si>
  <si>
    <t>3924 - Tableware, kitchenware, other household articles and toilet articles, of plastics (excl. baths, shower-baths, washbasins, bidets, lavatory pans, seats and covers, flushing cisterns and similar sanitary ware); 9619 - Sanitary towels (pads) and tampons, napkins (diapers), napkin liners and similar articles, of any material.; 2401 - Unmanufactured tobacco; tobacco refuse</t>
  </si>
  <si>
    <t>Consumer information, labelling (TBT); Protection of human health or safety (TBT); Protection of the environment (TBT)</t>
  </si>
  <si>
    <t>This Law shall enter into force on the day following its official publication and shall take effect six months after the date of its entry into force, except for:
paragraph 1 of part one of Article 3 and Article 4 of this Law, which shall take effect one year after the entry into force of this Law;
paragraph 2 of part one of Article 3 of this Law, which shall take effect two years after the entry into force of this Law;
paragraph 1 of part two of Article 5 of this Law, which shall take effect three years after the entry into force of this Law;
paragraph 3 of part two of Article 5 of this Law, which shall take effect on the date of entry into force of the legal act establishing the minimum retail price;
parts four and five of Article 5 of this Law, which shall take effect four years after the entry into force of this Law;
part four of Article 6 of this Law, which shall take effect on 1 January 2030;
part five of Article 6 of this Law, which shall take effect on 1 January 2035;
Article 7 of this Law, which shall take effect seven years after the entry into force of this Law.</t>
  </si>
  <si>
    <r>
      <rPr>
        <sz val="11"/>
        <rFont val="Calibri"/>
      </rPr>
      <t>https://members.wto.org/crnattachments/2026/TBT/UKR/26_03152_00_x.pdf</t>
    </r>
  </si>
  <si>
    <t>Law of Ukraine “On Environmental Protection”;Law of Ukraine No. 2320-IX "On Waste Management" of 20 June 2022 (notified in the document G/TBT/N/UKR/251);Law of Ukraine No. 2735-VI "On State Market Supervision and Control of Non-Food Products" of 02 December 2010;Law of Ukraine “On Technical Regulations and Conformity Assessment”;Regulation (EU) 2025/40 of the European Parliament and of the Council of 19 December 2024 on packaging and packaging waste, amending Regulation (EU) 2019/1020 and Directive (EU) 2019/904, and repealing Directive 94/62/EC.</t>
  </si>
  <si>
    <t>Circular promulgating the List of Civil Cryptographic Products Classified as Medium-Risk and High-Risk under the Management of the Minister of National Defence</t>
  </si>
  <si>
    <t xml:space="preserve">This draft Circular stipulates the List of Civil Cryptographic Products Classified as MediumRisk and High-Risk under the Management of the Minister of National Defence, as specified in the Appendix attached to this Circular._x000D_
This draft Circular applies to:_x000D_
1. Organizations and individuals producing, trading, and using civil cryptographic products classified as medium-risk and high-risk as stipulated in this Circular._x000D_
2. Conformity assessment organizations performing activities to serve the requirements of state management regarding the quality of products and goods included in the List of civil cryptographic products classified as medium-risk and high-risk as stipulated in this Circular._x000D_
3. Agencies responsible for managing the quality of civil cryptographic products under the purview of the Government Cipher Committee and other relevant agencies, organizations, units, and individuals._x000D_
The draft Circular consists of 4 Articles and an Appendixed List of civil cryptographic products with medium and high risk levels under the management authority of the Minister of National Defence._x000D_
</t>
  </si>
  <si>
    <t>8471.30.90; 8471.41.90; 8471.49.90; 8471.80.90; 8517.62.42; 8517.62.43;_x000D_
8517.62.49; 8517.62.51; 8517.62.53; 8517.62.59; 8517.62.61; 8517.62.69;_x000D_
8517.62.91; 8517.62.92; 8517.62.99; 8517.11.00; 8517.13.00; 8517.14.00;_x000D_
8517.18.00; 8523.51.11; 8523.51.21; 8523.51.99; 8523.52.00; 8542.32.00;_x000D_
8525.50.00; 8525.60.00; 8526.91.10; 8526.91.90; 8526.92.00; 8443.31.31;_x000D_
8443.31.39; 8443.31.91; 8443.31.99; 8443.32.40.</t>
  </si>
  <si>
    <t>844331 - Machines which perform two or more of the functions of printing, copying or facsimile transmission, capable of connecting to an automatic data-processing machine or to a network; 844332 - Machines which only perform one of the functions of printing, copying or facsimile transmission, capable of connecting to an automatic data processing machine or to a network; 847130 - Data-processing machines, automatic, portable, weighing &lt;= 10 kg, consisting of at least a central processing unit, a keyboard and a display (excl. peripheral units); 847141 - Data-processing machines, automatic, comprising in the same housing at least a central processing unit, and one input unit and one output unit, whether or not combined (excl. portable weighing &lt;= 10 kg and excl. those presented in the form of systems and peripheral units); 847149 - Data-processing machines, automatic, presented in the form of systems "comprising at least a central processing unit, one input unit and one output unit" (excl. portable weighing &lt;= 10 kg and excl. peripheral units); 847180 - Units for automatic data-processing machines (excl. processing units, input or output units and storage units); 851711 - Line telephone sets with cordless handsets; 851713 - Smartphones for wireless networks; 851714 - Telephones for cellular networks or for other wireless networks (excl. line telephone sets with cordless handsets, and smartphones); 851718 - Telephone sets (excl. line telephone sets with cordless handsets and telephones for cellular networks or for other wireless networks); 851762 - Machines for the reception, conversion and transmission or regeneration of voice, images or other data, incl. switching and routing apparatus (excl. telephone sets, telephones for cellular networks or for other wireless networks); 852351 - Solid-state, non-volatile data storage devices for recording data from an external source [flash memory cards or flash electronic storage cards] (excl. goods of chapter 37); 852352 - Cards incorporating one or more electronic integrated circuits "smart cards"; 852550 - Transmission apparatus for radio-broadcasting or television, not incorporating reception apparatus; 852560 - Transmission apparatus for radio-broadcasting or television, incorporating reception apparatus; 852691 - Radio navigational aid apparatus; 852692 - Radio remote control apparatus; 854232 - Electronic integrated circuits as memories</t>
  </si>
  <si>
    <t>33.050 - Telecommunication terminal equipment; 33.060 - Radiocommunications; 35.220 - Data storage devices; 35.240 - Applications of information technology</t>
  </si>
  <si>
    <t>Prevention of deceptive practices and consumer protection (TBT); Other (TBT)</t>
  </si>
  <si>
    <t>To specify the provisions of Decree No. 37/2026/ND-CP; contribute to improving the effectiveness and efficiency of state management of civil cryptography; and provide a basis for agencies, organizations, and individuals to manage, manufacture, trade in, and use civil cryptographic products.</t>
  </si>
  <si>
    <r>
      <rPr>
        <sz val="11"/>
        <rFont val="Calibri"/>
      </rPr>
      <t>https://members.wto.org/crnattachments/2026/TBT/VNM/26_03174_00_x.pdf</t>
    </r>
  </si>
  <si>
    <t xml:space="preserve">- Law on Product and Goods Quality No. 05/2007/QH12, as amended and supplemented by Law No. 78/2025/QH15;_x000D_
- Law on Standards and Technical Regulations No. 68/2006/QH11, as amended and supplemented by Law No. 35/2018/QH14 and Law No. 70/2025/Q15;_x000D_
- Decree No. 37/2026/ND-CP dated 23 January 2026 of the Government detailing a number of articles and measures for organizing and guiding the implementation of the Law on Product and Goods Quality;_x000D_
- Decree No. 22/2026/ND-CP dated 16 January 2026 of the Government detailing a number of articles and measures for organizing and guiding the implementation of the Law on Standards and Technical Regulations._x000D_
</t>
  </si>
  <si>
    <t>New GB MRLs for mefentrifluconazole amending the GB MRL Statutory Register</t>
  </si>
  <si>
    <t>Mefentrifluconazole is an approved active substance in Great Britain (GB). An application was received by the Health and Safety Executive requesting new Maximum Residue Levels (MRLs) for mefentrifluconazole in/on strawberries, tomatoes, aubergines/eggplants, cucumbers, gherkins, and courgettes. Following assessment, new MRLs have been adopted to accommodate new Plant Protection Product uses in GB, raising the levels as follows: Strawberries: 0.01* mg/kg to 0.8 mg/kg, Tomatoes: 0.01* mg/kg to 0.4 mg/kg, Aubergines/Eggplants: 0.01* mg/kg to 0.4 mg/kg, Cucumbers: 0.01* mg/kg to 0.2 mg/kg, Gherkins: 0.01* mg/kg to 0.2 mg/kg, Courgettes: 0.01* mg/kg to 0.2 mg/kg. The Evaluation Report/Reasoned Opinion supporting the new MRLs is available at the following link:  The evaluation of new MRLs for mefentrifluconazole in or on various commoditiesThe residue levels arising in food from the notified uses result in consumer exposures below the toxicological reference values. As the residue levels exceed the current GB MRLs in force, new MRLs have been adopted. </t>
  </si>
  <si>
    <t>Strawberries (0152000), Tomatoes (0231010), Aubergines/eggplants (0231030), Cucumbers (0232010), Gherkins (0232020), Courgettes (0232030) * For reference, the full list of GB commodity codes is set out in Part 1 of the GB pesticides Maximum Residue Level Statutory Register – see link</t>
  </si>
  <si>
    <r>
      <rPr>
        <sz val="11"/>
        <rFont val="Calibri"/>
      </rPr>
      <t>https://members.wto.org/crnattachments/2026/SPS/GBR/26_03119_00_e.pdf</t>
    </r>
  </si>
  <si>
    <t>Details of the HSE's assessment for mefentrifluconazole can be found in the Reasoned Opinion.</t>
  </si>
  <si>
    <t>A new GB MRL for imazalil amending the GB MRL Statutory Register </t>
  </si>
  <si>
    <t>Imazalil is an approved active substance in Great Britain. An application was received by the Health and Safety Executive requesting the adoption of the Codex Maximum Residue Level (CXL) as the GB Maximum Residue Level (MRL) for bananas.  Following assessment, a new MRL for imazalil in bananas has been adopted, raising the level from 0.01* mg/kg to 3.00 mg/kg. The Evaluation Report/Reasoned Opinion supporting the new MRLs is available at the following link: The evaluation of MRL supplementary information and new MRLs for imazalil in or on various commodities.pdfThe residue levels arising in food from the notified uses result in consumer exposures below the toxicological reference values. As the residue levels exceed the current GB MRLs in force, a new MRL has been adopted. </t>
  </si>
  <si>
    <t>Bananas (0163020) * For reference, the full list of GB commodity codes is set out in Part 1 of the GB pesticides Maximum Residue Level Statutory Register – see link</t>
  </si>
  <si>
    <r>
      <rPr>
        <sz val="11"/>
        <rFont val="Calibri"/>
      </rPr>
      <t>https://members.wto.org/crnattachments/2026/SPS/GBR/26_03120_00_e.pdf</t>
    </r>
  </si>
  <si>
    <t>New GB MRLs for flupyradifurone and the metabolite DFA amending the GB MRL Statutory Register</t>
  </si>
  <si>
    <t>Flupyradifurone is an approved active substance in Great Britain. An application was received by the Health and Safety Executive requesting new Maximum Residue Levels (MRLs) for the commodities listed in Section 3. Flupyradifurone gives rise to the metabolite DFA, for which separate MRLs are set in GB. Following assessment, new MRLs have been adopted to set import tolerances on the commodities listed in Section 3 of this notification.  The Evaluation Report/ Reasoned Opinion supporting the new MRLs is available at the following link: The evaluation of new MRLs for flupyradifurone and DFA in or on various commoditiesThe residue levels arising in food from the notified uses result in consumer exposures below the toxicological reference values. As the residue levels exceed the current GB MRLs in force, new import tolerance MRLs have been adopted.  </t>
  </si>
  <si>
    <t>Flupyradifurone: Strawberries (0152000), Potatoes (0211000), Cassava roots/manioc (0212010), Sweet potatoes (0212020), Yams (0212030), Arrowroots (0212040), Others – Tropical root and tuber vegetables (0212990), Broccoli (0241010), Cauliflowers (0241020), Others – Flowering Brassicas (0241990), Brussels sprouts (0242010), Head cabbages (0242020), Chinese cabbages/pe-tsai (0243010), Kales (0243020), Kohlrabies (0244000), Lamb’s lettuces/corn salads (0251010), Lettuces (0251020), Cresses and other sprouts and shoots (0251040), Land cresses (0251050), Roman rocket/rucola (0251060), Red mustards (0251070), Baby leaf crops (including brassica species) (0251080), Others – Lettuce and other salad plants including brassica (0251990), Spinaches (0252010), Purslanes (0252020), Chards/beet leaves (0252030), Others – Spinach and similar (leaves) (0252990), Chervil (0256010), Chives (0256020), Celery leaves (0256030), Parsley (0256040), Sage (0256050), Rosemary (0256060), Thyme (0256070), Basil and edible flowers (0256080), Laruel/bay leaves (0256090), Tarragon (0256100), Others – Herbs (0256990), Soyabeans (0401070), Swine muscle (1011010), Swine liver (1011030), Swine kidney (1011040), Swine edible offals (other than liver and kidney) (1011050) Difluoroacetic acid, expressed as DFA: Strawberries (0152000), Potatoes (0211000), Cassava roots/manioc (0212010), Sweet potatoes (0212020), Yams (0212030), Arrowroots (0212040), Others – Tropical root and tuber vegetables (0212990), Broccoli (0241010), Cauliflowers (0241020), Others – Flowering Brassicas (0241990), Brussels sprouts (0242010), Head cabbages (0242020), Chinese cabbages/pe-tsai (0243010), Kales (0243020), Kohlrabies (0244000), Lamb’s lettuces/corn salads (0251010), Lettuces (0251020), Cresses and other sprouts and shoots (0251040), Land cresses (0251050), Roman rocket/rucola (0251060), Red mustards (0251070), Baby leaf crops (including brassica species) (0251080), Others – Lettuce and other salad plants including brassica (0251990), Spinaches (0252010), Purslanes (0252020), Chards/beet leaves (0252030), Others – Spinach and similar (leaves) (0252990), Chervil (0256010), Chives (0256020), Celery leaves (0256030), Parsley (0256040), Sage (0256050), Rosemary (0256060), Thyme (0256070), Basil and edible flowers (0256080), Laruel/bay leaves (0256090), Tarragon (0256100), Others – Herbs (0256990), Soyabeans (0401070) * For reference, the full list of GB commodity codes is set out in Part 1 of the GB pesticides Maximum Residue Level Statutory Register – see link</t>
  </si>
  <si>
    <r>
      <rPr>
        <sz val="11"/>
        <rFont val="Calibri"/>
      </rPr>
      <t>https://members.wto.org/crnattachments/2026/SPS/GBR/26_03130_00_e.pdf</t>
    </r>
  </si>
  <si>
    <t>No Codex MRL has been established for the metabolite DFA. GB MRLs have been set  based on HSE's assessment for flupyradifurone, details of the which can be found in the Reasoned Opinion.</t>
  </si>
  <si>
    <t>Lifting the import suspension of raw milk and/or unheated/untreated milk products from Hungary</t>
  </si>
  <si>
    <t>In order to prevent the introduction of foot-and-mouth disease (FMD) virus into Japan, MAFF suspended the import of raw milk and/or unheated/untreated milk products from Hungary, including those shipped through third countries, on 7 March 2025, pursuant to the "Animal Health Requirements for raw milk and/or milk products to be exported to Japan from Listed countries" and Articles 37 and 44 of the "Act on Domestic Animal Infectious Disease Control".Based on the information regarding FMD control measures in Hungary, it was concluded that resuming imports of raw milk and/or un-heated/un-treated milk products from Hungary would pose a negligible risk of FMD introduction into Japan.Therefore, raw milk and/or unheated/untreated milk products produced on or after 17 April 2026 are permitted for import, and G/SPS/N/JPN/1328 will be withdrawn on the date of circulation of this notification.In addition, MAFF has modified the listed countries which are defined in the "Animal Health Requirements for raw milk and/or milk products to be exported to Japan from Listed countries" and now Hungary is included in the listed countries.</t>
  </si>
  <si>
    <t>Raw milk and/or un-heated/un-treated milk products</t>
  </si>
  <si>
    <t>Animal diseases; Animal health; Foot and mouth disease; Pest- or Disease- free Regions / Regionalization; Withdrawal of the measure; Animal diseases; Animal health; Foot and mouth disease; Pest- or Disease- free Regions / Regionalization</t>
  </si>
  <si>
    <t>Lifting the import suspension of products derived from cloven-hoofed animals from Hungary</t>
  </si>
  <si>
    <t>In order to prevent the introduction of foot-and-mouth disease (FMD) virus into Japan, MAFF suspended the import of beef and beef offal from Hungary, including those shipped through third countries, on 7 March 2025, pursuant to the "Animal health requirements for meat and viscera derived from cloven-hoofed animals (cattle, sheep, goat and deer only), and for sausages, ham and bacon made from the said meat and viscera as raw materials, to be exported to Japan from Hungary and Articles 37 and 44 of the "Act on Domestic Animal Infectious Disease Control".Based on the information regarding FMD control measures in Hungary, it was concluded that resuming imports of beef and beef offal from Hungary would pose a negligible risk of FMD introduction into Japan.Therefore, beef and beef offal produced on or after 17 April 2026 are permitted for import, and G/SPS/N/JPN/1329 will be withdrawn on the date of circulation of this notification.</t>
  </si>
  <si>
    <t>Meat and meat products derived from cloven-hoofed animals</t>
  </si>
  <si>
    <t>0201 - Meat of bovine animals, fresh or chilled; 0202 - Meat of bovine animals, frozen; 0206 - Edible offal of bovine animals, swine, sheep, goats, horses, asses, mules or hinnies, fresh, chilled or frozen; 0210 - Meat and edible offal, salted, in brine, dried or smoked; edible flours and meals of meat or meat offal; 0210 - Meat and edible offal, salted, in brine, dried or smoked; edible flours and meals of meat or meat offal; 0206 - Edible offal of bovine animals, swine, sheep, goats, horses, asses, mules or hinnies, fresh, chilled or frozen; 0202 - Meat of bovine animals, frozen; 0201 - Meat of bovine animals, fresh or chilled</t>
  </si>
  <si>
    <t>Animal diseases; Animal health; Foot and mouth disease; Pest- or Disease- free Regions / Regionalization; Withdrawal of the measure; Foot and mouth disease; Animal health; Animal diseases; Pest- or Disease- free Regions / Regionalization</t>
  </si>
  <si>
    <t>Specifications and Standards for Foods, Food Additives, Etc. under the Food Sanitation Act (Revision of agricultural chemical residue standards, final rule)</t>
  </si>
  <si>
    <t>The proposed maximum residue limits (MRLs) for Esprocarb notified in G/SPS/N/JPN/1365 (dated 22 September 2025) were adopted and published on 16 December 2025.</t>
  </si>
  <si>
    <t>Aquatic animals and crustaceans, molluscs and other aquatic invertebrates (HS codes: 03.02, 03.03, 03.04, 03.06, 03.07 and 03.08)Cereals (HS codes: 10.01, 10.03 and 10.06) </t>
  </si>
  <si>
    <t>0302 - Fish, fresh or chilled (excl. fish fillets and other fish meat of heading 0304); 0303 - Frozen fish (excl. fish fillets and other fish meat of heading 0304); 0304 - Fish fillets and other fish meat, whether or not minced, fresh, chilled or frozen; 0306 - Crustaceans, whether in shell or not, live, fresh, chilled, frozen, dried, salted or in brine, even smoked, incl. crustaceans in shell cooked by steaming or by boiling in water; 0307 - Molluscs, fit for human consumption, even smoked, whether in shell or not, live, fresh, chilled, frozen, dried, salted or in brine; 0308 - Aquatic invertebrates other than crustaceans and molluscs, live, fresh, chilled, frozen, dried, salted or in brine, even smoked; 1001 - Wheat and meslin; 1003 - Barley; 1006 - Rice; 0302 - Fish, fresh or chilled (excl. fish fillets and other fish meat of heading 0304); 0303 - Frozen fish (excl. fish fillets and other fish meat of heading 0304); 0304 - Fish fillets and other fish meat, whether or not minced, fresh, chilled or frozen; 0306 - Crustaceans, whether in shell or not, live, fresh, chilled, frozen, dried, salted or in brine, even smoked, incl. crustaceans in shell cooked by steaming or by boiling in water; 0307 - Molluscs, fit for human consumption, even smoked, whether in shell or not, live, fresh, chilled, frozen, dried, salted or in brine; 0308 - Aquatic invertebrates other than crustaceans and molluscs, live, fresh, chilled, frozen, dried, salted or in brine, even smoked; 1001 - Wheat and meslin; 1003 - Barley; 1006 - Rice</t>
  </si>
  <si>
    <t>Adoption/publication/entry into force of reg.; Food safety; Human health; Maximum residue limits (MRLs); Human health; Food safety; Maximum residue limits (MRLs)</t>
  </si>
  <si>
    <r>
      <rPr>
        <sz val="11"/>
        <rFont val="Calibri"/>
      </rPr>
      <t>https://members.wto.org/crnattachments/2026/SPS/JPN/26_03136_00_e.pdf</t>
    </r>
  </si>
  <si>
    <t>The proposed maximum residue limits (MRLs) for Ethaboxam notified in G/SPS/N/JPN/1366 (dated 22 September 2025) were adopted and published on 16 December 2025.</t>
  </si>
  <si>
    <t>Natural honey (HS code: 04.09)Edible vegetables and certain roots and tubers (HS codes: 07.01, 07.02, 07.04, 07.05, 07.07 and 07.10)Edible fruit (HS codes: 08.06 and 08.11)</t>
  </si>
  <si>
    <t>0409 - Natural honey.; 0701 - Potatoes, fresh or chilled; 0702 - Tomatoes, fresh or chilled.; 0704 - Cabbages, cauliflowers, kohlrabi, kale and similar edible brassicas, fresh or chilled; 0705 - Lettuce "Lactuca sativa" and chicory "Cichorium spp.", fresh or chilled; 0707 - Cucumbers and gherkins, fresh or chilled.; 0710 - Vegetables, uncooked or cooked by steaming or boiling in water, frozen; 0806 - Grapes, fresh or dried; 0811 - Fruit and nuts, uncooked or cooked by steaming or boiling in water, frozen, whether or not containing added sugar or other sweetening matter; 0409 - Natural honey.; 0701 - Potatoes, fresh or chilled; 0702 - Tomatoes, fresh or chilled.; 0704 - Cabbages, cauliflowers, kohlrabi, kale and similar edible brassicas, fresh or chilled; 0705 - Lettuce "Lactuca sativa" and chicory "Cichorium spp.", fresh or chilled; 0707 - Cucumbers and gherkins, fresh or chilled.; 0710 - Vegetables, uncooked or cooked by steaming or boiling in water, frozen; 0806 - Grapes, fresh or dried; 0811 - Fruit and nuts, uncooked or cooked by steaming or boiling in water, frozen, whether or not containing added sugar or other sweetening matter</t>
  </si>
  <si>
    <t>Adoption/publication/entry into force of reg.; Food safety; Human health; Maximum residue limits (MRLs); Maximum residue limits (MRLs); Food safety; Human health</t>
  </si>
  <si>
    <r>
      <rPr>
        <sz val="11"/>
        <rFont val="Calibri"/>
      </rPr>
      <t>https://members.wto.org/crnattachments/2026/SPS/JPN/26_03137_00_e.pdf</t>
    </r>
  </si>
  <si>
    <t>The proposed maximum residue limits (MRLs) for Mandipropamid notified in G/SPS/N/JPN/1368 (dated 22 September 2025) and G/SPS/N/JPN/1368/Corr.1 (dated 14 November 2025) were adopted and published on 16 December 2025.</t>
  </si>
  <si>
    <t>Meat and edible meat offal (HS codes: 02.01, 02.02, 02.03, 02.04, 02.05, 02.06, 02.07, 02.08 and 02.09)Dairy produce, birds' eggs and natural honey (HS codes: 04.01, 04.07, 04.08 and 04.09)Animal originated products (HS code: 05.04)Edible vegetables and certain roots and tubers (HS codes: 07.01, 07.02, 07.03, 07.04, 07.05, 07.07, 07.08, 07.09, 07.10, 07.13 and 07.14)Edible fruit and peel of citrus fruit (HS codes: 08.04, 08.05, 08.06, 08.07, 08.10, 08.11 and 08.14)Mate and spices (HS codes: 09.03, 09.04, 09.05, 09.06, 09.07, 09.08, 09.09 and 09.10)Oil seeds and oleaginous fruits, miscellaneous grains, seeds and fruit (HS codes: 12.01, 12.07, 12.10 and 12.12)Animal fats and oils (HS codes: 15.01, 15.02 and 15.06)Cacao and cacao preparations (HS code: 18.01)</t>
  </si>
  <si>
    <t>0201 - Meat of bovine animals, fresh or chilled; 0202 - Meat of bovine animals, frozen; 0203 - Meat of swine, fresh, chilled or frozen; 0204 - Meat of sheep or goats, fresh, chilled or frozen; 0205 - Meat of horses, asses, mules or hinnies, fresh, chilled or frozen.; 0206 - Edible offal of bovine animals, swine, sheep, goats, horses, asses, mules or hinnies, fresh, chilled or frozen; 0207 - Meat and edible offal of fowls of the species Gallus domesticus, ducks, geese, turkeys and guinea fowls, fresh, chilled or frozen; 0208 - Meat and edible offal of rabbits, hares, pigeons and other animals, fresh, chilled or frozen (excl. of bovine animals, swine, sheep, goats, horses, asses, mules, hinnies, poultry "fowls of the species Gallus domesticus", ducks, geese, turkeys and guinea fowls); 0209 - Pig fat, free of lean meat, and poultry fat, not rendered or otherwise extracted, fresh, chilled, frozen, salted, in brine, dried or smoked; 0401 - Milk and cream, not concentrated nor containing added sugar or other sweetening matter; 0407 - Birds' eggs, in shell, fresh, preserved or cooked; 0408 - Birds' eggs, not in shell, and egg yolks, fresh, dried, cooked by steaming or by boiling in water, moulded, frozen or otherwise preserved, whether or not containing added sugar or other sweetening matter; 0409 - Natural honey.; 0504 - Guts, bladders and stomachs of animals (other than fish), whole and pieces thereof, fresh, chilled, frozen, salted, in brine, dried or smoked.; 0701 - Potatoes, fresh or chilled;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0707 - Cucumbers and gherkins, fresh or chilled.; 0708 - Leguminous vegetables, shelled or unshelled,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0710 - Vegetables, uncooked or cooked by steaming or boiling in water, frozen; 0713 - Dried leguminous vegetables, shelled, whether or not skinned or split; 0714 - Roots and tubers of manioc, arrowroot, salep, Jerusalem artichokes, sweet potatoes and similar roots and tubers with high starch or inulin content, fresh, chilled, frozen or dried, whether or not sliced or in the form of pellets; sago pith; 0804 - Dates, figs, pineapples, avocados, guavas, mangoes and mangosteens, fresh or dried; 0805 - Citrus fruit, fresh or dried; 0806 - Grapes, fresh or dried; 0807 - Melons, incl. watermelons, and papaws "papayas", fresh;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 0811 - Fruit and nuts, uncooked or cooked by steaming or boiling in water, frozen, whether or not containing added sugar or other sweetening matter; 0814 - Peel of citrus fruit or melons (including watermelons), fresh, frozen, dried or provisionally preserved in brine, in sulphur water or in other preservative solutions.; 0903 - Maté.; 0904 - Pepper of the genus Piper; dried or crushed or ground fruits of the genus Capsicum or of the genus Pimenta; 0905 - Vanilla; 0906 - Cinnamon and cinnamon-tree flowers; 0907 - Cloves, whole fruit, cloves and stems; 0908 - Nutmeg, mace and cardamoms;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1201 - Soya beans, whether or not broken; 1207 - Other oil seeds and oleaginous fruits, whether or not broken (excl. edible nuts, olives, soya beans, groundnuts, copra, linseed, rape or colza seeds and sunflower seeds); 1210 - Hop cones, fresh or dried, whether or not ground, powdered or in the form of pellets; lupulin;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 1501 - Pig fat, incl. lard, and poultry fat, rendered or otherwise extracted (excl. lard stearin and lard oil); 1502 - Fats of bovine animals, sheep or goats (excl. oil and oleostearin); 1506 - Other animal fats and oils and their fractions, whether or not refined, but not chemically modified.; 1801 - Cocoa beans, whole or broken, raw or roasted.; 0201 - Meat of bovine animals, fresh or chilled; 0805 - Citrus fruit, fresh or dried; 0806 - Grapes, fresh or dried; 0807 - Melons, incl. watermelons, and papaws "papayas", fresh;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 0811 - Fruit and nuts, uncooked or cooked by steaming or boiling in water, frozen, whether or not containing added sugar or other sweetening matter; 0814 - Peel of citrus fruit or melons (including watermelons), fresh, frozen, dried or provisionally preserved in brine, in sulphur water or in other preservative solutions.; 0903 - Maté.; 0904 - Pepper of the genus Piper; dried or crushed or ground fruits of the genus Capsicum or of the genus Pimenta; 0905 - Vanilla; 0804 - Dates, figs, pineapples, avocados, guavas, mangoes and mangosteens, fresh or dried; 0906 - Cinnamon and cinnamon-tree flowers; 0908 - Nutmeg, mace and cardamoms;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1201 - Soya beans, whether or not broken; 1207 - Other oil seeds and oleaginous fruits, whether or not broken (excl. edible nuts, olives, soya beans, groundnuts, copra, linseed, rape or colza seeds and sunflower seeds); 1210 - Hop cones, fresh or dried, whether or not ground, powdered or in the form of pellets; lupulin;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 1501 - Pig fat, incl. lard, and poultry fat, rendered or otherwise extracted (excl. lard stearin and lard oil); 1502 - Fats of bovine animals, sheep or goats (excl. oil and oleostearin); 0907 - Cloves, whole fruit, cloves and stems; 0714 - Roots and tubers of manioc, arrowroot, salep, Jerusalem artichokes, sweet potatoes and similar roots and tubers with high starch or inulin content, fresh, chilled, frozen or dried, whether or not sliced or in the form of pellets; sago pith; 0713 - Dried leguminous vegetables, shelled, whether or not skinned or split; 0710 - Vegetables, uncooked or cooked by steaming or boiling in water, frozen; 0202 - Meat of bovine animals, frozen; 0203 - Meat of swine, fresh, chilled or frozen; 0204 - Meat of sheep or goats, fresh, chilled or frozen; 0205 - Meat of horses, asses, mules or hinnies, fresh, chilled or frozen.; 0206 - Edible offal of bovine animals, swine, sheep, goats, horses, asses, mules or hinnies, fresh, chilled or frozen; 0207 - Meat and edible offal of fowls of the species Gallus domesticus, ducks, geese, turkeys and guinea fowls, fresh, chilled or frozen; 0208 - Meat and edible offal of rabbits, hares, pigeons and other animals, fresh, chilled or frozen (excl. of bovine animals, swine, sheep, goats, horses, asses, mules, hinnies, poultry "fowls of the species Gallus domesticus", ducks, geese, turkeys and guinea fowls); 0209 - Pig fat, free of lean meat, and poultry fat, not rendered or otherwise extracted, fresh, chilled, frozen, salted, in brine, dried or smoked; 0401 - Milk and cream, not concentrated nor containing added sugar or other sweetening matter; 0407 - Birds' eggs, in shell, fresh, preserved or cooked; 0408 - Birds' eggs, not in shell, and egg yolks, fresh, dried, cooked by steaming or by boiling in water, moulded, frozen or otherwise preserved, whether or not containing added sugar or other sweetening matter; 0409 - Natural honey.; 0504 - Guts, bladders and stomachs of animals (other than fish), whole and pieces thereof, fresh, chilled, frozen, salted, in brine, dried or smoked.; 0701 - Potatoes, fresh or chilled;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0707 - Cucumbers and gherkins, fresh or chilled.; 0708 - Leguminous vegetables, shelled or unshelled,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1506 - Other animal fats and oils and their fractions, whether or not refined, but not chemically modified.; 1801 - Cocoa beans, whole or broken, raw or roasted.; 0203 - Meat of swine, fresh, chilled or frozen; 0202 - Meat of bovine animals, frozen; 0201 - Meat of bovine animals, fresh or chilled; 0204 - Meat of sheep or goats, fresh, chilled or frozen; 0205 - Meat of horses, asses, mules or hinnies, fresh, chilled or frozen.; 0206 - Edible offal of bovine animals, swine, sheep, goats, horses, asses, mules or hinnies, fresh, chilled or frozen; 0207 - Meat and edible offal of fowls of the species Gallus domesticus, ducks, geese, turkeys and guinea fowls, fresh, chilled or frozen; 0208 - Meat and edible offal of rabbits, hares, pigeons and other animals, fresh, chilled or frozen (excl. of bovine animals, swine, sheep, goats, horses, asses, mules, hinnies, poultry "fowls of the species Gallus domesticus", ducks, geese, turkeys and guinea fowls); 0209 - Pig fat, free of lean meat, and poultry fat, not rendered or otherwise extracted, fresh, chilled, frozen, salted, in brine, dried or smoked; 0401 - Milk and cream, not concentrated nor containing added sugar or other sweetening matter; 0407 - Birds' eggs, in shell, fresh, preserved or cooked; 0408 - Birds' eggs, not in shell, and egg yolks, fresh, dried, cooked by steaming or by boiling in water, moulded, frozen or otherwise preserved, whether or not containing added sugar or other sweetening matter; 0409 - Natural honey.; 0504 - Guts, bladders and stomachs of animals (other than fish), whole and pieces thereof, fresh, chilled, frozen, salted, in brine, dried or smoked.; 0701 - Potatoes, fresh or chilled;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0707 - Cucumbers and gherkins, fresh or chilled.; 0708 - Leguminous vegetables, shelled or unshelled,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1506 - Other animal fats and oils and their fractions, whether or not refined, but not chemically modified.; 0710 - Vegetables, uncooked or cooked by steaming or boiling in water, frozen; 0714 - Roots and tubers of manioc, arrowroot, salep, Jerusalem artichokes, sweet potatoes and similar roots and tubers with high starch or inulin content, fresh, chilled, frozen or dried, whether or not sliced or in the form of pellets; sago pith; 0905 - Vanilla; 0804 - Dates, figs, pineapples, avocados, guavas, mangoes and mangosteens, fresh or dried; 0805 - Citrus fruit, fresh or dried; 0806 - Grapes, fresh or dried; 0807 - Melons, incl. watermelons, and papaws "papayas", fresh;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 0811 - Fruit and nuts, uncooked or cooked by steaming or boiling in water, frozen, whether or not containing added sugar or other sweetening matter; 0814 - Peel of citrus fruit or melons (including watermelons), fresh, frozen, dried or provisionally preserved in brine, in sulphur water or in other preservative solutions.; 0903 - Maté.; 0904 - Pepper of the genus Piper; dried or crushed or ground fruits of the genus Capsicum or of the genus Pimenta; 0906 - Cinnamon and cinnamon-tree flowers; 0713 - Dried leguminous vegetables, shelled, whether or not skinned or split; 0907 - Cloves, whole fruit, cloves and stems; 0908 - Nutmeg, mace and cardamoms;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1201 - Soya beans, whether or not broken; 1207 - Other oil seeds and oleaginous fruits, whether or not broken (excl. edible nuts, olives, soya beans, groundnuts, copra, linseed, rape or colza seeds and sunflower seeds); 1210 - Hop cones, fresh or dried, whether or not ground, powdered or in the form of pellets; lupulin;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 1501 - Pig fat, incl. lard, and poultry fat, rendered or otherwise extracted (excl. lard stearin and lard oil); 1502 - Fats of bovine animals, sheep or goats (excl. oil and oleostearin); 1801 - Cocoa beans, whole or broken, raw or roasted.</t>
  </si>
  <si>
    <t>Adoption/publication/entry into force of reg.; Food safety; Human health; Maximum residue limits (MRLs); Modification of final date for comments; Change in date of adoption/publication/entry into force; Maximum residue limits (MRLs); Food safety; Human health; Modification of final date for comments; Maximum residue limits (MRLs); Food safety; Human health</t>
  </si>
  <si>
    <r>
      <rPr>
        <sz val="11"/>
        <rFont val="Calibri"/>
      </rPr>
      <t>https://members.wto.org/crnattachments/2026/SPS/JPN/26_03138_00_e.pdf</t>
    </r>
  </si>
  <si>
    <t>The proposed maximum residue limits (MRLs) for Picarbutrazox notified in G/SPS/N/JPN/1369 (dated 22 September 2025) were adopted and published on 16 December 2025.</t>
  </si>
  <si>
    <t>Natural honey (HS code: 04.09)Edible vegetables and certain roots and tubers (HS codes: 07.02, 07.03, 07.04, 07.05, 07.06, 07.07, 07.09, 07.10 and 07.14)Edible fruit and peel of citrus fruit (HS codes: 08.04, 08.05, 08.07, 08.10, 08.11 and 08.14)Spices (HS codes: 09.04, 09.05, 09.06, 09.07, 09.08, 09.09 and 09.10)Cereals (HS code: 10.06)Oil seeds and oleaginous fruits, miscellaneous grains, seeds and fruit (HS codes: 12.07 and 12.12)</t>
  </si>
  <si>
    <t>0409 - Natural honey.;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0706 - Carrots, turnips, salad beetroot, salsify, celeriac, radishes and similar edible roots, fresh or chilled; 0707 - Cucumbers and gherkins,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0710 - Vegetables, uncooked or cooked by steaming or boiling in water, frozen; 0714 - Roots and tubers of manioc, arrowroot, salep, Jerusalem artichokes, sweet potatoes and similar roots and tubers with high starch or inulin content, fresh, chilled, frozen or dried, whether or not sliced or in the form of pellets; sago pith; 0804 - Dates, figs, pineapples, avocados, guavas, mangoes and mangosteens, fresh or dried; 0805 - Citrus fruit, fresh or dried; 0807 - Melons, incl. watermelons, and papaws "papayas", fresh;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 0811 - Fruit and nuts, uncooked or cooked by steaming or boiling in water, frozen, whether or not containing added sugar or other sweetening matter; 0814 - Peel of citrus fruit or melons (including watermelons), fresh, frozen, dried or provisionally preserved in brine, in sulphur water or in other preservative solutions.; 0904 - Pepper of the genus Piper; dried or crushed or ground fruits of the genus Capsicum or of the genus Pimenta; 0905 - Vanilla; 0906 - Cinnamon and cinnamon-tree flowers; 0907 - Cloves, whole fruit, cloves and stems; 0908 - Nutmeg, mace and cardamoms;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1006 - Rice; 1007 - Grain sorghum;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 0409 - Natural honey.;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0706 - Carrots, turnips, salad beetroot, salsify, celeriac, radishes and similar edible roots, fresh or chilled; 0707 - Cucumbers and gherkins,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0710 - Vegetables, uncooked or cooked by steaming or boiling in water, frozen; 0714 - Roots and tubers of manioc, arrowroot, salep, Jerusalem artichokes, sweet potatoes and similar roots and tubers with high starch or inulin content, fresh, chilled, frozen or dried, whether or not sliced or in the form of pellets; sago pith; 0804 - Dates, figs, pineapples, avocados, guavas, mangoes and mangosteens, fresh or dried; 0805 - Citrus fruit, fresh or dried; 0807 - Melons, incl. watermelons, and papaws "papayas", fresh;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 0811 - Fruit and nuts, uncooked or cooked by steaming or boiling in water, frozen, whether or not containing added sugar or other sweetening matter; 0814 - Peel of citrus fruit or melons (including watermelons), fresh, frozen, dried or provisionally preserved in brine, in sulphur water or in other preservative solutions.; 0904 - Pepper of the genus Piper; dried or crushed or ground fruits of the genus Capsicum or of the genus Pimenta; 0905 - Vanilla; 0906 - Cinnamon and cinnamon-tree flowers; 0907 - Cloves, whole fruit, cloves and stems; 0908 - Nutmeg, mace and cardamoms;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1006 - Rice; 1007 - Grain sorghum;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t>
  </si>
  <si>
    <r>
      <rPr>
        <sz val="11"/>
        <rFont val="Calibri"/>
      </rPr>
      <t>https://members.wto.org/crnattachments/2026/SPS/JPN/26_03139_00_e.pdf</t>
    </r>
  </si>
  <si>
    <t>The proposed maximum residue limits (MRLs) for Polyoxorim-zinc notified in G/SPS/N/JPN/1370 (dated 22 September 2025) were adopted and published on 16 December 2025.</t>
  </si>
  <si>
    <t>Natural honey (HS code: 04.09)Edible vegetables and certain roots and tubers (HS codes: 07.02, 07.03, 07.04, 07.05, 07.07, 07.09 and 07.10)Edible fruit (HS codes: 08.07, 08.08 and 08.11)Oil seeds and oleaginous fruits, miscellaneous grains, seeds and fruit (HS code: 12.12)</t>
  </si>
  <si>
    <t>0409 - Natural honey.;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0707 - Cucumbers and gherkins,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0710 - Vegetables, uncooked or cooked by steaming or boiling in water, frozen; 0807 - Melons, incl. watermelons, and papaws "papayas", fresh; 0808 - Apples, pears and quinces, fresh; 0811 - Fruit and nuts, uncooked or cooked by steaming or boiling in water, frozen, whether or not containing added sugar or other sweetening matter;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 0409 - Natural honey.;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0707 - Cucumbers and gherkins,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0710 - Vegetables, uncooked or cooked by steaming or boiling in water, frozen; 0807 - Melons, incl. watermelons, and papaws "papayas", fresh; 0808 - Apples, pears and quinces, fresh; 0811 - Fruit and nuts, uncooked or cooked by steaming or boiling in water, frozen, whether or not containing added sugar or other sweetening matter;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t>
  </si>
  <si>
    <r>
      <rPr>
        <sz val="11"/>
        <rFont val="Calibri"/>
      </rPr>
      <t>https://members.wto.org/crnattachments/2026/SPS/JPN/26_03140_00_e.pdf</t>
    </r>
  </si>
  <si>
    <t>The proposed maximum residue limits (MRLs) for Trifloxystrobin notified in G/SPS/N/JPN/1372 (dated 22 September 2025) were adopted and published on 16 December 2025.</t>
  </si>
  <si>
    <t>Meat and edible meat offal (HS codes: 02.01, 02.02, 02.03, 02.04, 02.05, 02.06, 02.07, 02.08 and 02.09)Aquatic animals and crustaceans, molluscs and other aquatic invertebrates (HS codes: 03.02, 03.03, 03.04, 03.06, 03.07 and 03.08)Dairy produce, birds' eggs and natural honey (HS codes: 04.01, 04.07, 04.08 and 04.09)Animal originated products (HS code: 05.04)Edible vegetables and certain roots and tubers (HS codes: 07.01, 07.02, 07.03, 07.04, 07.05, 07.06, 07.07, 07.08, 07.09, 07.10, 07.13 and 07.14)Edible fruit and nuts, peel of citrus fruit (HS codes: 08.01, 08.02, 08.03, 08.04, 08.05, 08.06, 08.07, 08.08, 08.09, 08.10, 08.11 and 08.14)Coffee, tea, mate and spices (HS codes: 09.01, 09.02, 09.03, 09.04, 09.05, 09.06, 09.07, 09.08, 09.09 and 09.10)Cereals (HS codes: 10.01, 10.02, 10.03, 10.04, 10.05, 10.06, 10.07 and 10.08)Oil seeds and oleaginous fruits, miscellaneous grains, seeds and fruit (HS codes: 12.01, 12.02, 12.04, 12.07, 12.10 and 12.12)Animal fats and oils (HS codes: 15.01, 15.02 and 15.06)</t>
  </si>
  <si>
    <t>0201 - Meat of bovine animals, fresh or chilled; 0202 - Meat of bovine animals, frozen; 0203 - Meat of swine, fresh, chilled or frozen; 0204 - Meat of sheep or goats, fresh, chilled or frozen; 0205 - Meat of horses, asses, mules or hinnies, fresh, chilled or frozen.; 0206 - Edible offal of bovine animals, swine, sheep, goats, horses, asses, mules or hinnies, fresh, chilled or frozen; 0207 - Meat and edible offal of fowls of the species Gallus domesticus, ducks, geese, turkeys and guinea fowls, fresh, chilled or frozen; 0208 - Meat and edible offal of rabbits, hares, pigeons and other animals, fresh, chilled or frozen (excl. of bovine animals, swine, sheep, goats, horses, asses, mules, hinnies, poultry "fowls of the species Gallus domesticus", ducks, geese, turkeys and guinea fowls); 0209 - Pig fat, free of lean meat, and poultry fat, not rendered or otherwise extracted, fresh, chilled, frozen, salted, in brine, dried or smoked; 0302 - Fish, fresh or chilled (excl. fish fillets and other fish meat of heading 0304); 0303 - Frozen fish (excl. fish fillets and other fish meat of heading 0304); 0304 - Fish fillets and other fish meat, whether or not minced, fresh, chilled or frozen; 0306 - Crustaceans, whether in shell or not, live, fresh, chilled, frozen, dried, salted or in brine, even smoked, incl. crustaceans in shell cooked by steaming or by boiling in water; 0307 - Molluscs, fit for human consumption, even smoked, whether in shell or not, live, fresh, chilled, frozen, dried, salted or in brine; 0308 - Aquatic invertebrates other than crustaceans and molluscs, live, fresh, chilled, frozen, dried, salted or in brine, even smoked; 0401 - Milk and cream, not concentrated nor containing added sugar or other sweetening matter; 0407 - Birds' eggs, in shell, fresh, preserved or cooked; 0408 - Birds' eggs, not in shell, and egg yolks, fresh, dried, cooked by steaming or by boiling in water, moulded, frozen or otherwise preserved, whether or not containing added sugar or other sweetening matter; 0409 - Natural honey.; 0504 - Guts, bladders and stomachs of animals (other than fish), whole and pieces thereof, fresh, chilled, frozen, salted, in brine, dried or smoked.; 0701 - Potatoes, fresh or chilled; 0702 - Tomatoes, fresh or chilled.; 0703 - Onions, shallots, garlic, leeks and other alliaceous vegetables, fresh or chilled; 0704 - Cabbages, cauliflowers, kohlrabi, kale and similar edible brassicas, fresh or chilled; 0705 - Lettuce "Lactuca sativa" and chicory "Cichorium spp.", fresh or chilled; 0706 - Carrots, turnips, salad beetroot, salsify, celeriac, radishes and similar edible roots, fresh or chilled; 0707 - Cucumbers and gherkins, fresh or chilled.; 0708 - Leguminous vegetables, shelled or unshelled,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0710 - Vegetables, uncooked or cooked by steaming or boiling in water, frozen; 0713 - Dried leguminous vegetables, shelled, whether or not skinned or split; 0714 - Roots and tubers of manioc, arrowroot, salep, Jerusalem artichokes, sweet potatoes and similar roots and tubers with high starch or inulin content, fresh, chilled, frozen or dried, whether or not sliced or in the form of pellets; sago pith; 0801 - Coconuts, Brazil nuts and cashew nuts, fresh or dried, whether or not shelled or peeled; 0802 - Other nuts, fresh or dried, whether or not shelled or peeled (excl. coconuts, Brazil nuts and cashew nuts); 0803 - Bananas, incl. plantains, fresh or dried; 0804 - Dates, figs, pineapples, avocados, guavas, mangoes and mangosteens, fresh or dried; 0805 - Citrus fruit, fresh or dried; 0806 - Grapes, fresh or dried; 0807 - Melons, incl. watermelons, and papaws "papayas", fresh; 0808 - Apples, pears and quinces, fresh; 0809 - Apricots, cherries, peaches incl. nectarines, plums and sloes, fresh;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 0811 - Fruit and nuts, uncooked or cooked by steaming or boiling in water, frozen, whether or not containing added sugar or other sweetening matter; 0814 - Peel of citrus fruit or melons (including watermelons), fresh, frozen, dried or provisionally preserved in brine, in sulphur water or in other preservative solutions.; 0901 - Coffee, whether or not roasted or decaffeinated; coffee husks and skins; coffee substitutes containing coffee in any proportion; 0902 - Tea, whether or not flavoured; 0903 - Maté.; 0904 - Pepper of the genus Piper; dried or crushed or ground fruits of the genus Capsicum or of the genus Pimenta; 0905 - Vanilla; 0906 - Cinnamon and cinnamon-tree flowers; 0907 - Cloves, whole fruit, cloves and stems; 0908 - Nutmeg, mace and cardamoms;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1001 - Wheat and meslin; 1002 - Rye; 1003 - Barley; 1004 - Oats; 1005 - Maize or corn; 1006 - Rice; 1007 - Grain sorghum; 1008 - Buckwheat, millet, canary seed and other cereals (excl. wheat and meslin, rye, barley, oats, maize, rice and grain sorghum); 1201 - Soya beans, whether or not broken; 1202 - Groundnuts, whether or not shelled or broken (excl. roasted or otherwise cooked); 1204 - Linseed, whether or not broken.; 1207 - Other oil seeds and oleaginous fruits, whether or not broken (excl. edible nuts, olives, soya beans, groundnuts, copra, linseed, rape or colza seeds and sunflower seeds); 1210 - Hop cones, fresh or dried, whether or not ground, powdered or in the form of pellets; lupulin;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 1501 - Pig fat, incl. lard, and poultry fat, rendered or otherwise extracted (excl. lard stearin and lard oil); 1502 - Fats of bovine animals, sheep or goats (excl. oil and oleostearin); 1506 - Other animal fats and oils and their fractions, whether or not refined, but not chemically modified.; 0705 - Lettuce "Lactuca sativa" and chicory "Cichorium spp.", fresh or chilled; 0706 - Carrots, turnips, salad beetroot, salsify, celeriac, radishes and similar edible roots, fresh or chilled; 0707 - Cucumbers and gherkins, fresh or chilled.; 0708 - Leguminous vegetables, shelled or unshelled, fresh or chilled; 0709 - Other vegetables, fresh or chilled (excl. potatoes, tomatoes, alliaceous vegetables, edible brassicas, lettuce "Lactuca sativa" and chicory "Cichorium spp.", carrots, turnips, salad beetroot, salsify, celeriac, radishes and similar edible roots, cucumbers and gherkins, and leguminous vegatables); 0710 - Vegetables, uncooked or cooked by steaming or boiling in water, frozen; 0704 - Cabbages, cauliflowers, kohlrabi, kale and similar edible brassicas, fresh or chilled; 0714 - Roots and tubers of manioc, arrowroot, salep, Jerusalem artichokes, sweet potatoes and similar roots and tubers with high starch or inulin content, fresh, chilled, frozen or dried, whether or not sliced or in the form of pellets; sago pith; 0801 - Coconuts, Brazil nuts and cashew nuts, fresh or dried, whether or not shelled or peeled; 0802 - Other nuts, fresh or dried, whether or not shelled or peeled (excl. coconuts, Brazil nuts and cashew nuts); 0803 - Bananas, incl. plantains, fresh or dried; 0804 - Dates, figs, pineapples, avocados, guavas, mangoes and mangosteens, fresh or dried; 0805 - Citrus fruit, fresh or dried; 0806 - Grapes, fresh or dried; 0807 - Melons, incl. watermelons, and papaws "papayas", fresh; 0808 - Apples, pears and quinces, fresh; 0809 - Apricots, cherries, peaches incl. nectarines, plums and sloes, fresh;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 0811 - Fruit and nuts, uncooked or cooked by steaming or boiling in water, frozen, whether or not containing added sugar or other sweetening matter; 0814 - Peel of citrus fruit or melons (including watermelons), fresh, frozen, dried or provisionally preserved in brine, in sulphur water or in other preservative solutions.; 0901 - Coffee, whether or not roasted or decaffeinated; coffee husks and skins; coffee substitutes containing coffee in any proportion; 0902 - Tea, whether or not flavoured; 0903 - Maté.; 0904 - Pepper of the genus Piper; dried or crushed or ground fruits of the genus Capsicum or of the genus Pimenta; 0905 - Vanilla; 0906 - Cinnamon and cinnamon-tree flowers; 0907 - Cloves, whole fruit, cloves and stems; 0908 - Nutmeg, mace and cardamoms;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1001 - Wheat and meslin; 1002 - Rye; 1003 - Barley; 1004 - Oats; 1005 - Maize or corn; 1006 - Rice; 1007 - Grain sorghum; 1008 - Buckwheat, millet, canary seed and other cereals (excl. wheat and meslin, rye, barley, oats, maize, rice and grain sorghum); 1201 - Soya beans, whether or not broken; 0703 - Onions, shallots, garlic, leeks and other alliaceous vegetables, fresh or chilled; 0702 - Tomatoes, fresh or chilled.; 0701 - Potatoes, fresh or chilled; 0504 - Guts, bladders and stomachs of animals (other than fish), whole and pieces thereof, fresh, chilled, frozen, salted, in brine, dried or smoked.; 0409 - Natural honey.; 0408 - Birds' eggs, not in shell, and egg yolks, fresh, dried, cooked by steaming or by boiling in water, moulded, frozen or otherwise preserved, whether or not containing added sugar or other sweetening matter; 0407 - Birds' eggs, in shell, fresh, preserved or cooked; 0401 - Milk and cream, not concentrated nor containing added sugar or other sweetening matter; 0308 - Aquatic invertebrates other than crustaceans and molluscs, live, fresh, chilled, frozen, dried, salted or in brine, even smoked; 0307 - Molluscs, fit for human consumption, even smoked, whether in shell or not, live, fresh, chilled, frozen, dried, salted or in brine; 0306 - Crustaceans, whether in shell or not, live, fresh, chilled, frozen, dried, salted or in brine, even smoked, incl. crustaceans in shell cooked by steaming or by boiling in water; 0304 - Fish fillets and other fish meat, whether or not minced, fresh, chilled or frozen; 0303 - Frozen fish (excl. fish fillets and other fish meat of heading 0304); 0302 - Fish, fresh or chilled (excl. fish fillets and other fish meat of heading 0304); 0209 - Pig fat, free of lean meat, and poultry fat, not rendered or otherwise extracted, fresh, chilled, frozen, salted, in brine, dried or smoked; 0208 - Meat and edible offal of rabbits, hares, pigeons and other animals, fresh, chilled or frozen (excl. of bovine animals, swine, sheep, goats, horses, asses, mules, hinnies, poultry "fowls of the species Gallus domesticus", ducks, geese, turkeys and guinea fowls); 0207 - Meat and edible offal of fowls of the species Gallus domesticus, ducks, geese, turkeys and guinea fowls, fresh, chilled or frozen; 0206 - Edible offal of bovine animals, swine, sheep, goats, horses, asses, mules or hinnies, fresh, chilled or frozen; 0205 - Meat of horses, asses, mules or hinnies, fresh, chilled or frozen.; 0204 - Meat of sheep or goats, fresh, chilled or frozen; 0203 - Meat of swine, fresh, chilled or frozen; 0202 - Meat of bovine animals, frozen; 0201 - Meat of bovine animals, fresh or chilled; 0713 - Dried leguminous vegetables, shelled, whether or not skinned or split; 1202 - Groundnuts, whether or not shelled or broken (excl. roasted or otherwise cooked); 1204 - Linseed, whether or not broken.; 1207 - Other oil seeds and oleaginous fruits, whether or not broken (excl. edible nuts, olives, soya beans, groundnuts, copra, linseed, rape or colza seeds and sunflower seeds); 1210 - Hop cones, fresh or dried, whether or not ground, powdered or in the form of pellets; lupulin; 1212 - 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 1501 - Pig fat, incl. lard, and poultry fat, rendered or otherwise extracted (excl. lard stearin and lard oil); 1502 - Fats of bovine animals, sheep or goats (excl. oil and oleostearin); 1506 - Other animal fats and oils and their fractions, whether or not refined, but not chemically modified.</t>
  </si>
  <si>
    <r>
      <rPr>
        <sz val="11"/>
        <rFont val="Calibri"/>
      </rPr>
      <t>https://members.wto.org/crnattachments/2026/SPS/JPN/26_03141_00_e.pdf</t>
    </r>
  </si>
  <si>
    <t>Proposed revisions of the Ordinance for Enforcement of the Plant Protection Act, relevant notifications and detailed rules</t>
  </si>
  <si>
    <t>We are pleased to inform that the revisions of the Ordinance for Enforcement of the Plant Protection Act and non-quarantine pest list (proposal notified by G/SPS/N/JPN/1394 on 6 March 2026) were published in the Japanese Official Gazette on 17 June 2026.These revisions and requirements are to enter into force on 17 December 2026, except for deletion of Tuta absoluta of Annexed Table 1, deletion of Item 7 of Annexed Table 2-2 and revision of Non-quarantine pest list, which enter into force on 18 June 2026.Annexed Tables 1, 1-2, 2 and 2-2 of the Ordinance for Enforcement of the Plant Protection Act and Non-quarantine pest list after the revisions can be viewed at the following URLs:1. "Revised Annexed Table 1" (Effective Date: 17 December 2026)    *Note: The deletion of Tuta absoluta of Annexed Table 1 takes effect on 18 June 2026._x000D_
     List of the quarantine pests (Annexed Table 1 of the Ordinance for Enforcement of the Plant Protection Act):_x000D_
     https://www.maff.go.jp/pps/j/law/houki/shorei/E_Annexed_Table1_from_20261217.html2. "Revised Annexed Table 1-2" (Effective Date: 17 December 2026)_x000D_
     List of the plants and other objects subject to specific phytosanitary measures to be carried out in exporting countries (Annexed Table 1-2 of the Ordinance for Enforcement of the Plant Protection Act):https://www.maff.go.jp/pps/j/law/houki/shorei/E_Annexed_Table1-2_from_20261217.html3. "Revised Annexed Table 2" (Effective Date: 17 December 2026)_x000D_
     List of the import prohibited plants (Annexed Table 2 of the Ordinance for Enforcement of the Plant Protection Act):https://www.maff.go.jp/pps/j/law/houki/shorei/E_Annexed_Table2_from_20261217.html4. "Revised Annexed Table 2-2" (Effective Date: 17 December 2026)_x000D_
    * Note: The deletion of Item 7 of Annexed Table 2-2 takes effect on 18 June 2026._x000D_
      List of the import prohibited plants (excluding the plants that meet the requirements) (Annexed  Table 2-2 of the Ordinance for Enforcement of the Plant Protection Act):_x000D_
      https://www.maff.go.jp/pps/j/law/houki/shorei/E_Annexed_Table2-2_from_20261217.html5. "Revised Non-quarantine pest list" (Effective Date: 18 June 2026):https://www.maff.go.jp/pps/j/law/houki/shorei/Non_Quarantine_Pest_List.htmlFor more information, the latest version of the Ordinance for Enforcement of the Plant Protection Act and the detailed requirements are available on our website: https://www.maff.go.jp/pps/j/information/language_top.html</t>
  </si>
  <si>
    <t>Plant, plant products and other objects</t>
  </si>
  <si>
    <t>Adoption/publication/entry into force of reg.; Plant health; Plant health</t>
  </si>
  <si>
    <t>Arrêté modifiant la teneur maximale en cadmium de certaines matières fertilisante ainsi que les apports maximaux admissibles de ce contaminant lors de l’utilisation des matières fertilisantes</t>
  </si>
  <si>
    <t>The notified interministerial order amends two orders by setting a timetable for reducing the maximum permissible cadmium content in certain fertilizers and growing media, and the maximum permissible amounts of cadmium when using fertilizers.It applies to fertilizers and growing media placed on the market and used under the conditions provided for in Articles L. 255-2 to L. 255-4 and paragraphs 1, 3 and 5 of Article L. 255-5.It does not apply to fertilizers and growing media placed on the market and used under the conditions set out in paragraph 2 of Article L. 255-5, which concerns fertilizers that comply with Regulation (EU) 2019/1009.G/TBT/N/FRA/242- 2 - The two amended orders are:• The order establishing the assessment procedures and values for the safety and end-of-waste criteria for fertilizers and growing media; and• The order establishing the maximum acceptable amounts of trace metal elements and trace organic compounds when using fertilizers.</t>
  </si>
  <si>
    <t>Les fertilisants mis sur le marché conformément à la réglementation nationale et utilisés en France. Les fertilisants mis sur le marché conformément au règlement (UE) n°2019/1009 et utilisés en France ne sont pas concernés.</t>
  </si>
  <si>
    <t>31 - FERTILISERS</t>
  </si>
  <si>
    <t>Le projet d’arrêté établit la trajectoire d'abaissement des seuils maximaux et des apports maximaux de cadmium des matières fertilisantes, y compris les matières issues de l'économie circulaire et du recyclage, afin de maîtriser la contamination des sols et des cultures via les pratiques de fertilisation dans l’objectif d’abaisser l’exposition de la population française à ce contaminant.</t>
  </si>
  <si>
    <r>
      <rPr>
        <sz val="11"/>
        <rFont val="Calibri"/>
      </rPr>
      <t>https://members.wto.org/crnattachments/2026/TBT/FRA/26_03126_00_f.pdf</t>
    </r>
  </si>
  <si>
    <t>Regulation (EU) 2019/1009;Le code rural et de la pêche maritime (in particular Articles L. 255-1 et seq.);Décret n°2026-357 du 7 mai 2026 fixant les modalités de surveillance et d'identification des critères de qualité agronomique et d'innocuité des matières fertilisantes et des supports de culture;Décret fixant les critères de qualité agronomique et d'innocuité des matières fertilisantes et des supports de culture;Arrêté fixant les valeurs et modalités d'appréciation des critères d'innocuité et de sortie de statut de déchet des matières fertilisantes et supports de culture;Arrêté fixant les apports maximaux admissibles en éléments traces métalliques et en composés traces organiques lors de l'utilisation des matières fertilisantes.</t>
  </si>
  <si>
    <t>Projet de DECRET modifiant le décret n° 2013-1261 du 27 décembre 2013 relatif à la vente et à la mise à disposition du public de certains appareils utilisant des rayonnements ultraviolets</t>
  </si>
  <si>
    <t>The notified draft decree, issued pursuant to Article 21 of Law No. 2016-41 of 26 January 2016 on the modernization of the French health system, contains a number of provisions pertaining to improved information for users of establishments offering artificial tanning services to the public, enhanced inspection procedures for tanning devices in these commercial establishments, penalties (fines) in the event of non-compliance, and a ban on the sale or transfer of tanning devices (types UV1 and UV3) for non-professional use.</t>
  </si>
  <si>
    <t>Appareils de bronzage</t>
  </si>
  <si>
    <t>11 - Health care technology</t>
  </si>
  <si>
    <t>le risque cancérogène avéré de la pratique du bronzage en cabine est relevé par des travaux d’expertise nationaux et internationaux qui sont unanimes quant à la dangerosité des rayonnements UV artificiels (sans seuil). D’après les travaux du Centre international de recherche contre le cancer (CIRC) et du Scientific Council on Health, Environmental and Emerging Risks (SCHEER) de la Commission européenne, ce sujet représente un enjeu de santé publique majeur puisqu’en Europe, environ 3 500 mélanomes par an, 350 cas en France, sont dus à cette pratique qui accroît le risque d’apparition de cancer de la peau dès la première exposition. La volonté de la France de limiter et d’encadrer les risques en matière d’exposition de la population aux rayonnements UV artificiels s’est traduite, à partir de 1997, par la mise en place d’un dispositif réglementaire de la pratique du bronzage artificiel. Un des objectifs de cet encadrement est de renforcer la formation des professionnels. Pour autant, les particuliers peuvent acquérir sur le marché et utiliser, sans formation particulière, des appareils de bronzage de type UV3. Ces appareils ne sont ensuite soumis à aucun contrôle contrairement aux appareils utilisés par les professionnels. Dans le cadre domestique des enfants et des adolescents sont susceptibles d'être exposés au risque alors que la pratique est interdite en France au moins de 18 ans dans les établissements privés.Dans ce contexte, le projet de décret précise une disposition prévue à l’article 21 de la loi n°2016-41 du 26 janvier 2016 de modernisation du système de santé français visant à interdire la vente d’un appareil de bronzage pour un usage autre que professionnel.La mesure d’interdiction, qui ne concerne que la vente au public, est pertinente car elle garantit la sécurité du public face au risque de cancer avéré des rayonnements ultraviolets, qui est objectivé. Elle permet une réduction effective du risque. Elle est proportionnée puisque cette mesure ne concerne que l’acquisition d'un appareil de bronzage artificiel par les particuliers répondant à un besoin esthétique.Le projet de décret renforce également l'information des utilisateurs des appareils ultraviolets dans les établissements proposant cette mise à disposition du public. Cette information rappelle les risques pour la santé du bronzage artificiel.</t>
  </si>
  <si>
    <r>
      <rPr>
        <sz val="11"/>
        <rFont val="Calibri"/>
      </rPr>
      <t>https://members.wto.org/crnattachments/2026/TBT/FRA/26_03127_00_f.pdf</t>
    </r>
  </si>
  <si>
    <t>-</t>
  </si>
  <si>
    <t>Draft Regulations Governing the Product Names and Labeling of Olive Oil and Olive Pomace Oil</t>
  </si>
  <si>
    <t>Based on Article 22 of the Act Governing Food Safety and Sanitation, the MOHW proposes to establish the labeling requirements for edible olive oil and olive pomace oil in order to provide consumers with the information necessary to make informed choices. </t>
  </si>
  <si>
    <t>Food for human consumption product_x000D_
Food products in general (ICS:67.040)_x000D_
Prepackaged and prepared foods (ICS:67.230)</t>
  </si>
  <si>
    <t>1509 - Olive oil and its fractions obtained from the fruit of the olive tree solely by mechanical or other physical means under conditions that do not lead to deterioration of the oil, whether or not refined, but not chemically modified</t>
  </si>
  <si>
    <t>67.040 - Food products in general; 67.230 - Prepackaged and prepared foods</t>
  </si>
  <si>
    <r>
      <rPr>
        <sz val="11"/>
        <rFont val="Calibri"/>
      </rPr>
      <t>https://members.wto.org/crnattachments/2026/TBT/TPKM/26_03142_00_x.pdf
https://members.wto.org/crnattachments/2026/TBT/TPKM/26_03142_00_e.pdf</t>
    </r>
  </si>
  <si>
    <t>Government Gazette, Vol. 032, No. 107, dated 12 June 2026https://gazette.nat.gov.tw/egFront/e_detail.do?metaid=166283Act Governing Food Safety and Sanitation</t>
  </si>
  <si>
    <t>The draft Resolution of the Cabinet of Ministers of Ukraine “On Amendments to the Resolution of the Cabinet of Ministers of Ukraine No. 65 of 20 January 2021” (cosmetic products)</t>
  </si>
  <si>
    <t>Ukraine notifies the adoption of Resolution of the Cabinet of Ministers of Ukraine No. 737 "On Amendments to the Resolution of the Cabinet of Ministers of Ukraine No. 65 of 20 January 2021" of 04 June 2026. The Resolution introduces amendments to the Resolution of the Cabinet of Ministers of Ukraine No. 65 of 20 January 2021 “On Approval of the Technical Regulation on Cosmetic Products”.The Resolution was published on 13 June 2026 and will enter into force six months after the date of its official publication., i.e. on 13 December 2026.</t>
  </si>
  <si>
    <t>Cosmetic products</t>
  </si>
  <si>
    <t>71.100.70 - Cosmetics. Toiletries; 71.100.70 - Cosmetics. Toiletries</t>
  </si>
  <si>
    <t>Consumer information, labelling (TBT); Harmonization (TBT); Reducing trade barriers and facilitating trade (TBT)</t>
  </si>
  <si>
    <r>
      <rPr>
        <sz val="11"/>
        <rFont val="Calibri"/>
      </rPr>
      <t>https://members.wto.org/crnattachments/2026/TBT/UKR/final_measure/26_03134_00_x.pdf</t>
    </r>
  </si>
  <si>
    <t>Draft Order of the Ministry of Health of Ukraine "Certain Issues Concerning the Assessment of Registration Dossier Materials"</t>
  </si>
  <si>
    <t>The draft Order has been developed in accordance with the requirements of the Law of Ukraine "On Medicines" No. 2469-IX of 28 July 2022, taking into account the relevant European Union legislation._x000D_
The main objective of the draft Order is to align the procedures for medicine registration with the Law of Ukraine "On Medicines" and to establish a unified and modern framework for the submission and assessment of registration dossier materials._x000D_
The draft Order establishes new procedures for the assessment of medicine registration dossier materials in relation to:_x000D_
• state registration and re-registration of medicines;_x000D_
• indefinite extension of state registration;_x000D_
• submission and assessment of variations (changes) to the registration dossier during the validity of the registration._x000D_
The draft Order approves:_x000D_
• the procedure for the assessment of registration dossier materials;_x000D_
• application forms for registration, re-registration and variations;_x000D_
• requirements for the content and scope of the registration dossier;_x000D_
• requirements for the submission of variations to the dossier;_x000D_
• requirements for the Summary of Product Characteristics, package leaflet and labeling;_x000D_
• templates for clinical and non-clinical study reports;_x000D_
• the procedure for providing scientific advice to applicants;_x000D_
• the procedure for determining the significance of the clinical benefit of new therapeutic indications for reference medicines registered in Ukraine;_x000D_
• the list of herbal substances, herbal preparations and herbal combinations used in traditional herbal medicines._x000D_
It is also proposed, under the draft Order, to declare as repealed the Order of the Ministry of Health of Ukraine of 26 August 2005 No. 426 “On Approval of the Procedure for the Examination of Registration Materials for Medicines Submitted for State Registration (Re-registration), as well as the Examination of Materials on Amendments to Registration Materials During the Validity Period of the Registration Certificate”.</t>
  </si>
  <si>
    <t>Prevention of deceptive practices and consumer protection (TBT); Protection of human health or safety (TBT); Harmonization (TBT)</t>
  </si>
  <si>
    <r>
      <rPr>
        <sz val="11"/>
        <rFont val="Calibri"/>
      </rPr>
      <t>https://members.wto.org/crnattachments/2026/TBT/UKR/26_03133_03_x.pdf
https://members.wto.org/crnattachments/2026/TBT/UKR/26_03133_04_x.pdf
https://members.wto.org/crnattachments/2026/TBT/UKR/26_03133_05_x.pdf
https://members.wto.org/crnattachments/2026/TBT/UKR/26_03133_06_x.pdf
https://members.wto.org/crnattachments/2026/TBT/UKR/26_03133_07_x.pdf
https://members.wto.org/crnattachments/2026/TBT/UKR/26_03133_08_x.pdf
https://members.wto.org/crnattachments/2026/TBT/UKR/26_03133_09_x.pdf
https://members.wto.org/crnattachments/2026/TBT/UKR/26_03133_10_x.pdf
https://members.wto.org/crnattachments/2026/TBT/UKR/26_03133_11_x.pdf
https://members.wto.org/crnattachments/2026/TBT/UKR/26_03133_12_x.pdf
https://members.wto.org/crnattachments/2026/TBT/UKR/26_03133_13_x.pdf
https://members.wto.org/crnattachments/2026/TBT/UKR/26_03133_14_x.pdf
https://members.wto.org/crnattachments/2026/TBT/UKR/26_03133_15_x.pdf
https://members.wto.org/crnattachments/2026/TBT/UKR/26_03133_16_x.pdf
https://members.wto.org/crnattachments/2026/TBT/UKR/26_03133_17_x.pdf
https://members.wto.org/crnattachments/2026/TBT/UKR/26_03133_18_x.pdf
https://members.wto.org/crnattachments/2026/TBT/UKR/26_03133_19_x.pdf
https://members.wto.org/crnattachments/2026/TBT/UKR/26_03133_20_x.pdf
https://members.wto.org/crnattachments/2026/TBT/UKR/26_03133_21_x.pdf
https://members.wto.org/crnattachments/2026/TBT/UKR/26_03133_22_x.pdf
https://members.wto.org/crnattachments/2026/TBT/UKR/26_03133_00_x.pdf
https://members.wto.org/crnattachments/2026/TBT/UKR/26_03133_01_x.pdf
https://members.wto.org/crnattachments/2026/TBT/UKR/26_03133_02_x.pdf
https://members.wto.org/crnattachments/2026/TBT/UKR/26_03133_23_x.pdf
https://members.wto.org/crnattachments/2026/TBT/UKR/26_03133_24_x.pdf
https://members.wto.org/crnattachments/2026/TBT/UKR/26_03133_25_x.pdf
https://members.wto.org/crnattachments/2026/TBT/UKR/26_03133_26_x.pdf
https://members.wto.org/crnattachments/2026/TBT/UKR/26_03133_27_x.pdf
https://members.wto.org/crnattachments/2026/TBT/UKR/26_03133_28_x.pdf
https://members.wto.org/crnattachments/2026/TBT/UKR/26_03133_29_x.pdf
https://members.wto.org/crnattachments/2026/TBT/UKR/26_03133_30_x.pdf
https://members.wto.org/crnattachments/2026/TBT/UKR/26_03133_31_x.pdf
https://members.wto.org/crnattachments/2026/TBT/UKR/26_03133_32_x.pdf
https://members.wto.org/crnattachments/2026/TBT/UKR/26_03133_33_x.pdf
https://members.wto.org/crnattachments/2026/TBT/UKR/26_03133_34_x.pdf
https://moz.gov.ua/uk/gromadske-obgovorennya-proyektu-nakazu-ministerstva-ohoroni-zdorov-ya-ukrayini-deyaki-pitannya-provedennya-ekspertizi-materialiv-reyestracijnogo-dosye</t>
    </r>
  </si>
  <si>
    <t>Law of Ukraine No. 2469-IX "On Medicines" of 28 July 2022;Resolution of the Cabinet of Ministers of Ukraine No. 376 of 26 May 2005 “Procedure of State Registration (Reregistration) of Medicines” (as amended);Directive 2001/83/EC of the European Parliament and of the Council of 6 November 2001 on the Community code relating to medicinal products for human use;Regulation (EU) 2019/5 of the European Parliament and of the Council of 11 December 2018 amending Regulation (EC) No 726/2004 laying down Community procedures for the authorisation and supervision of medicinal products for human and veterinary use and establishing a European Medicines Agency, Regulation (EC) No 1901/2006 on medicinal products for paediatric use and Directive 2001/83/EC on the Community code relating to medicinal products for human use;Regulation (EC) No 1901/2006 of the European Parliament and of the Council of 12 December 2006 on medicinal products for paediatric use and amending Regulation (EEC) No 1768/92, Directive 2001/20/EC, Directive 2001/83/EC and Regulation (EC) No 726/2004;Commission Regulation (EC) No 507/2006 of 29 March 2006 on the conditional marketing authorisation for medicinal products for human use falling within the scope of Regulation (EC) No 726/2004 of the European Parliament and of the Council;Regulation (EC) No 1394/2007 of the European Parliament and of the Council of 13 November 2007 on advanced therapy medicinal products and amending Directive 2001/83/EC and Regulation (EC) No 726/2004;Commission Regulation (EC) No 1234/2008 of 24 November 2008 concerning the examination of variations to the terms of marketing authorisations for medicinal products for human use and veterinary medicinal products;Regulation (EC) No 726/2004 of the European Parliament and of the Council of 31 March 2004 laying down Community procedures for the authorisation and supervision of medicinal products for human and veterinary use and establishing a European Medicines Agency</t>
  </si>
  <si>
    <t>4,4'-(1-Methylethylidene)bis[2,6-dibromophenol] (TBBPA) Risk 
Evaluation Under the Toxic Substances Control Act (TSCA); Notice of 
Availability and Request for Comment</t>
  </si>
  <si>
    <t>Notice - The Environmental Protection Agency (EPA or Agency) is announcing the availability of and seeking public comment on the draft risk evaluation under the Toxic Substances Control Act (TSCA) for 4,4'- (1-Methylethylidene)bis[2,6-dibromophenol] (TBBPA). The purpose of risk evaluations under TSCA are to determine whether a chemical substance presents an unreasonable risk of injury to human health or the environment under the conditions of use (COUs), including unreasonable risk to potentially exposed or susceptible subpopulations identified as relevant to the risk evaluation by EPA, and without consideration of costs or non-risk factors. EPA is seeking comment on the draft risk evaluation for TBBPA.</t>
  </si>
  <si>
    <t>4,4'-
(1-Methylethylidene)bis[2,6-dibromophenol] (TBBPA); Environmental protection (ICS code(s): 13.020); Production in the chemical industry (ICS code(s): 71.020); Products of the chemical industry (ICS code(s): 71.100)</t>
  </si>
  <si>
    <t>13.020 - Environmental protection; 71.020 - Production in the chemical industry; 71.100 - Products of the chemical industry</t>
  </si>
  <si>
    <r>
      <rPr>
        <sz val="11"/>
        <rFont val="Calibri"/>
      </rPr>
      <t>https://members.wto.org/crnattachments/2026/TBT/USA/26_03128_00_e.pdf</t>
    </r>
  </si>
  <si>
    <t>91 Federal Register (FR) 36138, 16 June 2026:_x000D_
https://www.govinfo.gov/content/pkg/FR-2026-06-16/html/2026-12012.htm_x000D_
https://www.govinfo.gov/content/pkg/FR-2026-06-16/pdf/2026-12012.pdfThis notice is identified by Docket Number EPA-HQ-OPPT-2018-0462. The Docket Folder is available from Regulations.gov at https://www.regulations.gov/docket/EPA-HQ-OPPT-2018-0462/document and provides access to primary and supporting documents as well as comments received. Documents are also accessible from Regulations.gov by searching the Docket Number. </t>
  </si>
  <si>
    <t>Energy Conservation Program: Energy Conservation Standards for 
Distribution Transformers</t>
  </si>
  <si>
    <t>Request for information - A Presidential determination issued on 20 April 2026, found that grid infrastructure supply chains, including distribution transformers and electrical core steel, are essential to national defense, and that U.S. industry faces critical constraints from limited domestic product capacity, extended procurement timelines, and foreign supply dependence. The U.S. Department of Energy (''DOE'') is initiating an information and data gathering effort to understand how the energy conservation standards for distribution transformers adopted in an April 2024 final rule (notified as G/TBT/N/USA/682/Rev.1/Add.2), with compliance required in 2029, interact with these national security considerations, including impacts on domestic manufacturing capacity, supply chain resilience, and the availability and cost of key materials. DOE is also seeking information on whether the revised energy conservation standards result in special hardship, inequity, or unfair distribution of burdens, including investment needs and market conditions associated with redesigning equipment to comply by the 2029 compliance date.</t>
  </si>
  <si>
    <t>Distribution transformers; Energy efficiency. Energy conservation in general (ICS code(s): 27.015); Transformers. Reactors (ICS code(s): 29.180)</t>
  </si>
  <si>
    <t>27.015 - Energy efficiency. Energy conservation in general; 29.180 - Transformers. Reactors</t>
  </si>
  <si>
    <t>National security requirements (TBT); Protection of the environment (TBT)</t>
  </si>
  <si>
    <r>
      <rPr>
        <sz val="11"/>
        <rFont val="Calibri"/>
      </rPr>
      <t>https://members.wto.org/crnattachments/2026/TBT/USA/26_03129_00_e.pdf</t>
    </r>
  </si>
  <si>
    <t xml:space="preserve">91 Federal Register (FR) 35903, 15 June 2026; Title 10 Code of Federal Regulations (CFR) Part 431_x000D_
https://www.govinfo.gov/content/pkg/FR-2026-06-15/html/2026-11971.htm_x000D_
https://www.govinfo.gov/content/pkg/FR-2026-06-15/pdf/2026-11971.pdfThis request for information is identified by Docket Number EERE-2026-BT-STD-0133. The Docket Folder is available on Regulations.gov at https://www.regulations.gov/docket/EERE-2026-BT-STD-0133/document and provides access to primary documents as well as comments received. Documents are also accessible from Regulations.gov by searching the Docket Number. _x000D_
</t>
  </si>
  <si>
    <t>Resolución 182-2026-IPSA, Establecimiento de Requisitos Fitosanitarios para la Importación de cebolla fresca (Allium cepa) origen Honduras (Resolution No. 182-2026-IPSA establishing phytosanitary requirements for imports of fresh onions (Allium cepa) originating in Honduras)</t>
  </si>
  <si>
    <t>The notified Resolution establishes phytosanitary requirements for imports of fresh onions originating in Honduras.1. The shipment must be accompanied by an official phytosanitary certificate, which certifies that the plant product has been inspected by the national plant protection organization (NPPO) of the country of origin;2. The shipment will be subject to a phytosanitary inspection and sampling for phytosanitary diagnosis at the agricultural quarantine post upon entry into the country.Shipments will be subject to phytosanitary checks by plant quarantine inspectors from the Institute for Agricultural and Livestock Protection and Health, who will verify compliance with the phytosanitary requirements and decide whether or not to authorize importation, on the basis of the accompanying documents.</t>
  </si>
  <si>
    <t>Fresh onions (Allium cepa)</t>
  </si>
  <si>
    <t>070310 - Fresh or chilled onions and shallots</t>
  </si>
  <si>
    <t>Protect territory from other damage from pests (SPS)</t>
  </si>
  <si>
    <t>Territory protection; Plant health</t>
  </si>
  <si>
    <t>Honduras</t>
  </si>
  <si>
    <r>
      <rPr>
        <sz val="11"/>
        <rFont val="Calibri"/>
      </rPr>
      <t>https://members.wto.org/crnattachments/2026/SPS/NIC/26_03077_00_s.pdf</t>
    </r>
  </si>
  <si>
    <t>Resolución 183-2026-IPSA, Establecimiento de Requisitos Fitosanitarios para la Importación de banano fresco (Musa sp.) origen Guatemala (Resolution No. 183-2026-IPSA establishing phytosanitary requirements for the importation of fresh bananas (Musa sp.) originating in Guatemala)</t>
  </si>
  <si>
    <t>The notified Resolution establishes phytosanitary requirements for the importation of fresh bananas originating in Guatemala.1. The shipment must be accompanied by an official phytosanitary certificate indicating that the plant product comes from a production site officially inspected by the national plant protection organization (NPPO) of the country of origin;2. The shipment will be subject to a phytosanitary inspection and sampling for phytosanitary diagnosis at the agricultural quarantine post upon entry into the country.Shipments will be subject to phytosanitary checks by plant quarantine inspectors from the Institute for Agricultural and Livestock Protection and Health, who will verify compliance with the phytosanitary requirements and decide whether or not to authorize importation, on the basis of the accompanying documents.</t>
  </si>
  <si>
    <t>Fresh bananas (Musa sp.)</t>
  </si>
  <si>
    <t>0803 - Bananas, incl. plantains, fresh or dried</t>
  </si>
  <si>
    <t>Guatemala</t>
  </si>
  <si>
    <r>
      <rPr>
        <sz val="11"/>
        <rFont val="Calibri"/>
      </rPr>
      <t>https://members.wto.org/crnattachments/2026/SPS/NIC/26_03078_00_s.pdf</t>
    </r>
  </si>
  <si>
    <t>Resolución 184-2026-IPSA, Establecimiento de Requisitos Fitosanitarios para la Importación de planta enraizada de fresa con sustrato inerte (Fragaria ananassa) origen Chile (Resolution No. 184-2026-IPSA establishing phytosanitary requirements for imports of rooted strawberry (Fragaria ananassa) plants with inert substrate originating in Chile)</t>
  </si>
  <si>
    <t>The notified Resolution establishes phytosanitary requirements for imports of rooted strawberry plants with inert substrate originating in Chile.1. The shipment must be accompanied by an official phytosanitary certificate, which certifies that the plants have been officially inspected by the national plant protection organization (NPPO) of the country of origin, and indicates under "Additional declaration" that the shipment comes from an area free of: Alphacytorhabdovirus fragariarugosus, Aphelenchoides fragariae, Aphelenchoides ritzemabosi, Strawberry vein banding caulomovirus, Meloidogyne ethiopica, Meloidogyne fallax, and Pseudococcus viburni;2. The shipment will be subject to a phytosanitary inspection and sampling for phytosanitary diagnosis at the agricultural quarantine post upon entry into the country.Shipments will be subject to phytosanitary checks by plant quarantine inspectors from the Institute for Agricultural and Livestock Protection and Health, who will verify compliance with the phytosanitary requirements and decide whether or not to authorize importation, on the basis of the accompanying documents.</t>
  </si>
  <si>
    <t>Rooted strawberry (Fragaria ananassa) plants with inert substrate</t>
  </si>
  <si>
    <t>060220 - Edible fruit or nut trees, shrubs and bushes, whether or not grafted</t>
  </si>
  <si>
    <t>Territory protection; Pests; Plant health</t>
  </si>
  <si>
    <r>
      <rPr>
        <sz val="11"/>
        <rFont val="Calibri"/>
      </rPr>
      <t>https://members.wto.org/crnattachments/2026/SPS/NIC/26_03079_00_s.pdf</t>
    </r>
  </si>
  <si>
    <t>Resolución 185-2026-IPSA, Establecimiento de Requisitos Fitosanitarios para la Importación de semilla de tomate (Solanum lycopersicum) origen Kenya (Resolution No. 185-2026-IPSA establishing phytosanitary requirements for imports of tomato (Solanum lycopersicum) seeds originating in Kenya)</t>
  </si>
  <si>
    <t>The notified document establishes phytosanitary requirements for imports of tomato seeds originating in Kenya.1. The shipment must be accompanied by an official phytosanitary certificate, stating in the additional declaration that the seeds have been inspected by the national plant protection organization (NPPO) of the country of origin and found free of: Clavibacter michiganensis, Xanthomonas vesicatoria, Potato spindle tuber viroid;2. The shipment must be free from soil and any foreign material or contaminants;3. The seeds must be presented in new, first-use packaging, completely free of foreign material or contaminants;4. The shipment will be subject to phytosanitary inspection and sampling for phytosanitary diagnosis by inspectors from the Quarantine Directorate at the agricultural quarantine facility at the point of entry into the country, for the application of appropriate phytosanitary measures.Shipments will be subject to phytosanitary checks by plant quarantine inspectors from the Institute for Agricultural and Livestock Protection and Health, who will verify compliance with the phytosanitary requirements and decide whether or not to authorize importation, on the basis of the accompanying documents.</t>
  </si>
  <si>
    <t>Tomato (Solanum lycopersicum) seeds</t>
  </si>
  <si>
    <t>120991 - Vegetable seeds, for sowing</t>
  </si>
  <si>
    <t>Kenya</t>
  </si>
  <si>
    <r>
      <rPr>
        <sz val="11"/>
        <rFont val="Calibri"/>
      </rPr>
      <t>https://members.wto.org/crnattachments/2026/SPS/NIC/26_03080_00_s.pdf</t>
    </r>
  </si>
  <si>
    <t>Resolución 186-2026-IPSA, Establecimiento de Requisitos Fitosanitarios para la Importación de fruta fresca de uva (Vitis vinifera) origen Alemania (Resolution No. 186-2026-IPSA establishing phytosanitary requirements for imports of fresh grapes (Vitis vinifera) originating in Germany)</t>
  </si>
  <si>
    <t>The notified Resolution establishes phytosanitary requirements for imports of fresh grapes originating in Germany.1. The shipment must be accompanied by an official phytosanitary certificate, indicating that the plant product has been inspected by the national plant protection organization (NPPO) of the country of origin and found free of: Drosophila melanogaster, Erysiphe necator, Elsinoë ampelina, Eupoecilia ambiguella, Phomopsis viticola, Drosophila suzukii, Argyrotaenia ljungiana, and Lobesia botrana;2. The shipment will be subject to phytosanitary inspection and sampling for phytosanitary diagnosis at the agricultural quarantine facility at the point of entry into the country, for the application of appropriate phytosanitary measures.Shipments will be subject to phytosanitary checks by plant quarantine inspectors from the Institute for Agricultural and Livestock Protection and Health, who will verify compliance with the phytosanitary requirements and decide whether or not to authorize importation, on the basis of the accompanying documents.</t>
  </si>
  <si>
    <t>Fresh grapes (Vitis vinifera)</t>
  </si>
  <si>
    <t>080610 - Fresh grapes</t>
  </si>
  <si>
    <t>Territory protection; Pests; Plant health; Pest- or Disease- free Regions / Regionalization</t>
  </si>
  <si>
    <t>Germany</t>
  </si>
  <si>
    <r>
      <rPr>
        <sz val="11"/>
        <rFont val="Calibri"/>
      </rPr>
      <t>https://members.wto.org/crnattachments/2026/SPS/NIC/26_03081_00_s.pdf</t>
    </r>
  </si>
  <si>
    <t>Notification of the National Bureau of Agricultural Commodity and Food Standards on the Submission of Supporting Documents for Import Concerning Quality and Safety Certification of Agricultural Commodities under the Ministerial Regulation Prescribing Thai Agricultural Standard on Peanut Kernel: Maximum Level of Aflatoxin  as Mandatory Standard, B.E. 2558 (2015)</t>
  </si>
  <si>
    <t>The Thai Agricultural Standard entitled  “Peanut Kernel: Maximum Level of Aflatoxin” was notified by the National Bureau of Agricultural Commodity and Food Standards (ACFS), Ministry of Agriculture and Cooperatives, as contained in G/SPS/N/THA/216 dated 23 July 2013. This Standard was published in the Royal Gazette on 7 January 2016, as notified in G/SPS/N/THA/216/Add.1 dated 3 February 2016, and entered into force on 6 January 2017.The ACFS hereby issues this Notification on the Submission of Supporting Documents for Import  concerning Quality and Safety Certification of Agricultural Commodities under the Ministerial Regulation Prescribing Thai Agricultural Standard on Peanut Kernel: Maximum Level of Aflatoxin as Mandatory Standard, B.E. 2558 (2015).Pursuant to this Notification, importers shall submit the following documents to the competent authority prior to the import of each consignment of peanut kernel: a copy of the Certificate of Thai Agricultural Standard for Peanut Kernel: Maximum Level of Aflatoxin (TAS 4702-2014), or a copy of a foreign certificate issued by the competent authority of an exporting country with a standard recognized as equivalent to the Thai mandatory standard under Section 29, or a copy of the foreign certificate issued by a certification body approved by the ACFS in a country with a standard different from the Thai mandatory standard under Section 30; a Test report on total aflatoxin levels in peanuts (Total Aflatoxin: B1, B2, G1, G2) issued by a laboratory accredited in accordance with ISO/IEC 17025, General requirements for the Competence of Testing and Calibration laboratories), as amended;invoice; andother documents as prescribed by the ACFS. Where an importer violates or fails to comply with this Notification, the ACFS shall suspend or revoke the importer’s licence for agricultural product subject to the mandatory standard under this Notification, as appropriate.Where an importer makes a false statement, causes a competent official to record a false statement, or forges or uses forged documents for the purpose of import, the ACFS may take legal action in accordance with the law, as appropriate.This Notification shall enter into force on 25 May 2026.</t>
  </si>
  <si>
    <t>Peanut (HS Code: 1202; ICS Code: 67.060)</t>
  </si>
  <si>
    <t>1202 - Ground-nuts, whether or not shelled or broken (excl. roasted or otherwise cooked); 1202 - Ground-nuts, whether or not shelled or broken (excl. roasted or otherwise cooked)</t>
  </si>
  <si>
    <t>67.060 - Cereals, pulses and derived products; 67.060 - Cereals, pulses and derived products</t>
  </si>
  <si>
    <t>Aflatoxins; Contaminants; Food safety; Human health; Maximum residue limits (MRLs); Mycotoxins; Toxins; Human health; Food safety; Contaminants; Mycotoxins; Toxins; Aflatoxins; Maximum residue limits (MRLs)</t>
  </si>
  <si>
    <r>
      <rPr>
        <sz val="11"/>
        <rFont val="Calibri"/>
      </rPr>
      <t>https://members.wto.org/crnattachments/2026/SPS/THA/26_03112_00_x.pdf</t>
    </r>
  </si>
  <si>
    <t>Central American Technical Regulation (RTCA) No. 23.01.78:00: Electrical products. Inverter split-type, free air discharge, non-ducted air conditioners with variable refrigerant flow. Energy efficiency specifications.</t>
  </si>
  <si>
    <t>-__________1 This information can be provided by including a website address, a PDF attachment, or other information on where the text of the final/modified measure and/or interpretative guidance can be obtained.</t>
  </si>
  <si>
    <t>Air conditioners</t>
  </si>
  <si>
    <t>8415 - Air conditioning machines comprising a motor-driven fan and elements for changing the temperature and humidity, incl. those machines in which the humidity cannot be separately regulated; parts thereof; 8415 - Air conditioning machines comprising a motor-driven fan and elements for changing the temperature and humidity, incl. those machines in which the humidity cannot be separately regulated; parts thereof</t>
  </si>
  <si>
    <t>23.120 - Ventilators. Fans. Air-conditioners; 23.120 - Ventilators. Fans. Air-conditioners</t>
  </si>
  <si>
    <t>Consumer information, labelling (TBT); Prevention of deceptive practices and consumer protection (TBT)</t>
  </si>
  <si>
    <r>
      <rPr>
        <sz val="11"/>
        <rFont val="Calibri"/>
      </rPr>
      <t xml:space="preserve">https://members.wto.org/crnattachments/2026/TBT/CRI/26_03109_00_s.pdf
</t>
    </r>
  </si>
  <si>
    <t>Central American Technical Regulation (RTCA) 97.01.81:22: Electrical products. Household refrigerators and freezers. Energy efficiency specifications.</t>
  </si>
  <si>
    <t>Pursuant to Executive Decree No. 44037-MINAE, Supplementary Regulations for the Implementation of Central American Technical Regulation (RTCA) No. 23.01.78:20: Electrical products. Inverter split-type, free air discharge, non-ducted air conditioners with variable refrigerant flow. Energy efficiency specifications, and Executive Decree No. 43616-COMEX-MEIC-MINAE, publishing Resolution No. 451-2021 (COMIECO-XCVIII), of 17 December 2021, and the Annex 1 This information can be provided by including a website address, a PDF attachment, or other information on where the text of the final/modified measure and/or interpretative guidance can be obtained.G/TBT/N/CRI/198/Add.7- 2 - thereto, "Central American Technical Regulation (RTCA) No. 23.01.78:20: Electrical products. Inverter split-type, free air discharge air conditioners with variable refrigerant flow", and the provisions of the first recital of the notified resolution, equivalence is granted for AHRI Standard 210/240-2017, together with the values contained in certificates AHRI 218137766, AHRI 218137767, AHRI 218137768 and AHRI 218137769, with Central American Technical Regulation (RTCA) No. 23.01.78:20, for the equipment indicated in this resolution.__________</t>
  </si>
  <si>
    <t>Domestic refrigerating appliances (ICS code(s): 97.040.30)</t>
  </si>
  <si>
    <t>97.040.30 - Domestic refrigerating appliances; 97.040.30 - Domestic refrigerating appliances</t>
  </si>
  <si>
    <r>
      <rPr>
        <sz val="11"/>
        <rFont val="Calibri"/>
      </rPr>
      <t>https://members.wto.org/crnattachments/2026/TBT/CRI/26_03110_00_s.pdf</t>
    </r>
  </si>
  <si>
    <t>Czech Republic</t>
  </si>
  <si>
    <t>Draft decree amending Decree No 375/2016 on selected items in the nuclear area</t>
  </si>
  <si>
    <t>DECREE No 39/2026 Coll. of 10 March 2026 amending Decree No 375/2016 on selected items in the nuclear area; was adopted on 10 March 2026, published on 24 March 2026 and came into force on 1 April 2026</t>
  </si>
  <si>
    <t>Energy and heat transfer engineering (ICS code(s): 27); (ICS code: 27.120.99 other standards related to nuclear energy)</t>
  </si>
  <si>
    <t>27 - ENERGY AND HEAT TRANSFER ENGINEERING; 27 - Energy and heat transfer engineering</t>
  </si>
  <si>
    <t>National security requirements (TBT)</t>
  </si>
  <si>
    <t xml:space="preserve">The current Decree No 375/2016 governs:_x000D_
a) the list of nuclear items that are selected items in the nuclear area;_x000D_
b) the specimen of the end-user statement for nuclear items that are selected items in the nuclear area upon their import;_x000D_
c) the scope, method and period of retention of recorded data on nuclear items that are selected items in the nuclear area and deadlines for their provision to the State Office for Nuclear Safety;_x000D_
d) he particulars of the end-use statement for nuclear items that are selected items in the nuclear area;_x000D_
e) content requirements for documentation for import, export, or transit of nuclear items that are selected items in the nuclear area._x000D_
The amendment to the decree is proposed in order to clarify and simplify the list of specific types of movements of selected items in the nuclear area and to adapt the text of the legislation to the current terminology in this field. At the same time, terminology has been harmonised and refined, for example, when the term ‘transfer’ in the former meaning has more generally also included other variants of movement, while in line with the current terminology, a transfer is only understood as the movement of items within the EU. Another reason for submitting the draft decree is to respond to the results of existing application practice. Explicit requirements for information in the end-use statement for a selected item in the nuclear area are also unified, where the text in § 1 did not correspond to the text in the form set out in Annex 2 to the decree. At the same time, the list of selected items in the nuclear area needs to be adapted in the context of new legislation to newly updated versions of international standards adopted within the framework of the international Nuclear Suppliers Group, of which the Czech Republic is a member._x000D_
</t>
  </si>
  <si>
    <r>
      <rPr>
        <sz val="11"/>
        <rFont val="Calibri"/>
      </rPr>
      <t>https://members.wto.org/crnattachments/2026/TBT/CZE/final_measure/26_03117_00_e.pdf
https://members.wto.org/crnattachments/2026/TBT/CZE/final_measure/26_03117_00_x.pdf</t>
    </r>
  </si>
  <si>
    <t>DECREE of … amending Decree No 376/2016 on dual-use items in the nuclear area</t>
  </si>
  <si>
    <t>DECREE No 40/2026 Coll. of 12 March 2026 amending Decree No 376/2016 on dual-use items in the nuclear area; was adopted on 12 March 2026, published on 24 March 2026 and came into force on 1 April 2026</t>
  </si>
  <si>
    <t xml:space="preserve">Dual-use items in the nuclear area(ICS code: 27.120.99 other standards related to nuclear energy)_x000D_
</t>
  </si>
  <si>
    <t>Decree No 376/2016 on dual-use items in the nuclear area regulates:_x000D_
a) the list of nuclear items that are dual-use items in the nuclear area;_x000D_
b) content requirements for documentation for import or export of dual-use items;_x000D_
c) the content of the end-use declaration for dual-use items when exported;_x000D_
d) the specimen of the end-user statement for dual-use items upon import;_x000D_
e) the scope of registered data on dual-use items and how it is retained, and deadlines for providing data to the State Office for Nuclear Safety; and_x000D_
f) the essentials of a declaration on the end use of a nuclear item that is a dual-use item._x000D_
The primary purpose of the amendment to this Decree is to follow up on the amendment to Act No 83/2025, where the draft takes into account the elimination of some of the original obligations in the area of monitoring the movement of dual-use items in the form of transfers. In the case of dual-use items in the nuclear area, notification of transfer is no longer required by law (§ 11 in conjunction with § 18 of Act No 263/2016). There is also harmonisation of the explicit data requirements in the declaration of end-use of the dual-use item, where the text in § 1 did not correspond to the text in the form contained in Annex 2 to the Decree and, at the same time, the text of the Decree needs to be adapted to the changed regime in the Act. At the same time, the list of dual-use items in the nuclear area needs to be adapted in the context of new legislation to newly updated versions of international standards adopted within the framework of the Nuclear Suppliers Group, of which the Czech Republic is a member. This group of the multilateral export control regime has established sets of guidelines (standards). These standards (Nuclear Suppliers Group Guidelines) are an essential practical instrument in the area of nuclear non-proliferation where the latest knowledge is taken into account.</t>
  </si>
  <si>
    <r>
      <rPr>
        <sz val="11"/>
        <rFont val="Calibri"/>
      </rPr>
      <t>https://members.wto.org/crnattachments/2026/TBT/CZE/final_measure/26_03118_00_e.pdf
https://members.wto.org/crnattachments/2026/TBT/CZE/final_measure/26_03118_00_x.pdf</t>
    </r>
  </si>
  <si>
    <t>India</t>
  </si>
  <si>
    <t>Notification for Revision of Standards on Essential Requirement (ER) for  “Router”</t>
  </si>
  <si>
    <t>The draft standard (draft TECXXXXXXXX) is Essential Requirement Standard on “Router” for assessment of conformity.</t>
  </si>
  <si>
    <t>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t>
  </si>
  <si>
    <t>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t>
  </si>
  <si>
    <t>33.050 - Telecommunication terminal equipment</t>
  </si>
  <si>
    <t>To ensure Safety of users and Security of telecom network &amp; for assessment of conformity.</t>
  </si>
  <si>
    <t>The date of Notification of the Standard in E-Gazette.</t>
  </si>
  <si>
    <r>
      <rPr>
        <sz val="11"/>
        <rFont val="Calibri"/>
      </rPr>
      <t>https://members.wto.org/crnattachments/2026/TBT/IND/26_03096_00_e.pdf</t>
    </r>
  </si>
  <si>
    <t>Draft Standard on Essential Requirement (ER) on “Router” for consultation is available online on: https://tec.gov.in/pdf/consultations/IT_draft_ER_router_Jun_26.pdf</t>
  </si>
  <si>
    <t>Proyecto de Decreto Supremo que modifica artículos del Reglamento que regula la intercambiabilidad de medicamentos, aprobado por Decreto Supremo N° 024-2018-SA.</t>
  </si>
  <si>
    <t>The notified draft Supreme Decree seeks to amend Articles 3, 4, 6, 10, 11, 12, 13, 16.1 and 17; the last paragraph of Article 22; Articles 23.3, 25, 26 and 27; and the first, second, fourth and seventh final supplementary provisions, of the Regulation on the interchangeability of medicines, approved by Supreme Decree No. 024-2018-SA. It also seeks to repeal the third final supplementary provision and to incorporate the tenth, eleventh and twelfth final supplementary provisions.G/TBT/N/PER/82/Rev.1- 2 -</t>
  </si>
  <si>
    <t>Productos farmacéuticos: Medicamentos. Clasificados en el capítulo 30 del Sistema Armonizado o el Arancel de Aduanas</t>
  </si>
  <si>
    <t>30 - PHARMACEUTICAL PRODUCTS</t>
  </si>
  <si>
    <t>11.120.10 - Medicaments</t>
  </si>
  <si>
    <t>Protección de la salud de las personas, contribuir al acceso, por parte de la población, a medicamentos multifuentes (genéricos) intercambiables, a través de la armonización y actualización de los criterios técnicos para la demostración de la intercambiabilidad, recogidos en la normativa nacional</t>
  </si>
  <si>
    <t>A los seis (06) meses después de su publicación en el Diario Oficial El Peruano.</t>
  </si>
  <si>
    <r>
      <rPr>
        <sz val="11"/>
        <rFont val="Calibri"/>
      </rPr>
      <t xml:space="preserve">https://members.wto.org/crnattachments/2026/TBT/PER/26_03108_00_s.pdf
</t>
    </r>
  </si>
  <si>
    <t>1. Law No. 29459, Law on pharmaceutical products, medical devices and sanitary products (Ley de los Productos Farmacéuticos, Dispositivos Médicos y Productos Sanitarios)2. Supreme Decree No. 024-2018-SA, Regulation on the interchangeability of medicines, establishing the regulatory provisions for Law No. 29459, Law on pharmaceutical products, medical devices and sanitary products.Relevant notifications:• G/TBT/N/PER/82• G/TBT/N/PER/82/Add.1</t>
  </si>
  <si>
    <t>Proposal for Amendments to the Legal Inspection Requirements for Paints</t>
  </si>
  <si>
    <t>The standards used for testing and inspection of ready mixed paint (synthetic resin type), enamel, emulsion paint, solvent-base masonry paint, and fire-retardant paints for buildings have been revised. The BSMI proposes to adopt the revised standards, including the relevant errata, to ensure that such products continue to meet applicable safety requirements. In addition, in response to concerns over the risks associated with excessive volatile organic compounds (VOCs) and hazardous heavy metals in chlorinated rubber finish paint and polyurethane wood paint, the BSMI proposes to make these two products subject to mandatory inspection before they are placed on the market. The applicable conformity assessment procedures will be Type-Approved Batch Inspection or Registration of Product Certification.</t>
  </si>
  <si>
    <t>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 (HS code(s): 3208); Paints and varnishes, incl. enamels and lacquers, based on synthetic polymers or chemically modified natural polymers, dispersed or dissolved in an aqueous medium (HS code(s): 3209); Other paints and varnishes (including enamels, lacquers and distempers); prepared water pigments of a kind used for finishing leather. (HS code(s): 3210)</t>
  </si>
  <si>
    <t>3208 - 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 3209 - Paints and varnishes, incl. enamels and lacquers, based on synthetic polymers or chemically modified natural polymers, dispersed or dissolved in an aqueous medium; 3210 - Other paints and varnishes (including enamels, lacquers and distempers); prepared water pigments of a kind used for finishing leather.</t>
  </si>
  <si>
    <t>87.040 - Paints and varnishes</t>
  </si>
  <si>
    <r>
      <rPr>
        <sz val="11"/>
        <rFont val="Calibri"/>
      </rPr>
      <t>https://members.wto.org/crnattachments/2026/TBT/TPKM/26_03094_00_e.pdf
https://members.wto.org/crnattachments/2026/TBT/TPKM/26_03094_00_x.pdf</t>
    </r>
  </si>
  <si>
    <t>Government Gazette, Vol. 032, No. 107, dated 12 June 2026https://gazette.nat.gov.tw/egFront/e_detail.do?metaid=166245The Commodity Inspection Act</t>
  </si>
  <si>
    <t>Uruguay</t>
  </si>
  <si>
    <t>Proyecto de Reglamento Técnico MERCOSUR de Asignación de Aditivos Alimentarios y Coadyuvantes de Tecnología para la Categoría de Alimentos 1. Productos Lácteos, Subcategorías Leches Líquidas, Bebidas Lácteas y Cremas de Leche (Modificación de las Resoluciones GMC N° 71/93 y 13/23)</t>
  </si>
  <si>
    <t>The notified draft Technical Regulation would update the determination of food additives and processing aids for milk products within the MERCOSUR framework in order to align existing regulations with technological developments and international reference standards, thereby ensuring harmonization within the regional bloc.G/TBT/N/URY/112- 2 -</t>
  </si>
  <si>
    <t>Leche y productos lácteos (Código(s) de la ICS: 67.100) - Productos lácteos, subcategorías leche líquida, bebidas lácteas y cremas de leche</t>
  </si>
  <si>
    <t>67.100 - Milk and milk products</t>
  </si>
  <si>
    <r>
      <rPr>
        <sz val="11"/>
        <rFont val="Calibri"/>
      </rPr>
      <t>https://members.wto.org/crnattachments/2026/TBT/URY/26_03111_00_s.pdf</t>
    </r>
  </si>
  <si>
    <t>Agency Information Collection Activities; Extension of 
Collection; Comment Request; Safety Standard for Button Cell or Coin 
Batteries and Consumer Products Containing Such Batteries</t>
  </si>
  <si>
    <t>As required by the Paperwork Reduction Act of 1995 (PRA), the Consumer Product Safety Commission (CPSC or Commission) requests comments on a proposed extension of approval of information collection requirements associated with the Safety Standard for Button Cell or Coin Batteries and Consumer Products Containing Such Batteries. The Office of Management and Budget (OMB) previously approved the collection of information under control number 3041-0195. OMB's most recent extension of approval will expire on 31 October 2026. The Commission will consider all comments received in response to this notice before requesting an extension of this collection of information from OMB.Submit comments on the collection of information by 14 August 2026.91 Federal Register (FR) 35968; 15 June 2026:_x000D_
https://www.govinfo.gov/content/pkg/FR-2026-06-15/html/2026-11912.htm_x000D_
https://www.govinfo.gov/content/pkg/FR-2026-06-15/pdf/2026-11912.pdfThis notice of information collection; request for comment is identified by Docket Number CPSC-2023-0004. The Docket Folder is available on Regulations.gov at https://www.regulations.gov/docket/CPSC-2023-0004/document and provides access to primary and supporting documents as well as comments received. Documents are also accessible from Regulations.gov by searching the Docket Number. WTO Members and their stakeholders are asked to submit comments to the USA TBT Enquiry Point. Comments received by the USA TBT Enquiry Point from WTO Members and their stakeholders by 4pmEastern Time on 14 August 2026 will be shared with CPSC and will also be submitted to the Docket on Regulations.gov if received within the comment period.Previous actions notified under the symbol G/TBT/N/USA/1964 are also identified by Docket Number CPSC-2024-0004</t>
  </si>
  <si>
    <t>Button cell or coin batteries; Quality (ICS code(s): 03.120); Domestic safety (ICS code(s): 13.120); Galvanic cells and batteries (ICS code(s): 29.220); Packaging and distribution of goods in general (ICS code(s): 55.020); Equipment for children (ICS code(s): 97.190); Toys (ICS code(s): 97.200.50)</t>
  </si>
  <si>
    <t>03.120 - Quality; 03.120 - Quality; 13.120 - Domestic safety; 13.120 - Domestic safety; 29.220 - Galvanic cells and batteries; 29.220 - Galvanic cells and batteries; 55.020 - Packaging and distribution of goods in general; 55.020 - Packaging and distribution of goods in general; 97.190 - Equipment for children; 97.190 - Equipment for children; 97.200.50 - Toys; 97.200.50 - Toys</t>
  </si>
  <si>
    <r>
      <rPr>
        <sz val="11"/>
        <rFont val="Calibri"/>
      </rPr>
      <t>https://members.wto.org/crnattachments/2026/TBT/USA/26_03121_00_e.pdf</t>
    </r>
  </si>
  <si>
    <t>Resolución No. 00011120 del 10 de junio de 2026 "Por medio de la cual se establecen los requisitos fitosanitarios para la importación a Colombia de grano de maní (Arachis hypogaea L.) de origen y procedencia Paraguay, para consumo humano, uso industrial y/o comercial" (Resolution No. 00011120 of 10 June 2026 establishing the phytosanitary requirements for the importation into Colombia of ground-nuts (Arachis hypogaea L.) originating in and coming from Paraguay for human consumption, and industrial and/or commercial use)The Republic of Colombia hereby notifies the issuance of Resolution No. 00011120 of 10 June 2026 establishing the phytosanitary requirements for the importation into Colombia of ground-nuts (Arachis hypogaea L.) originating in and coming from Paraguay for human consumption, and industrial and/or commercial use. The Resolution establishes the phytosanitary requirements for the importation into Colombia of ground-nuts (Arachis hypogaea L.) originating in and coming from Paraguay for human consumption, and industrial and/or commercial use, and applies to all natural or legal persons importing these products.The Resolution was published in Official Journal No. 53.518 of 10 June 2026 and entered into force the same day.https://www.ica.gov.co/getattachment/370f5f8f-30c4-460b-b447-0bead784b9d1/2026R00011120.aspxhttps://members.wto.org/crnattachments/2026/SPS/COL/26_03082_00_s.pdf</t>
  </si>
  <si>
    <t>Ground-nuts (Arachis hypogaea) (HS code: 1202)</t>
  </si>
  <si>
    <t>1202 - Groundnuts, whether or not shelled or broken (excl. roasted or otherwise cooked); 1202 - Groundnuts, whether or not shelled or broken (excl. roasted or otherwise cooked)</t>
  </si>
  <si>
    <r>
      <rPr>
        <sz val="11"/>
        <rFont val="Calibri"/>
      </rPr>
      <t>https://members.wto.org/crnattachments/2026/SPS/COL/26_03082_00_s.pdf
https://www.ica.gov.co/getattachment/370f5f8f-30c4-460b-b447-0bead784b9d1/2026R00011120.aspx</t>
    </r>
  </si>
  <si>
    <t>Proyecto de Resolución "Por medio de la cual se prohíbe la importación, producción, registro, comercialización y uso de medicamentos que contengan antimicrobianos de importancia crítica en medicina veterinaria y se dictan disposiciones relacionadas con el rotulado para la comercialización de los demás medicamentos antimicrobianos de uso veterinario en el territorio nacional" (Draft Resolution prohibiting the importation, production, registration, marketing and use of drugs containing antimicrobials of critical importance in veterinary medicine, and issuing provisions concerning labelling for the marketing, in national territory, of other antimicrobial drugs for veterinary use)</t>
  </si>
  <si>
    <t>The notified measure prohibits the importation, production, registration, marketing and use of drugs containing antimicrobials of critical importance in veterinary medicine and issues provisions concerning labelling for the marketing, in national territory, of other antimicrobial drugs for veterinary use. It also establishes provisions on the labelling and use of groups of antimicrobials deriving from phosphonic acids, third- and fourth-generation cephalosporins, and fluoroquinolones, for therapeutic purposes only.</t>
  </si>
  <si>
    <t>Antimicrobial drugs for veterinary use (HS code(s): 300310; 300320; 300410; 300420)</t>
  </si>
  <si>
    <t>300310 - Medicaments containing penicillins or derivatives thereof with a penicillanic acid structure, or streptomycins or derivatives thereof, not in measured doses or put up for retail sale; 300320 - Medicaments containing antibiotics, not in measured doses or put up for retail sale (excl. medicaments containing penicillins or derivatives thereof with a penicillanic acid structure, or streptomycins or derivatives thereof); 300410 - Medicaments containing penicillins or derivatives thereof with a penicillanic acid structure, or streptomycins or derivatives thereof, put up in measured doses "incl. those for transdermal administration" or in forms or packings for retail sale; 300420 - Medicaments containing antibiotics, put up in measured doses "incl. those for transdermal administration" or in forms or packings for retail sale (excl. medicaments containing penicillins or derivatives thereof with a penicillanic structure, or streptomycines or derivatives thereof); 300390 - 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 300490 - 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</si>
  <si>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The text will enter into force upon publication in the Official Journal.</t>
  </si>
  <si>
    <r>
      <rPr>
        <sz val="11"/>
        <rFont val="Calibri"/>
      </rPr>
      <t>https://members.wto.org/crnattachments/2026/SPS/COL/26_03076_00_s.pdf
https://www.sucop.gov.co/entidades/ica/Normativa?IDNorma=25610</t>
    </r>
  </si>
  <si>
    <t>Receipt of a Pesticide Petition Filed for Residues of Pesticide Chemicals in or on Various Commodities - January 2026</t>
  </si>
  <si>
    <t>This document announces the Agency's receipt of several initial filings of pesticide petitions requesting the establishment or modification of regulations for residues of pesticide chemicals in or on various commodities.EPA harmonizes with Codex where possible, but for some of the MRLs (tolerance) in question, the data provided to EPA support a different MRL than Codex. Please refer to the Federal Register Notice for full information regarding which MRLs are harmonized and which are not.    (EPA-HQ-OPP-2024-0140). Valent U.S.A. LLC, 4600 Norris Canyon Road, San Ramon, CA 94583, requests to establish a tolerance in 40 CFR part 180 for residues of the fungicide inpyrfluxam in or on crop subgroup 15-22B, barley subgroup hay at 0.5 parts per million (ppm); crop subgroup 15-22B, barley subgroup straw at 0.4 ppm; crop subgroup 15-22B, barley subgroup grain at 0.01 ppm; crop subgroup 1C, tuberous and corm vegetables subgroup at 0.03 ppm. An independently validated analytical method has been submitted for determining inpyrfluxam residues with appropriate sensitivity in all crop commodities for which tolerances are being requested. _x000D_
(EPA-HQ-OPP-2024-0140). Valent U.S.A. LLC, 4600 Norris Canyon Road, San Ramon, CA 94538, requests to establish a tolerance in 40 CFR part 180 for residues of the fungicide inpyrfluxam in or on crop group 11-10, pome fruit group at 0.01 ppm. An independently validated analytical method has been submitted for determining inpyrfluxam residues with appropriate sensitivity in all crop commodities for which tolerances are being requested. _x000D_
(EPA-HQ-OPP-2026-0331). United States Department of Agriculture, Foreign Agricultural Service, 1400 Independence Avenue SW, Washington, DC 20250-1032, requests to establish a tolerance in 40 CFR part 180 for residues of the fungicide mancozeb in or on longan at 15 ppm. The keppel colorimetric method (method III) is used to measure and evaluate the chemical mancozeb measured by degradation to CS2.</t>
  </si>
  <si>
    <r>
      <rPr>
        <sz val="11"/>
        <rFont val="Calibri"/>
      </rPr>
      <t>https://www.govinfo.gov/content/pkg/FR-2026-06-12/html/2026-11844.htm</t>
    </r>
  </si>
  <si>
    <t>Receipt of Pesticide Petitions Filed for Residues of Pesticide Chemicals in or on Various Commodities--February 2026</t>
  </si>
  <si>
    <t>This document announces the Agency's receipt of several initial filings of pesticide petitions requesting the establishment or modification of regulations for residues of pesticide chemicals in or on various commodities.EPA harmonizes with Codex where possible, but for some of the MRLs (tolerances) in question, the data provided to EPA support a different MRL than Codex. Please refer to the Federal Register Notice for full information regarding which MRLs are harmonized and which are not.</t>
  </si>
  <si>
    <r>
      <rPr>
        <sz val="11"/>
        <rFont val="Calibri"/>
      </rPr>
      <t>https://www.govinfo.gov/content/pkg/FR-2026-06-15/html/2026-11942.htm</t>
    </r>
  </si>
  <si>
    <t>Pydiflumetofen; Pesticide Tolerances; Final Rule</t>
  </si>
  <si>
    <t>This regulation establishes tolerances for residues of 
pydiflumetofen (CASRN 1228284-64-7) in or on the food and feed 
commodities of sugarcane, cane. Under the Federal Food, Drug, and 
Cosmetic Act (FFDCA), Syngenta Crop Protection, LLC, submitted a 
petition to EPA requesting that EPA establish a maximum permissible 
level for residues of this pesticide in or on the identified 
commodities.</t>
  </si>
  <si>
    <t>Sugar cane</t>
  </si>
  <si>
    <r>
      <rPr>
        <sz val="11"/>
        <rFont val="Calibri"/>
      </rPr>
      <t>https://www.govinfo.gov/content/pkg/FR-2026-06-15/html/2026-11940.htm</t>
    </r>
  </si>
  <si>
    <t>Burundi</t>
  </si>
  <si>
    <t>DEAS 847-16:2025, Cosmetics — Analytical methods — Part 16: Determination of lead, mercury and arsenic content, Second edition</t>
  </si>
  <si>
    <t>This Draft East African Standard prescribes the test method for the determination of lead, mercury and arsenic content in cosmetics and oils and fats for cosmetic industry.</t>
  </si>
  <si>
    <t>ESSENTIAL OILS AND RESINOIDS; PERFUMERY, COSMETIC OR TOILET PREPARATIONS (HS code(s): 33); Cosmetics. Toiletries (ICS code(s): 71.100.70)</t>
  </si>
  <si>
    <t>3304 - Beauty or make-up preparations and preparations for the care of the skin, incl. sunscreen or suntan preparations (excl. medicaments); manicure or pedicure preparations</t>
  </si>
  <si>
    <t>Protection of human health or safety (TBT); Harmonization (TBT); Reducing trade barriers and facilitating trade (TBT)</t>
  </si>
  <si>
    <r>
      <rPr>
        <sz val="11"/>
        <rFont val="Calibri"/>
      </rPr>
      <t>https://members.wto.org/crnattachments/2026/TBT/UGA/26_03083_00_e.pdf</t>
    </r>
  </si>
  <si>
    <t>EAS 847-1, Cosmetics — Analytical methods — Part 1: Glossary of termsEAS 847-16: 2017, Cosmetics — Analytical methods — Part 16: Determination of lead, mercury and arsenic content</t>
  </si>
  <si>
    <t>Rwanda</t>
  </si>
  <si>
    <t>Tanzania</t>
  </si>
  <si>
    <t>DEAS 847-15:2025, Cosmetics — Analytical methods — Part 15: Determination of ash content, Second edition</t>
  </si>
  <si>
    <t>This Draft East African Standard prescribes the test method for the determination of ash content in cosmetics and oils and fats for cosmetic industry.</t>
  </si>
  <si>
    <t>Beauty or make-up preparations and preparations for the care of the skin, incl. sunscreen or suntan preparations (excl. medicaments); manicure or pedicure preparations (HS code(s): 3304); Cosmetics. Toiletries (ICS code(s): 71.100.70)</t>
  </si>
  <si>
    <t>Not application</t>
  </si>
  <si>
    <r>
      <rPr>
        <sz val="11"/>
        <rFont val="Calibri"/>
      </rPr>
      <t>https://members.wto.org/crnattachments/2026/TBT/UGA/26_03084_00_e.pdf</t>
    </r>
  </si>
  <si>
    <t>EAS 847-1, Cosmetics — Analytical methods — Part 1: Glossary of termsEAS 847-15: 2017, Cosmetics — Analytical methods — Part 15: Determination of ash content</t>
  </si>
  <si>
    <t>DEAS 847-13:2025, Cosmetics — Analytical methods — Part 13: Determination of rancidity, Second edition</t>
  </si>
  <si>
    <t>This Draft East African Standard prescribes the test method for the determination of rancidity for oils and fats in cosmetic industry.</t>
  </si>
  <si>
    <r>
      <rPr>
        <sz val="11"/>
        <rFont val="Calibri"/>
      </rPr>
      <t>https://members.wto.org/crnattachments/2026/TBT/UGA/26_03085_00_e.pdf</t>
    </r>
  </si>
  <si>
    <t>EAS 847-1, Cosmetics — Analytical methods — Part 1: Glossary of termsEAS 847-13: 2017, Cosmetics — Analytical methods — Part 13: Determination of rancidity</t>
  </si>
  <si>
    <t>DEAS 847-12:2025, Cosmetics — Analytical methods — Part 12: Determination of flash point by Pensky-Martens closed cap tester, Second edition</t>
  </si>
  <si>
    <t>This Draft East African prescribes the test methods for the determination of flash point by Pensky-Martens closed cap tester in oils and fats for cosmetic industry.</t>
  </si>
  <si>
    <r>
      <rPr>
        <sz val="11"/>
        <rFont val="Calibri"/>
      </rPr>
      <t>https://members.wto.org/crnattachments/2026/TBT/UGA/26_03086_00_e.pdf</t>
    </r>
  </si>
  <si>
    <t>EAS 847-1, Cosmetics — Analytical methods — Part 1: Glossary of termsEAS 847-12: 2017, Cosmetics — Analytical methods — Part 12: Determination of flash point by Pensky-Martens closed cap tester</t>
  </si>
  <si>
    <t>DEAS 847-11:2025, Cosmetics — Analytical methods — Part 11: Determination of allyl isothiocyanate, Second edition</t>
  </si>
  <si>
    <t>This Draft East African prescribes the test methods for the determination of allyl isothiocyanate in oils and fats for cosmetic industry.</t>
  </si>
  <si>
    <r>
      <rPr>
        <sz val="11"/>
        <rFont val="Calibri"/>
      </rPr>
      <t>https://members.wto.org/crnattachments/2026/TBT/UGA/26_03087_00_e.pdf</t>
    </r>
  </si>
  <si>
    <t>EAS 847-1, Cosmetics — Analytical methods — Part 1: Glossary of termsEAS 847-11: 2017, Cosmetics — Analytical methods — Part 11: Determination of allyl isothiocyanate</t>
  </si>
  <si>
    <t>DEAS 847-10:2025, Cosmetics — Analytical methods — Part 10: Determination of acetyl value and hydroxyl value, Second edition</t>
  </si>
  <si>
    <t>This Draft East African prescribes the test methods for the determination of acetyl value and hydroxyl value in oils and fats for cosmetic industry.</t>
  </si>
  <si>
    <r>
      <rPr>
        <sz val="11"/>
        <rFont val="Calibri"/>
      </rPr>
      <t>https://members.wto.org/crnattachments/2026/TBT/UGA/26_03088_00_e.pdf</t>
    </r>
  </si>
  <si>
    <t>EAS 847-1, Cosmetics — Analytical methods — Part 1: Glossary of termsEAS 847-10: 2017, Cosmetics — Analytical methods — Part 10: Determination of acetyl value and hydroxyl value</t>
  </si>
  <si>
    <t>DEAS 847-9:2025, Cosmetics — Analytical methods — Part 9: Determination of colour, Second edition</t>
  </si>
  <si>
    <t>This Draft East African prescribes the test method for the determination of colour in oils and fats for cosmetic industry.</t>
  </si>
  <si>
    <r>
      <rPr>
        <sz val="11"/>
        <rFont val="Calibri"/>
      </rPr>
      <t>https://members.wto.org/crnattachments/2026/TBT/UGA/26_03089_00_e.pdf</t>
    </r>
  </si>
  <si>
    <t>EAS 847-1, Cosmetics — Analytical methods — Part 1: Glossary of termsEAS 847-9: 2017, Cosmetics — Analytical methods — Part 9: Determination of colour</t>
  </si>
  <si>
    <t>DEAS 847-8:2025, Cosmetics — Analytical methods — Part 8: Determination of titre test, Second edition.</t>
  </si>
  <si>
    <t>This Draft East African prescribes the test method for the determination of the solidification (titre) point of fatty acids for oils and fats in the cosmetic industry.</t>
  </si>
  <si>
    <r>
      <rPr>
        <sz val="11"/>
        <rFont val="Calibri"/>
      </rPr>
      <t>https://members.wto.org/crnattachments/2026/TBT/UGA/26_03090_00_e.pdf</t>
    </r>
  </si>
  <si>
    <t>EAS 847-1, Cosmetics — Analytical methods — Part 1: Glossary of termsEAS 847-8: 2017, Cosmetics — Analytical methods — Part 8: Determination of titre test</t>
  </si>
  <si>
    <t>DEAS 847-7:2025, Cosmetics — Analytical methods — Part 7: Determination of specific gravity, Second edition.</t>
  </si>
  <si>
    <t>This Draft East African Standard prescribes the test methods for the determination of specific gravity in oils and fats for cosmetic industry.</t>
  </si>
  <si>
    <r>
      <rPr>
        <sz val="11"/>
        <rFont val="Calibri"/>
      </rPr>
      <t>https://members.wto.org/crnattachments/2026/TBT/UGA/26_03091_00_e.pdf</t>
    </r>
  </si>
  <si>
    <t>EAS 847-1, Cosmetics — Analytical methods — Part 1: Glossary of termsEAS 847-7: 2017, Cosmetics — Analytical methods — Part 7: Determination of specific gravity</t>
  </si>
  <si>
    <t>DEAS 847-6:2025, Cosmetics — Analytical methods — Part 6: Determination of melting point, Second edition</t>
  </si>
  <si>
    <t>This Draft East African Standard prescribes the test methods for the determination of melting point of oils and fats in the cosmetic industry.</t>
  </si>
  <si>
    <r>
      <rPr>
        <sz val="11"/>
        <rFont val="Calibri"/>
      </rPr>
      <t>https://members.wto.org/crnattachments/2026/TBT/UGA/26_03092_00_e.pdf</t>
    </r>
  </si>
  <si>
    <t>EAS 847-1, Cosmetics — Analytical methods — Part 1: Glossary of termsEAS 847-6: 2017, Cosmetics — Analytical methods — Part 6: Determination of melting point</t>
  </si>
  <si>
    <t>DEAS 847-5:2025, Cosmetics — Analytical methods — Part 5: Determination of unsaponifiable matter, Second edition</t>
  </si>
  <si>
    <t>This Draft East African Standard prescribes the test method for the determination of unsaponifiable matter in oils and fats for the cosmetics industry.</t>
  </si>
  <si>
    <r>
      <rPr>
        <sz val="11"/>
        <rFont val="Calibri"/>
      </rPr>
      <t>https://members.wto.org/crnattachments/2026/TBT/UGA/26_03093_00_e.pdf</t>
    </r>
  </si>
  <si>
    <t>EAS 847-1, Cosmetics — Analytical methods — Part 1: Glossary of termsEAS 847-5: 2017, Cosmetics — Analytical methods — Part 4: Determination of unsaponifiable matter</t>
  </si>
  <si>
    <t>Indonesia</t>
  </si>
  <si>
    <t>Draft Amendment to Indonesian Food and Drug Authority Regulation concerning Nutrition Information on Processed Food Labels </t>
  </si>
  <si>
    <t>The amendment to the Indonesian Food and Drug Authority Regulation on Nutrition Information on Processed Food Labels aims to consolidate three existing regulations, namely: Regulation No. 9 of 2016 on Nutrition Reference Values, Regulation No. 26 of 2021 on Nutrition Information on Processed Food Labels, and Regulation No. 16 of 2020 on Nutrition Information for Processed Foods Produced by Micro and Small Enterprises (MSEs). The amendment also reflects the results of the review and evaluation of the implementation of the current regulatory framework.The draft amendment introduces updated requirements for Nutrition Information Panels (NIP) and Front-of-Pack Nutrition Labelling (FOPNL). It establishes two FOPNL schemes, namely the Healthier Choice Logo and the Nutri-Level system, with the objective of improving consumer awareness, supporting informed and healthier food choices, and encouraging the production and marketing of healthier food products.The proposed requirements apply equally to domestically produced and imported processed food products placed on the Indonesian market. The requirement to display the Nutri-Level label shall take effect 24 (twenty-four) months after the promulgation of the Regulation.</t>
  </si>
  <si>
    <t>Consumer information, labelling (TBT); Protection of animal or plant life or health (TBT)</t>
  </si>
  <si>
    <t>Provision of better information for consumers and promotion of public health</t>
  </si>
  <si>
    <r>
      <rPr>
        <sz val="11"/>
        <rFont val="Calibri"/>
      </rPr>
      <t>https://members.wto.org/crnattachments/2026/TBT/IDN/modification/26_03095_00_x.pdf</t>
    </r>
  </si>
  <si>
    <t>DEAS 1356: 2026, Caciotta cheese — Specification</t>
  </si>
  <si>
    <t>The notification G/TBT/N/RWA/1438 was published erroneously and should therefore be considered null and void.</t>
  </si>
  <si>
    <t>Cheese (ICS code(s): 67.100.30)</t>
  </si>
  <si>
    <t>0406 - Cheese and curd; 0406 - Cheese and curd</t>
  </si>
  <si>
    <t>67.100.30 - Cheese; 67.100.30 - Cheese</t>
  </si>
  <si>
    <t>Consumer information, labelling (TBT); Prevention of deceptive practices and consumer protection (TBT); Protection of human health or safety (TBT); Protection of the environment (TBT); Quality requirements (TBT); Reducing trade barriers and facilitating trade (TBT); Cost saving and productivity enhancement (TBT)</t>
  </si>
  <si>
    <t>Draft Order of the Ministry of Economy, Environment and Agriculture of Ukraine “On Amendments to Annex 2 to the Technical Regulation on Labelling of Materials Used in the Manufacture of Main Components of Footwear for Sale to Consumers”</t>
  </si>
  <si>
    <t>Ukraine notifies the adoption of Order of the Ministry of Economy, Environment and Agriculture of Ukraine No. 5010 "On Amendments to Annex 2 to the Technical Regulation on Labelling of Materials Used in the Manufacture of Main Components of Footwear for Sale to Consumers" of 16 April 2026.The Resolution was published on 29 May 2026 and will enter into force six months after its official publication., i.e. on 29 November 2026.</t>
  </si>
  <si>
    <t>Footwear</t>
  </si>
  <si>
    <t>64 - FOOTWEAR, GAITERS AND THE LIKE; PARTS OF SUCH ARTICLES; 64 - FOOTWEAR, GAITERS AND THE LIKE; PARTS OF SUCH ARTICLES</t>
  </si>
  <si>
    <r>
      <rPr>
        <sz val="11"/>
        <rFont val="Calibri"/>
      </rPr>
      <t>https://members.wto.org/crnattachments/2026/TBT/UKR/final_measure/26_03074_00_x.pdf</t>
    </r>
  </si>
  <si>
    <t>Draft Resolution 1385, 20 February 2026</t>
  </si>
  <si>
    <t>Draft Resolution 1385, 20 February 2026 - previously notified through G/SPS/N/BRA/2474 - was adopted as Normative Instruction 449, 2 June 2024. The regulation updates the monographs of 24 monographs on pesticides on the Monograph List of Active Ingredients for Pesticides, Household Cleaning Products and Wood Preservatives, published by Normative Instruction 103 on 19 October 2021 in the Brazilian Official Gazette (DOU - Diário Oficial da União).</t>
  </si>
  <si>
    <t>Environment. Health protection. Safety (ICS code(s): 13)</t>
  </si>
  <si>
    <t>Adoption/publication/entry into force of reg.; Food safety; Human health; Human health; Food safety</t>
  </si>
  <si>
    <r>
      <rPr>
        <sz val="11"/>
        <rFont val="Calibri"/>
      </rPr>
      <t>https://members.wto.org/crnattachments/2026/SPS/BRA/26_03068_00_x.pdf
The final text is available only in Portuguese and can be downloaded at: 
https://anvisalegis.datalegis.net/action/UrlPublicasAction.php?acao=abrirAtoPublico&amp;num_ato=00000449&amp;sgl_tipo=INM&amp;sgl_orgao=DC/ANVISA/MS&amp;vlr_ano=2026&amp;seq_ato=000&amp;cod_modulo=134&amp;cod_menu=1696</t>
    </r>
  </si>
  <si>
    <t>Notification of revision of the Act on Domestic Animal Infectious Disease Control, its Ministerial Ordinance, and the Specific Guidelines for the Control of Classical Swine Fever (CSF)</t>
  </si>
  <si>
    <t>MAFF notified the proposed revision to Articles 16 and 17 of the Act on Domestic Animal Infectious Diseases Control and the Specific Guidelines for the Control of CSF, as well as the insertion of  Article 28 into the Ministerial Ordinance under the Act, in the notification G/SPS/N/JPN/1413, in order to legally introduce selective culling, instead of stamping-out, in the event of CSF outbreaks within vaccination areas.The aforementioned Act, Ministerial Ordinance and Guidelines were revised on 19 May 2026 and entered into force on the same date.The following are reference URLs (all in Japanese):Amendment Act on Domestic Animal Infectious Diseases Controlhttps://www.maff.go.jp/j/syouan/douei/eisei/e_koutei/kaisei_kadenhou/kaisei_kakuron/attach/pdf/kaisei-r8-2.pdfSummary of the Amendments to the Ministerial Ordinance under the Acthttps://www.maff.go.jp/j/syouan/douei/eisei/e_koutei/kaisei_kadenhou/kaisei_kakuron/attach/pdf/kaisei-r8-7.pdfSpecific Guidelines for the Control of CSFhttps://www.maff.go.jp/j/syouan/douei/katiku_yobo/k_bousi/attach/pdf/index-80.pdf</t>
  </si>
  <si>
    <t>Live pig and pig products, to the extent relevant to disease control measures for Classical Swine Fever (CSF)</t>
  </si>
  <si>
    <t>0103 - Live swine; 0203 - Meat of swine, fresh, chilled or frozen; 0103 - Live swine; 0203 - Meat of swine, fresh, chilled or frozen</t>
  </si>
  <si>
    <t>Adoption/publication/entry into force of reg.; Animal diseases; Animal health; Animal health; Animal diseases</t>
  </si>
  <si>
    <t>Amendment to the List of Regulated Living Organisms under the Invasive Alien Species Act</t>
  </si>
  <si>
    <t>To designateall species of the genus Lepomis, Hybrid organisms of all species of the genus LepomisMaccullochella peeliiMacquaria ambigua, all species of the genus Coreoperca excluding C. kawamebari as Invasive Alien Species (IAS).</t>
  </si>
  <si>
    <t>All species of the genus Lepomis (HS code: 0106. 90)Hybrid organisms of all species of the genus Lepomis (HS code: 0106. 90)Maccullochella peelii (HS code: 0106. 90)Macquaria ambigua (HS code: 0106. 90)All species of the genus Coreoperca excluding C. kawamebari (HS code: 0106. 90)</t>
  </si>
  <si>
    <t>01 - LIVE ANIMALS; 010690 - Live animals (excl. mammals, reptiles, birds, insects, fish, crustaceans, molluscs and other aquatic invertebrates and cultures of micro-organisms, etc.)</t>
  </si>
  <si>
    <t>07 - Natural and applied sciences</t>
  </si>
  <si>
    <t>6 months from adoption</t>
  </si>
  <si>
    <r>
      <rPr>
        <sz val="11"/>
        <rFont val="Calibri"/>
      </rPr>
      <t>https://members.wto.org/crnattachments/2026/SPS/JPN/26_03071_00_e.pdf</t>
    </r>
  </si>
  <si>
    <t>Notification of change of Phytosanitary measure for seeds for sowing and pollen for pollination without a Phytosanitary Certificate</t>
  </si>
  <si>
    <t>The Republic of Korea has amended its phytosanitary regulation concerning the importation of seeds for sowing and pollen for pollination. Effective 5 September 2026, all imports of seed for sowing and pollen for pollination must be accompanied by a phytosanitary certificate issued by the NPPO of the exporting country, regardless of the means of transport or quantity. This phytosanitary measure has been introduced to address the risk associated with the detection of unauthorized living modified organisms (LMOs) and quarantine pests in imported seeds.</t>
  </si>
  <si>
    <t>Seeds for sowing and pollen for pollination (when imported by hand-carried baggage, mail, courier service, or household goods)</t>
  </si>
  <si>
    <r>
      <rPr>
        <sz val="11"/>
        <rFont val="Calibri"/>
      </rPr>
      <t>https://members.wto.org/crnattachments/2026/SPS/KOR/26_03070_00_e.PDF</t>
    </r>
  </si>
  <si>
    <t>This Draft East African Standard specifies requirements, sampling and test methods for Cacciotta cheese intended for direct human consumption or for further processing.</t>
  </si>
  <si>
    <t>0406 - Cheese and curd</t>
  </si>
  <si>
    <t>67.100.30 - Cheese</t>
  </si>
  <si>
    <r>
      <rPr>
        <sz val="11"/>
        <rFont val="Calibri"/>
      </rPr>
      <t>https://members.wto.org/crnattachments/2026/TBT/RWA/26_03060_00_e.pdf</t>
    </r>
  </si>
  <si>
    <t>AOAC 926.08, Rapid Determination of Moisture/Solids and Fat in Dairy Products by Microwave and Nuclear Magnetic Resonance AnalysisAOAC 999.10, Determination of Lead, Cadmium, Copper, Iron, and Zinc in foods, Atomic Absorption Spectrophotometry after dry ashingCAC/RCP 1, Code of practice — General Principles for food hygieneCXS 192; General standard for food additivesCXC 57; Code of hygienic practice for milk and milk productsEAS 38, Labelling of pre-packaged foods — General requirementsISO 1735, Cheese and processed cheese products — Determination of fat content — Gravimetric method (Reference method)ISO 4832, Microbiology of food and animal feeding stuffs — Horizontal method for the enumeration of coliforms — Colony-count techniqueISO 5538, Milk and milk products — Sampling inspection by attributesISO 707, Milk and milk products — Guidance on samplingISO 8197, Milk and milk products — Sampling inspection by variablesISO 11290-2, Microbiology of the food chain — Horizontal method for the detection and enumeration of Listeria monocytogenes and of Listeria spp. — Part 2: Enumeration methodISO 16649-2, Microbiology of food and animal feeding stuffs — Horizontal method for the enumeration of beta-glucuronidase-positive Escherichia coli — Part 2: Colony-count technique at 44 degrees C using 5-bromo-4-chloro-3-indolyl beta-D-glucuronideISO 11870; Milk and milk products — Determination of fat content — General guidance on the use of butyrometric methodsISO/TS 22113; Milk and milk products — Determination of the titratable acidity of milk fatISO 14501; Milk and milk powder — Determination of aflatoxin M1 content — Clean-up by immunoaffinity chromatography and determination by high-performance liquid chromatographyISO 6579-1; Microbiology of the food chain — Horizontal method for the detection, enumeration and serotyping of Salmonella — Part 1: Detection of Salmonella spp.ISO 6888-1; Microbiology of food and animal feeding stuffs — Horizontal method for the enumeration of coagulase-positive staphylococci (Staphylococcus aureus and other species) — Part 1: Technique using Baird-Parker agar mediumISO 11290-2; Microbiology of the food chain — Horizontal method for the detection and enumeration of Listeria monocytogenes and of Listeria spp. — Part 2: Enumeration method</t>
  </si>
  <si>
    <t>The draft of Egyptian Standard ES 8011 for “Liquid Detergent for Cleaning Fresh Vegetables and Fruits with or without Disinfectant”</t>
  </si>
  <si>
    <t>Products covered: ICS:71.100 “Products of the chemical industry”This addendum concerns the notification of the draft of the Egyptian Standard ES 8011 for " Liquid Detergent for Cleaning Fresh Vegetables and Fruits with or without Disinfectant " (15 pages, in Arabic)"It should be noted that the Ministerial Decree No. 243/2016 which was formerly notified in G/TBT/N/EGY/155 dated 12 August 2016 mandated among others the earlier version of this Egyptian standard.Worth mentioning is that this standard complies with the following:- Regulation (EC) No. 648/2004 of the European Parliament and of the Council on Detergents.- Regulation (EU) No. 10/2011 on plastic materials and articles intended to come into contact with food.- Regulation (EC) No. 1907/2006 - Registration, Evaluation, Authorisation and Restriction of Chemicals (REACH).- Regulation (EC) No. 1272/2008 - classification, labelling and packaging of substances and mixtures (CLP)- European Commission Ecolabel — Detergents for hand dishwashing — Criteria (2021)- ECOCERT Greenlife — Guidelines for Detergents and Cleaning Products (Version 2022).Producers and importers are kept informed of any amendments in the Egyptian standards through the publication of administrative orders in the official gazette.Date of adoption: To be determinedDate of entry into force: To be determinedAgency or authority designated to handle comments and text available from:National Enquiry PointEgyptian Organization for Standardization and Quality16 Tadreeb El-Modarrebeen St., Ameriya, Cairo - EgyptE-mail: eos@eos.org.eg/eos.tbt@eos.org.egWebsite: http://www.eos.org.egTel: + (202) 22845528Fax: + (202) 22845504</t>
  </si>
  <si>
    <t>Organic detergent disinfectants for vegetables and fresh fruit</t>
  </si>
  <si>
    <t>71.100.35 - Chemicals for industrial and domestic disinfection purposes</t>
  </si>
  <si>
    <t>The Draft Resolution of the Cabinet of Ministers of Ukraine “On Amendments to the Resolutions of the Cabinet of Ministers of Ukraine of 4 June 2015 No. 374 and of 13 January 2016 No. 94”</t>
  </si>
  <si>
    <t>Ukraine notifies the adoption of Resolution of the Cabinet of Ministers of Ukraine No. 708 “On Amendments to the Resolutions of the Cabinet of Ministers of Ukraine of 4 June 2015 No. 374 and of 13 January 2016 No. 94”of 04 June 2026. The Resolution introduces amendments to the List of Categories of Legally Controlled Measuring Equipment Subject to Periodic Inspection and Annex 1 to the Technical Regulation on Legally Controlled Measuring Equipment._x000D_
The Resolution was published on 10 June 2026 and will enter into force six months after its official publication., i.e. on 10 December 2026. </t>
  </si>
  <si>
    <t>Measuring  equipment</t>
  </si>
  <si>
    <t>17.020 - Metrology and measurement in general; 17.020 - Metrology and measurement in general</t>
  </si>
  <si>
    <t>Metrology; Metrology</t>
  </si>
  <si>
    <r>
      <rPr>
        <sz val="11"/>
        <rFont val="Calibri"/>
      </rPr>
      <t>https://members.wto.org/crnattachments/2026/TBT/UKR/final_measure/26_03064_00_x.pdf</t>
    </r>
  </si>
  <si>
    <t>Administrative updates to Australian Government edible meat and meat product sanitary and halal certificate templates used for exports from Australia</t>
  </si>
  <si>
    <t>Australia is replacing its current export documentation system, known as the Export Documentation System (EXDOC), with a new version called the Next Export Documentation System (NEXDOC). The change of system from EXDOC to NEXDOC will result in changes to official Australian Government export certificate templates for Australian agricultural goods.Australia’s export certification for edible meat and meat products such as meat, offal and meat products derived from cattle, buffalo, camels, goats, deer, sheep, pigs, horses and donkeys; wild game; rabbit; poultry and ratite (emu, ostrich) will soon transition to the NEXDOC system. This includes, where relevant, halal certification issued for halal meat and meat products.Australia has already transitioned a range of commodity specific export certification to the NEXDOC system including inedible animal products (October 2025), low-risk food items (May 2025), wool, skins and hides (November 2024), fish (September 2024), eggs (December 2023), honey (2022-2023), and dairy (May 2021).The planned changes do not affect bilaterally agreed information, conditions or attestations required by importing countries or the department’s regulatory controls over exports. However, there are minor changes to formatting and the location of some of this information on the export certificate template. Electronic certification (eCert) is not affected by the planned changes.The NEXDOC export certificate templates have unique Quick Response (QR) codes that provide consignment specific information border officials can use to confirm authenticity of the certificate in real-time. To verify the QR code, border officials scan the code through the official’s smart phone camera.Australia proposes NEXDOC export certificate and, where relevant, halal certificate templates will be issued for edible meat and meat products from 6 July 2026. The short delay in proposed date of adoption is to allow additional time for implementation.There will be a transition period where both the EXDOC and NEXDOC certificate templates will be in use to allow for transit time (air and sea freight) to the port of destination.</t>
  </si>
  <si>
    <t>Edible meat and meat products derived from cattle, buffalo, camels, goats, deer, sheep, pigs, horses and donkeys; wild game; rabbit; poultry and ratite (emu, ostrich).</t>
  </si>
  <si>
    <t>Change in date of adoption/publication/entry into force; Food safety; Human health; Food safety; Human health</t>
  </si>
  <si>
    <t>Draft - Updates the phytosanitary requirements for the importation of Calibrachoa spp. cuttings produced in any origin and establishes the phytosanitary requirements for the importation of Calibrachoa spp. in vitro seedlings produced in any origin</t>
  </si>
  <si>
    <t>Draft Ordinance aimed at updating the existing phytosanitary requirements for the importation of Calibrachoa spp. cuttings from any origin and establishing phytosanitary requirements for the importation of in vitro seedlings of Calibrachoa spp. from any origin.</t>
  </si>
  <si>
    <t>Calibrachoa spp.</t>
  </si>
  <si>
    <t>0602 - Live plants incl. their roots, cuttings and slips; mushroom spawn (excl. bulbs, tubers, tuberous roots, corms, crowns and rhizomes, and chicory plants and roots); 120930 - Seeds of herbaceous plants cultivated mainly for flowers, for sowing</t>
  </si>
  <si>
    <r>
      <rPr>
        <sz val="11"/>
        <rFont val="Calibri"/>
      </rPr>
      <t>https://members.wto.org/crnattachments/2026/SPS/BRA/26_03053_00_e.pdf
https://members.wto.org/crnattachments/2026/SPS/BRA/26_03053_00_x.pdf</t>
    </r>
  </si>
  <si>
    <t>The DLD order on temporary suspension of importation or transit of live poultry and poultry carcasses from the United Kingdom to prevent the spread of High Pathogenic Avian Influenza</t>
  </si>
  <si>
    <t>The WOAH has reported an outbreak of Highly Pathogenic Avian Influenza in the area of the United Kingdom.  Therefore, it is necessary for Thailand to prevent the entry of Highly Pathogenic Avian Influenza into the country.  By the virtue of the Animal Epidemics Act B.E. 2558 (2015), the importation or transit  of  live poultry  and  poultry carcasses  from  certain areas  of  the United Kingdom has been temporarily suspended. Where live poultry and poultry carcasses from certain  areas  of  the United Kingdom have undergone a risk assessment and have been determined to be free from epidemic diseases or vectors thereof, and where the measures prescribed by the DLD of Thailand have been duly complied with, the Director-General of the DLD will grant permission for the importation or transit of such live poultry or poultry carcasses into or through Thailand. </t>
  </si>
  <si>
    <t>Live poultry and poultry carcasses under Animal Epidemics Act B.E. 2558 (2015)</t>
  </si>
  <si>
    <t>0105 - Live poultry, "fowls of the species Gallus domesticus, ducks, geese, turkeys and guinea fowls"; 0207 - Meat and edible offal of fowls of the species Gallus domesticus, ducks, geese, turkeys and guinea fowls, fresh, chilled or frozen; 0105 - Live poultry, "fowls of the species Gallus domesticus, ducks, geese, turkeys and guinea fowls"; 0207 - Meat and edible offal of fowls of the species Gallus domesticus, ducks, geese, turkeys and guinea fowls, fresh, chilled or frozen</t>
  </si>
  <si>
    <t>Animal diseases; Animal health; Avian Influenza; Modification of content/scope of regulation; Pest- or Disease- free Regions / Regionalization; Animal health; Animal diseases; Avian Influenza; Pest- or Disease- free Regions / Regionalization</t>
  </si>
  <si>
    <r>
      <rPr>
        <sz val="11"/>
        <rFont val="Calibri"/>
      </rPr>
      <t>https://members.wto.org/crnattachments/2026/SPS/THA/26_03058_00_e.pdf</t>
    </r>
  </si>
  <si>
    <t>The DLD order on temporary suspension of importation or transit of live poultry and poultry carcasses from France to prevent the spread of High Pathogenic Avian Influenza</t>
  </si>
  <si>
    <t>The WOAH has reported an outbreak of Highly Pathogenic Avian Influenza in the area of France. Therefore, it is necessary for Thailand to prevent the entry of Highly Pathogenic Avian Influenza into the country.  By the virtue of the Animal Epidemics Act B.E. 2558 (2015), the importation or transit of live poultry and poultry  carcasses  from certain  areas  of  France has been temporarily suspended. Where live poultry and poultry carcasses from France have undergone a risk assessment and have been determined to be free from epidemic diseases or vectors thereof, and where the measures prescribed by the DLD of Thailand have been duly complied with, the Director-General of the DLD will grant permission for the importation or transit of such live poultry or poultry carcasses into or through Thailand. </t>
  </si>
  <si>
    <t>Animal diseases; Animal health; Avian Influenza; Modification of content/scope of regulation; Pest- or Disease- free Regions / Regionalization; Avian Influenza; Animal health; Animal diseases; Pest- or Disease- free Regions / Regionalization</t>
  </si>
  <si>
    <r>
      <rPr>
        <sz val="11"/>
        <rFont val="Calibri"/>
      </rPr>
      <t>https://members.wto.org/crnattachments/2026/SPS/THA/26_03057_00_e.pdf</t>
    </r>
  </si>
  <si>
    <t>Draft Resolution of the Cabinet of Ministers of Ukraine “On Approval of the Form of the the Common Veterinary Entry Document for Imports and the Form of the Common Entry Document for Imports”</t>
  </si>
  <si>
    <t>The draft Resolution has been developed to approve the forms of the Common Veterinary Entry Document for live animals (CVED-A), the Common Veterinary Entry Document for products (CVED-P) and the Common Entry Document (CED) for feed of non-animal origin and food of non-animal origin subject to an increased level of state control, in accordance with the Law of Ukraine "On State Control over Compliance with Legislation on Food, Feed, Animal By-products, Animal Health and Welfare" (notified in document G/SPS/N/UKR/123).The draft Resolution also provides that, upon its entry into force, Resolution of the Cabinet of Ministers of Ukraine No. 570 of 18 July 2018 “On Approval of the Form of the Common Veterinary Entry Document for Imports and the Common Entry Document for Imports” (notified in document G/SPS/N/UKR/121) shall be repealed. </t>
  </si>
  <si>
    <t>Live animals; products of animal origin, composite products, germinal products, biological materials, animal by-products, hay and straw; food and feed of non-animal origin subject to enhanced state control </t>
  </si>
  <si>
    <t>From the day of official publication.</t>
  </si>
  <si>
    <r>
      <rPr>
        <sz val="11"/>
        <rFont val="Calibri"/>
      </rPr>
      <t>https://members.wto.org/crnattachments/2026/SPS/UKR/26_03065_00_x.pdf
https://members.wto.org/crnattachments/2026/SPS/UKR/26_03065_01_x.pdf
https://members.wto.org/crnattachments/2026/SPS/UKR/26_03065_02_x.pdf
https://members.wto.org/crnattachments/2026/SPS/UKR/26_03065_03_x.pdf
https://me.gov.ua/Documents/Detail/88977069-d010-4c55-9888-7c99f9b0e9a6?lang=uk-UA&amp;title=ProktPostanoviKabinetuMinistrivUkrainiproZatverdzhenniaFormZagalnogoVeterinarnogoDokumentaNaVvezenniaTaZagalnogoDokumentaNaVvezennia</t>
    </r>
  </si>
  <si>
    <t>Federal Motor Vehicle Safety Standard No. 210; Seat Belt Assembly Anchorages; Correction</t>
  </si>
  <si>
    <t>The National Highway Traffic Safety Administration (NHTSA) is correcting a final rule that appeared in the Federal Register on 3 June 2026 (notified as G/TBT/N/USA/693/Rev.1/Add.1). The original document issued a final rule removing unnecessary regulatory text from Federal Motor Vehicle Safety Standard (FMVSS) No. 210, Seat belt assembly anchorages. This document corrects an amendatory instruction to ensure that only the introductory text of paragraph S6 is revised, preserving the remaining subordinate text and graphics within that section.Effective 6 July 2026. _x000D_
Petitions for reconsideration of this rule must be received by 20 July 2026.91 Federal Register (FR) 35147, 10 June 2026; Title 49 Code of Federal Regulations (CFR) Parts 571_x000D_
https://www.govinfo.gov/content/pkg/FR-2026-06-10/html/2026-11640.htm_x000D_
https://www.govinfo.gov/content/pkg/FR-2026-06-10/pdf/2026-11640.pdfThis correction and previous actions notified under the symbol G/TBT/N/USA/693/Rev.1 are identified by Docket Number NHTSA-2025-0037. The Docket Folder is available on Regulations.gov at https://www.regulations.gov/docket/NHTSA-2025-0037/document and provides access to primary documents as well as comments received. Documents are also accessible from Regulations.gov by searching the Docket Number. WTO Members and their stakeholders interested in petitioning for reconsideration of the final rule are asked to submit comments to the USA TBT Enquiry Point by or before 4pmEastern Time on 20 July 2026. Comments concerning petitions for reconsideration received by the USA TBT Enquiry Point from WTO Members and their stakeholders will be shared with NHTSA.</t>
  </si>
  <si>
    <t>Seat belt assembly anchorages; Safety seat belts for motor vehicles (HS code(s): 870821); Crash protection and restraint systems (ICS code(s): 43.040.80)</t>
  </si>
  <si>
    <t>870821 - Safety seat belts for motor vehicles; 870821 - Safety seat belts for motor vehicles; 870821 - Safety seat belts for motor vehicles; 870821 - Safety seat belts for motor vehicles; 870821 - Safety seat belts for motor vehicles</t>
  </si>
  <si>
    <t>43.040 - Road vehicle systems; 43.040 - Road vehicle systems; 43.040 - Road vehicle systems; 43.040.80 - Crash protection and restraint systems; 43.040.80 - Crash protection and restraint systems; 43.040.80 - Crash protection and restraint systems</t>
  </si>
  <si>
    <t>Prevention of deceptive practices and consumer protection (TBT); Cost saving and productivity enhancement (TBT)</t>
  </si>
  <si>
    <r>
      <rPr>
        <sz val="11"/>
        <rFont val="Calibri"/>
      </rPr>
      <t>https://members.wto.org/crnattachments/2026/TBT/USA/26_03054_00_e.pdf</t>
    </r>
  </si>
  <si>
    <t xml:space="preserve">Amending Over-the-Counter Monograph M020: Sunscreen Drug Products 
for Over-the-Counter Human Use, and Related Information&gt;_x000D_
</t>
  </si>
  <si>
    <t>In response to an over-the-counter (OTC) monograph order request (OMOR), the Food and Drug Administration (FDA) is announcing the availability on its website of the final administrative order (final order) (OTC000039) titled ''Amending Over-the-Counter Monograph M020: Sunscreen Drug Products for Over-the-Counter Human Use, and Related Information.'' This final order amends ''Over-the-Counter Monograph M020: Sunscreen Drug Products for Over-the-Counter Human Use'' (OTC Monograph M020) to add bemotrizinol at concentrations up to 6 percent as a sunscreen active ingredient. A sunscreen drug product containing bemotrizinol is generally recognized as safe and effective (GRASE) if it meets the conditions described in OTC Monograph M020 as amended by this final order.The announcement of the availability on FDA's website of the final order is published in the Federal Register on 10 June 2026.91 Federal Register (FR) 35220, 10 June 2026:_x000D_
https://www.govinfo.gov/content/pkg/FR-2026-06-10/html/2026-11578.htm_x000D_
https://www.govinfo.gov/content/pkg/FR-2026-06-10/pdf/2026-11578.pdfhttps://www.accessdata.fda.gov/drugsatfda_docs/omuf/order/supportDoc/OTC000039/Final_Administrative_Order.pdfThis notice of availability is identified by Docket Number FDA-2025-N-6494. The Docket Folder is available on Regulations.gov at https://www.regulations.gov/docket/FDA-2025-N-6494/document and provides access to primary documents as well as comments received. Documents are also accessible from Regulations.gov by searching the Docket Number. Previous actions notified under the symbol G/TBT/N/USA/1443 are identified by Docket Numbers FDA-1978-N-0018 and FDA-2025-N-6494</t>
  </si>
  <si>
    <t>Sunscreen drug products</t>
  </si>
  <si>
    <t>13.120 - Domestic safety; 13.120 - Domestic safety; 71.100 - Products of the chemical industry; 71.100 - Products of the chemical industry</t>
  </si>
  <si>
    <t>Consumer information, labelling (TBT); Prevention of deceptive practices and consumer protection (TBT); Protection of human health or safety (TBT)</t>
  </si>
  <si>
    <r>
      <rPr>
        <sz val="11"/>
        <rFont val="Calibri"/>
      </rPr>
      <t>https://members.wto.org/crnattachments/2026/TBT/USA/final_measure/26_03055_00_e.pdf
https://members.wto.org/crnattachments/2026/TBT/USA/final_measure/26_03055_01_e.pdf</t>
    </r>
  </si>
  <si>
    <t>Significant New Use Rules on Certain Chemical Substances (26-1)</t>
  </si>
  <si>
    <t>Proposed rule - The Environmental Protection Agency (EPA) is proposing significant new use rules (SNURs) under the 
Toxic Substances Control Act (TSCA) for certain chemical substances 
that were the subject of premanufacture notices (PMNs) and are also 
subject to an Order issued by EPA pursuant to TSCA. The SNURs require 
persons who intend to manufacture (defined by statute to include 
import) or process any of these chemical substances for an activity 
that is proposed as a significant new use by this rulemaking to notify 
EPA at least 90 days before commencing that activity. The required 
notification initiates EPA's evaluation of the conditions of that use 
for that chemical substance. In addition, the manufacture or processing 
for the significant new use may not commence until EPA has conducted a 
review of the required notification, made an appropriate determination 
regarding that notification, and taken such actions as required by that 
determination.</t>
  </si>
  <si>
    <t>Chemical substances; Environmental protection (ICS code(s): 13.020); Production in the chemical industry (ICS code(s): 71.020); Products of the chemical industry (ICS code(s): 71.100)</t>
  </si>
  <si>
    <r>
      <rPr>
        <sz val="11"/>
        <rFont val="Calibri"/>
      </rPr>
      <t>https://members.wto.org/crnattachments/2026/TBT/USA/26_03056_00_e.pdf</t>
    </r>
  </si>
  <si>
    <t>91 Federal Register (FR) 35156, 10 June 2026; Title 40 Code of Federal Regulations (CFR) Part 721_x000D_
https://www.govinfo.gov/content/pkg/FR-2026-06-10/html/2026-11593.htm_x000D_
https://www.govinfo.gov/content/pkg/FR-2026-06-10/pdf/2026-11593.pdfThis proposed rule is identified by Docket Number EPA-HQ-OPPT-2026-0499. The Docket Folder is available from Regulations.gov at https://www.regulations.gov/docket/EPA-HQ-OPPT-2026-0499/document and provides access to primary and supporting documents as well as comments received. Documents are also accessible from Regulations.gov by searching the Docket Number.</t>
  </si>
  <si>
    <t>Commission Implementing Regulation (EU) 2026/1150 of 28 May 2026 concerning the renewal of the authorisation of neohesperidine dihydrochalcone as a feed additive for piglets, pigs for fattening, calves, sheep, food-producing finfish, ornamental finfish and dogs and repealing Implementing Regulation (EU) 2015/264 (Text with EEA relevance)</t>
  </si>
  <si>
    <t>The substance covered by the Act was authorised for a period of 10 years as a feed additive for piglets, pigs for fattening, calves, sheep, food-producing finfish, ornamental finfish and dogs in the additive category “sensory additives” and in the functional group “flavouring compounds”. An application was submitted for the renewal of the authorisation of this substance in accordance with article 14 of Regulation (EC) No 1831/2003. Based on the favourable conclusions of a scientific assessment of the dossier submitted by the applicant, conducted by the European Food Safety Authority (EFSA), the authorisation of this substance as a feed additive for piglets, pigs for fattening, calves, sheep, food-producing finfish, ornamental finfish and dogs is renewed under certain conditions detailed in the Annex to the Act. A transitional period is included for the interested parties to meet the new authorisation’s requirements.</t>
  </si>
  <si>
    <t>Preparations of a kind used in animal feeding (HS code(s): 2309)</t>
  </si>
  <si>
    <t>This Regulation shall enter into force on the  twentieth day following that of its publication in the Official Journal of the European Union.</t>
  </si>
  <si>
    <r>
      <rPr>
        <sz val="11"/>
        <rFont val="Calibri"/>
      </rPr>
      <t>https://members.wto.org/crnattachments/2026/SPS/EEC/26_03041_00_e.pdf
https://members.wto.org/crnattachments/2026/SPS/EEC/26_03041_00_s.pdf
https://members.wto.org/crnattachments/2026/SPS/EEC/26_03041_00_f.pdf</t>
    </r>
  </si>
  <si>
    <t>Commission Implementing Regulation (EU) 2026/1206 of 9 June 2026 amending Implementing Regulation (EU) 2019/1793 as regards the temporary increase of official controls and emergency measures governing the entry into the Union of certain goods from certain third countries (Text with EEA relevance)</t>
  </si>
  <si>
    <t>Regulation (EU) 2019/1793 lays down rules concerning the temporary increase of official controls upon entry into the Union on certain food and feed of non-animal origin from certain third countries (in Annex I); special import conditions for certain food and feed from certain third countries due to the contamination risk by mycotoxins, including aflatoxins, pesticide residues, and microbiological contamination (in Annex II - increased official border controls and official certificate accompanied by the results of sampling and analysis in the third country). This Implementing Regulation amends Annexes I and II to Implementing Regulation (EU) 2019/1793 by introducing the following changes:Inclusion in Annex I of groundnuts and derived products from Argentina due to risk of contamination by aflatoxins (20%).Increase in the frequency of identity and physical checks laid down in Annex I for the following commodities:Aubergines/eggplants (Solanum aethiopicum) from Burkina Faso (pesticide residues: from 20% to 30%);Sugar apple (Annona squamosa) from Egypt (pesticide residues: from 20% to 30%);Cumin seeds from India (pesticide residues: from 30% to 50%);Yardlong beans (Vigna unguiculata ssp. sesquipedalis, Vigna unguiculata ssp. unguiculata) from Sri Lanka (pesticide residues: from 30% to 50%);Tahini and halva from Sesamum seeds from Syria (Salmonella: from 30% to 50%).Removal from Annex II and inclusion in Annex I for the following commodities:Cinnamon (spices) from India (ethylene oxide) (frequency staying at 20%).Decrease in the frequency of identity and physical checks laid down in Annex II for: Xanthan gum from China (ethylene oxide: from 20% to 10%); Nutmeg (Myristica fragrans) from Indonesia (aflatoxins: from 50% to 30%). Delisting from Annex I (and thus, from the Regulation) of the following commodities:Peppers of the genus Capsicum (sweet or other than sweet) from India - aflatoxins.Splitting of entries of spices from India by individual CN code as detailed possible: Nutmeg, mace and cardamoms (spices) from India – ethylene oxide;Seeds of anise, badian, fennel, coriander, cumin or caraway, juniper berries (spices) from India – ethylene oxide;Ginger, saffron, turmeric (curcuma), thyme, bay leaves, curry and other spices (spices) – ethylene oxide.</t>
  </si>
  <si>
    <t>Animal health; Food safety; Human health; Aflatoxins; Contaminants; Mycotoxins; Toxins</t>
  </si>
  <si>
    <r>
      <rPr>
        <sz val="11"/>
        <rFont val="Calibri"/>
      </rPr>
      <t>https://members.wto.org/crnattachments/2026/SPS/EEC/26_03049_00_e.pdf
https://members.wto.org/crnattachments/2026/SPS/EEC/26_03049_00_f.pdf
https://members.wto.org/crnattachments/2026/SPS/EEC/26_03049_00_s.pdf</t>
    </r>
  </si>
  <si>
    <t>Partial amendment to the APQA Notification on (1) the Scope of feed, feed ingredients, equipment, straw litter and other similar items, and (2) Quarantine methods and standards for designated quarantine items</t>
  </si>
  <si>
    <t>(1) Added honey and bee pollen as feed for bees to the scope of items subject to animal quarantine;(2) Newly established import requirement, quarantine methods and standards for honey and bee pollen as feed for bees.Key details:Honey and bee pollen as feed for bees must comply with the import requirements and be accompanied by an official veterinary quarantine certificate issued by the Veterinary Authority of the exporting country.(Irradiated honey and bee pollen) Honey and bee pollen as feed for bees must be irradiated at an absorbed dose of 15kGy at an irradiation treatment facility. (Irradiation treatment was conducted using Gamma rays emitted form Cobalt-60 (60Co) or Electron beam accelerator not exceeding 10Mev) The irradiation treatment facility must be approved and registered by the exporting country's government and must have been notified to the Korean quarantine authorities prior to export.(Non-irradiated honey and bee pollen) Apiaries and facilities producing honey and bee pollen must meet the following disease-free requirements for honeybee.* Parasitic mites (Acarapis spp., Varroa spp., Tropilaelaps spp. etc); within a 50km radius for at least 2 years prior to the commencement of export quarantine.* American foulbrood, European foulbrood, Nosemosis, Chalkbrood disease, Sacbrood, Bee paralysis; within a 10km radius for at least 2 years prior to the commencement of export quarantine.Please refer to the attached document for further details.</t>
  </si>
  <si>
    <t>Honey (including honey-containing products) and bee pollen (limited to that produced by honeybees, including pollen containing products) as feed for bees</t>
  </si>
  <si>
    <t>040900 - Natural honey</t>
  </si>
  <si>
    <r>
      <rPr>
        <sz val="11"/>
        <rFont val="Calibri"/>
      </rPr>
      <t>https://members.wto.org/crnattachments/2026/SPS/KOR/26_02990_00_e.pdf</t>
    </r>
  </si>
  <si>
    <t>Bahrain, Kingdom of</t>
  </si>
  <si>
    <t>Jams, Jellies and Marmalade</t>
  </si>
  <si>
    <t>This  Gulf Technical Regulation applies to Jams, Jellies and Marmalade, offered for direct consumption, including for catering purposes or for repacking if required. It does not apply to :a)     products when indicated as being intended for further processing manufacture of fine bakery wares, pastries or (such as those intended for use in the biscuits ) .b)     products which are clearly intended or labelled as intended for special dietary uses.c)     reduced sugar products or those with a very low sugar content.d)     products where the foodstuffs with sweetening properties have been replaced wholly or partially by food additive sweeteners.</t>
  </si>
  <si>
    <t>Fruits and derived products (ICS code(s): 67.080.10)</t>
  </si>
  <si>
    <t>67.080.10 - Fruits and derived products</t>
  </si>
  <si>
    <r>
      <rPr>
        <sz val="11"/>
        <rFont val="Calibri"/>
      </rPr>
      <t>https://members.wto.org/crnattachments/2026/TBT/QAT/26_03048_00_x.pdf
https://members.wto.org/crnattachments/2026/TBT/QAT/26_03048_00_e.pdf</t>
    </r>
  </si>
  <si>
    <t>CODEX STAN 296-2009</t>
  </si>
  <si>
    <t>Kuwait, the State of</t>
  </si>
  <si>
    <t>Oman</t>
  </si>
  <si>
    <t>Qatar</t>
  </si>
  <si>
    <t>Saudi Arabia, Kingdom of</t>
  </si>
  <si>
    <t>United Arab Emirates</t>
  </si>
  <si>
    <t>Yemen</t>
  </si>
  <si>
    <t>Amendment to Exempt Resolution No. 1.985 of 2017, of the Under-Secretariat for Telecommunications, establishing the technical standard for short-range devices</t>
  </si>
  <si>
    <t>The Republic of Chile hereby advises that Exempt Resolution No. 737 of the Under-Secretariat for Telecommunications, issued on 13 May 2025, has been published.__________1 This information can be provided by including a website address, a PDF attachment, or other information on where the text of the final/modified measure and/or interpretative guidance can be obtained.</t>
  </si>
  <si>
    <t>Devices using short-range radio waves</t>
  </si>
  <si>
    <t>33.060 - Radiocommunications; 33.060 - Radiocommunications</t>
  </si>
  <si>
    <r>
      <rPr>
        <sz val="11"/>
        <rFont val="Calibri"/>
      </rPr>
      <t>https://members.wto.org/crnattachments/2026/TBT/CHL/final_measure/26_03045_00_s.pdf</t>
    </r>
  </si>
  <si>
    <t>The Republic of Chile hereby advises that Exempt Resolution No. 2.219 of the Under-Secretariat for Telecommunications, issued on 17 November 2025, has been published.__________1 This information can be provided by including a website address, a PDF attachment, or other information on where the text of the final/modified measure and/or interpretative guidance can be obtained.</t>
  </si>
  <si>
    <r>
      <rPr>
        <sz val="11"/>
        <rFont val="Calibri"/>
      </rPr>
      <t>https://members.wto.org/crnattachments/2026/TBT/CHL/final_measure/26_03046_00_s.pdf</t>
    </r>
  </si>
  <si>
    <t>The Republic of Chile hereby advises that Exempt Resolution No. 966 of the Under-Secretariat for Telecommunications, issued on 20 May 2026, has been published.__________1 This information can be provided by including a website address, a PDF attachment, or other information on where the text of the final/modified measure and/or interpretative guidance can be obtained.</t>
  </si>
  <si>
    <r>
      <rPr>
        <sz val="11"/>
        <rFont val="Calibri"/>
      </rPr>
      <t>https://members.wto.org/crnattachments/2026/TBT/CHL/final_measure/26_03047_00_s.pdf</t>
    </r>
  </si>
  <si>
    <t>Grenada</t>
  </si>
  <si>
    <t>Specification for Toilet Tissue Revision 1. </t>
  </si>
  <si>
    <t>This is a revision and replaces GDS 14:1992 Specification for Toilet Tissue. This standard applies to toilet tissue in single-ply and two-ply roll form, manufactured from virgin fibre, recycled fibre, or any combination thereof, and intended for household/domestic use. It does not cover industrial, commercial, or institutional toilet tissue jumbo rolls, nor does it apply to facial tissues or paper towels.</t>
  </si>
  <si>
    <t xml:space="preserve">Toilet paper in rolls of a width of </t>
  </si>
  <si>
    <t>481810 - Toilet paper in rolls of a width of &lt;= 36 cm</t>
  </si>
  <si>
    <t>97.170 - Body care equipment</t>
  </si>
  <si>
    <t>Consumer information, labelling (TBT); Protection of human health or safety (TBT); Quality requirements (TBT)</t>
  </si>
  <si>
    <r>
      <rPr>
        <sz val="11"/>
        <rFont val="Calibri"/>
      </rPr>
      <t xml:space="preserve">https://members.wto.org/crnattachments/2026/TBT/GRD/26_03044_00_e.pdf
</t>
    </r>
  </si>
  <si>
    <t>Draft Specification for Toilet Tissue </t>
  </si>
  <si>
    <t>Electronics and Information Technology Goods (Requirements for Compulsory Registration) Order, 2012 has been notified by the Department of Electronics &amp; Information Technology vide Notification No. 8(14)/2006(Vol.III) dated 7th September</t>
  </si>
  <si>
    <t>India had notified the “Electronics and Information Technology Goods (Requirements for Compulsory Registration) Order, 2021” under the Bureau of Indian Standards Act, 2016._x000D_
In continuation of the said WTO notification, India would like to inform that vide Gazette Notification S.O. 1246(E) dated 10 March 2026, published in the Gazette of India Extraordinary, amendments have been made concerning exemption for Highly Specialized Equipment (HSE)._x000D_
The amendment revises Paragraph 8 relating to HSE exemptions. HSE shall stand exempted from application of the Order, based on specific exemption issued by the Ministry of Electronics and Information Technology, provided such equipment is manufactured/imported in less than 100 units per model per year._x000D_
The exemption criteria include:• Equipment powered by three phase power supply; or• Equipment powered by single phase power supply with current rating exceeding 16 Ampere; or• Equipment with dimensions exceeding 1.5 m x 0.8 m; or• Equipment with weight exceeding 80 Kg._x000D_
The aforesaid amendment shall come into effect from 15 June 2026._x000D_
The Gazette Notification S.O. 1246(E) dated 10 March 2026 is available on the website of MeitY.https://www.meity.gov.in/static/uploads/2026/03/358b82ead4b90066c44592656118da09.pdf</t>
  </si>
  <si>
    <t>List of 15 Products notified in Schedule to the Electronics and Information Technology Goods (Requirements for Compulsory Registration) Order, 2012</t>
  </si>
  <si>
    <t>33 - TELECOMMUNICATIONS. AUDIO AND VIDEO ENGINEERING; 33 - TELECOMMUNICATIONS. AUDIO AND VIDEO ENGINEERING; 35 - INFORMATION TECHNOLOGY. OFFICE MACHINES; 35 - INFORMATION TECHNOLOGY. OFFICE MACHINES</t>
  </si>
  <si>
    <t>Protection of human health and safety</t>
  </si>
  <si>
    <t>India had notified the “Electronics and Information Technology Goods (Requirements for Compulsory Registration) Order, 2021” under the Bureau of Indian Standards Act, 2016._x000D_
_x000D_
In continuation of the said WTO notification, India would like to inform that vide Gazette Notification S.O. 2204(E) dated 5 May 2026, published in the Gazette of India Extraordinary, the entry at Column 2 of Serial Number 50 in the Schedule of the “Electronics and Information Technology Goods (Requirements for Compulsory Registration) Order, 2021” has been substituted as “Standalone Hard Disk Drives”.The applicable Indian Standard remains IS 13252 (Part 1): 2010 — “Information Technology Equipment – Safety – Part 1: General Requirements”.The notification further clarifies that:• Requirements for USB Type External Hard Disk Drives shall continue to be governed as per the existing notified provisions; and• For all other standalone Hard Disk Drives, the provisions of the “Electronics and Information Technology Goods (Requirements for Compulsory Registration) Order, 2021” shall apply with effect from 5 November 2026.The Gazette Notification S.O. 2204(E) dated 5 May 2026 is available on the website of MeitY.https://www.meity.gov.in/static/uploads/2026/05/441857a601b75921b1a4b4b20a414ab3.pdf</t>
  </si>
  <si>
    <t>Panama</t>
  </si>
  <si>
    <t>Reglamento Técnico SOBRE LA IMPLEMENTACION DEL SISTEMA GLOBALMENTE ARMONIZADO (SGA) COMO PROCEDIMIENTO PARA LA CLASIFICACIÓN DE PELIGROS QUÍMICOS Y LA COMUNICACIÓN DE ESTOS A TRAVÉS DE ETIQUETAS Y FICHAS DE DATOS DE SEGURIDAD (FDS)</t>
  </si>
  <si>
    <t>The notified regulation seeks to implement the Globally Harmonized System of Classification and Labelling of Chemicals and (GHS), seventh revised edition, known as the United Nations Purple Book, for chemical hazard classification and communication, unless the Competent Authority expressly provides otherwise and provisions are established for that purpose.</t>
  </si>
  <si>
    <t>Protección contra materias peligrosas (Código(s) de la ICS: 13.300)</t>
  </si>
  <si>
    <t>13.300 - Protection against dangerous goods</t>
  </si>
  <si>
    <r>
      <rPr>
        <sz val="11"/>
        <rFont val="Calibri"/>
      </rPr>
      <t>https://members.wto.org/crnattachments/2026/TBT/PAN/26_03040_00_s.pdf</t>
    </r>
  </si>
  <si>
    <t>• United Nations, Globally Harmonized System of Classification and Labelling of Chemicals (GHS), sixth revised edition (2015)</t>
  </si>
  <si>
    <t>Poland</t>
  </si>
  <si>
    <t>Act of 17 October 2025 amending the Public Health Act(Journal of Laws of 2025, item 1698)</t>
  </si>
  <si>
    <t>The Act introduced a ban on the sale of beverages containing added caffeine or taurine to:1.         persons under 18 years of age;2.         educational institutions;3.         vending machines.Additionally, the Act stipulates that a producer or importer of a beverage containing added caffeine or taurine is required to label the unit packaging of the product with a visible, legible, and permanently affixed notice reading “Energy Drink” or “Energy Beverage.”The Act also includes penal provisions concerning the failure to comply with obligations related to the sale and labelling of beverages containing added caffeine or taurine.</t>
  </si>
  <si>
    <t>Energy drinks/energy drinks, i.e. beverages with added caffeine or taurine containing caffeine in a proportion exceeding 150 mg/l or taurine, excluding substances naturally occurring in them.</t>
  </si>
  <si>
    <t>67.160 - Beverages</t>
  </si>
  <si>
    <t>Protection of human health or safetyTaking into account global data indicating the harmful effects of energy drinks on the health of children and adolescents, it became necessary to undertake urgent measures of both an educational and legal nature. The results of epidemiological studies and the recommendations of public health institutions clearly confirm that regular consumption of energy drinks by minors is associated with an increased risk of sleep disorders, hypertension, metabolic problems, concentration difficulties, and a heightened risk of behavioral addictions. Given the growing scale of consumption of these products among young people, the lack of state intervention could lead to a further deterioration in the health of the child and adolescent population.The arguments presented above indicate that the introduced regulations are essential to achieving the intended goal, which is the protection of public health, particularly the health of the youngest. Previous informational measures — including placing statements such as “not recommended for children” on packaging — have proven ineffective. Research on youth consumer behavior has clearly shown that such warnings do not significantly reduce the consumption of energy drinks.Therefore, the ban on selling energy drinks to individuals under the age of 18 constitutes a proportional and adequate measure in relation to the scale of the threat. It is a solution that effectively limits the availability of these products to the group most vulnerable to their negative health effects. At the same time, there are no less restrictive measures that could ensure the achievement of the same outcome.It is worth emphasizing that the introduction of the regulation coincided with ongoing work on a new 10‑year public health strategy and on the National Health Program. The draft of the new Public Health Act is currently in the phase of analysis and potential modifications. This means that the conclusions drawn from the implementation of the current regulation — including the ban on selling energy drinks to minors — may be incorporated into the final systemic solutions.The key argument for the immediate entry into force of the act (1 January 2026) was the need to ensure the protection of the health of the youngest. Due to the increasing consumption of energy drinks by children and adolescents and the documented health risks, further delays in regulation could contribute to the deepening of negative health trends. The introduction of the ban therefore constitutes a preventive measure based on the precautionary principle and the state’s responsibility for public health.</t>
  </si>
  <si>
    <r>
      <rPr>
        <sz val="11"/>
        <rFont val="Calibri"/>
      </rPr>
      <t>https://members.wto.org/crnattachments/2026/TBT/POL/26_03033_00_e.pdf
https://dziennikustaw.gov.pl/D2025000169801.pdf 
https://legislacja.gov.pl/projekt/12389851/katalog/13083108#13083108</t>
    </r>
  </si>
  <si>
    <t>Act of 17 October 2025 amending the Public Health Act(Journal of Laws of 2025, item 1698)https://dziennikustaw.gov.pl/D2025000169801.pdfhttps://legislacja.gov.pl/projekt/12389851/katalog/13083108#13083108</t>
  </si>
  <si>
    <t>Draft Amendments to the Attachment 2 of Article 6 of the "Regulations Governing Border Inspection and Examination of Imported Medical Device</t>
  </si>
  <si>
    <t>In response to the amendments to "CNS 6629 T2008 Natural rubber latex male condoms — Requirements and test methods," a draft amendment to Appendix 2 of Article 6 of the "Regulations for the Inspection and Examination of Imported Medical Devices" is hereby proposed.</t>
  </si>
  <si>
    <t>Sheath contraceptives, of vulcanised rubber (excl. hard rubber) (HS code(s): 401410)</t>
  </si>
  <si>
    <t>401410 - Sheath contraceptives, of vulcanised rubber (excl. hard rubber)</t>
  </si>
  <si>
    <t>11.040 - Medical equipment; 11.200 - Birth control. Mechanical contraceptives</t>
  </si>
  <si>
    <r>
      <rPr>
        <sz val="11"/>
        <rFont val="Calibri"/>
      </rPr>
      <t>https://members.wto.org/crnattachments/2026/TBT/TPKM/26_03052_00_x.pdf
https://members.wto.org/crnattachments/2026/TBT/TPKM/26_03052_00_e.pdf</t>
    </r>
  </si>
  <si>
    <t>Government Gazette, Vol. 032, No. 088, dated 18 May 2026https://gazette.nat.gov.tw/egFront/e_detail.do?metaid=165626Medical Devices Act</t>
  </si>
  <si>
    <t>Draft Law of Ukraine “On the General Safety of Non-Food Products”</t>
  </si>
  <si>
    <t>This draft Law establishes essential rules on the safety of non-food products intended for consumers that are placed on the market or made available on the market of Ukraine._x000D_
This draft Law applies to products placed on the market or made available on the market in Ukraine with respect to safety requirements that are not covered by specific legislative acts (including technical regulations) governing the safety of such products._x000D_
This draft Law does not apply to:_x000D_
services and works;_x000D_
medicinal products and veterinary medicinal products;_x000D_
food products;_x000D_
live plants and animals, genetically modified organisms and genetically modified microorganisms used in contained use, as well as products of plant and animal origin directly related to their future reproduction; _x000D_
animal by-products and derived products;_x000D_
plant protection products;_x000D_
equipment used for the transport or movement of consumers, where such equipment is directly operated by the provider of transport services supplied to consumers and is not operated by the consumers themselves;_x000D_
aircraft falling within the categories specified by the Cabinet of Ministers of Ukraine on the basis of the relevant legislation of the European Union;_x000D_
antiques._x000D_
The draft Law, in particular, provides for:_x000D_
expanding and further specifying the list of economic operators. In addition to the previously defined categories of “manufacturer”, “authorised representative”, “importer”, “distributor”, and “consumer”, the draft introduces such categories as “economic operator”, “seller”, “fulfilment service provider” and “online marketplace provider”;_x000D_
establishing clear obligations for manufacturers, importers, distributors and operators of online marketplaces to ensure the safety of non-food products placed on the market or made available on the market;_x000D_
establishing an effective product traceability system throughout all stages of the supply chain, enabling rapid response to identified risks and the withdrawal and recall of unsafe products from the market;_x000D_
introducing specific requirements for distance sales and online platforms, including obligations to identify and remove or disable access to unsafe products offered online;_x000D_
improving market surveillance mechanisms of non-food products, promoting the use of digital tools and the exchange of information on unsafe products, as well as establishing a national digital portal on the safety of non-food products;_x000D_
establishing the liability of economic operators for breaches of product safety requirements._x000D_
The obligations of importers with regard to the placing of products on the market are set out in Article 12 of the draft Law._x000D_
The draft Law provides that, for a period of three years from its entry into force, the placing on the market of products that comply with the requirements of the Law of Ukraine No. 2736-VI “On General Product Safety” of 2 December 2010 and that were placed on the market before the entry into force of this Law shall not be prohibited or restricted solely on the grounds that such products do not comply with the requirements of this Law._x000D_
Upon the adoption and entry into force of this Law, the Law of Ukraine No. 2736-VI “On General Product Safety” of 2 December 2010 shall be repealed.</t>
  </si>
  <si>
    <t>Non-food products</t>
  </si>
  <si>
    <t>Protection of human health or safety (TBT); Harmonization (TBT); Other (TBT)</t>
  </si>
  <si>
    <t>These provisions are also designed to ensure the effective functioning of the market surveillance system.</t>
  </si>
  <si>
    <t>December 2027.</t>
  </si>
  <si>
    <t>This Law shall enter into force two years after the date of its official publication, except for the provisions concerning the establishment and operation of web portals forming part of the rapid alert system for unsafe products in accordance with the requirements of this Law, which shall enter into force on the day following its publication.</t>
  </si>
  <si>
    <r>
      <rPr>
        <sz val="11"/>
        <rFont val="Calibri"/>
      </rPr>
      <t>https://members.wto.org/crnattachments/2026/TBT/UKR/26_03043_00_x.pdf
https://me.gov.ua/Documents/Detail/933a6ca0-7df4-4436-b7b6-5d2554ded5b0?lang=uk-UA&amp;title=ProktZakonuUkrainiproZagalnuBezpechnistNekharchovoiProduktsii</t>
    </r>
  </si>
  <si>
    <t>Law of Ukraine No. 2736-VI “On the General Safety of Non-Food Products” of 02 December 2010 (https://zakon.rada.gov.ua/laws/show/2736-17#Text);Law of Ukraine No. 2735-VI "On State Market Supervision and Control of Non-Food Products” of  02 December 2010 (https://zakon.rada.gov.ua/laws/show/2735-17#Text);Regulation (EU) 2023/988 of the European Parliament and of the Council of 10 May 2023 on general product safety, amending Regulation (EU) No 1025/2012 of the European Parliament and of the Council and Directive (EU) 2020/1828 of the European Parliament and the Council, and repealing Directive 2001/95/EC of the European Parliament and of the Council and Council Directive 87/357/EEC. </t>
  </si>
  <si>
    <t>Draft Resolution 1382, 14 January 2026</t>
  </si>
  <si>
    <t>Draft Resolution 1382, 14 January 2026 - previously notified through  G/SPS/N/BRA/2470 - was adopted as Normative Instruction 447, 28 May 2026. The regulation included the agricultural use modality and updates the toxicological characteristics in Monograph G07 - GERANIOL, on the Monograph List of Active Ingredients for Pesticides, Household Cleaning Products and Wood Preservatives, published by Normative Instruction 103 on 19 October 2021 in the Brazilian Official Gazette (DOU - Diário Oficial da União). </t>
  </si>
  <si>
    <t>Adoption/publication/entry into force of reg.; Food safety; Human health; Food safety; Human health</t>
  </si>
  <si>
    <r>
      <rPr>
        <sz val="11"/>
        <rFont val="Calibri"/>
      </rPr>
      <t>https://members.wto.org/crnattachments/2026/SPS/BRA/26_03023_00_x.pdf
The final text is available only in Portuguese and can be downloaded at: 
https://anvisalegis.datalegis.net/action/UrlPublicasAction.php?acao=abrirAtoPublico&amp;num_ato=00000447&amp;sgl_tipo=INM&amp;sgl_orgao=DC/ANVISA/MS&amp;vlr_ano=2026&amp;seq_ato=000&amp;cod_modulo=134&amp;cod_menu=1696</t>
    </r>
  </si>
  <si>
    <t>Draft Resolution 1386, 20 February 2026</t>
  </si>
  <si>
    <t>Draft Resolution 1386, 20 February 2026 - previously notified through  G/SPS/N/BRA/2475 - was adopted as Normative Instruction 446, 28 May 2026. The regulation included the active ingredient V05 - VALIFENALATE on the Monograph List of Active Ingredients for Pesticides, Household Cleaning Products and Wood Preservatives, published by Normative Instruction 103 on 19 October 2021 in the Brazilian Official Gazette (DOU - Diário Oficial da União). </t>
  </si>
  <si>
    <r>
      <rPr>
        <sz val="11"/>
        <rFont val="Calibri"/>
      </rPr>
      <t xml:space="preserve">https://members.wto.org/crnattachments/2026/SPS/BRA/26_03024_00_x.pdf
The final text is available only in Portuguese and can be downloaded at: 
https://anvisalegis.datalegis.net/action/UrlPublicasAction.php?acao=abrirAtoPublico&amp;num_ato=00000446&amp;sgl_tipo=INM&amp;sgl_orgao=DC/ANVISA/MS&amp;vlr_ano=2026&amp;seq_ato=000&amp;cod_modulo=134&amp;cod_menu=1696 
</t>
    </r>
  </si>
  <si>
    <t>Commission Implementing Regulation (EU) 2026/1146 of 28 May 2026 concerning the renewal of the authorisation of the preparations of Lactiplantibacillus plantarum DSM 18112, Lactiplantibacillus plantarum DSM 18113, Lactiplantibacillus plantarum DSM 18114, Lactiplantibacillus plantarum ATCC 55943, Lactiplantibacillus plantarum ATCC 55944, Lentilactobacillus buchneri ATCC PTA-2494 and Lentilactobacillus buchneri ATCC PTA-6138 as feed additives for all animal species, amending Implementing Regulation (EU) No 1065/2012 and repealing Implementing Regulation (EU) No 1113/2013 (Text with EEA relevance)</t>
  </si>
  <si>
    <t>The preparations covered by the Act were authorised for a period of 10 years as feed additives for all animal species in the additive category “technological additives” and in the functional group “silage additives”. An application was submitted for the renewal of the authorisation of these preparations in accordance with article 14 of Regulation (EC) No 1831/2003. Based on the favourable conclusions of a scientific assessment of the dossier submitted by the applicant, conducted by the European Food Safety Authority (EFSA), the authorisation of these preparations as feed additives for all animal species is renewed under certain conditions detailed in the Annex to the Act. A transitional period is included for the interested parties to meet the new authorisation’s requirements.</t>
  </si>
  <si>
    <r>
      <rPr>
        <sz val="11"/>
        <rFont val="Calibri"/>
      </rPr>
      <t>https://members.wto.org/crnattachments/2026/SPS/EEC/26_03034_00_e.pdf
https://members.wto.org/crnattachments/2026/SPS/EEC/26_03034_00_s.pdf
https://members.wto.org/crnattachments/2026/SPS/EEC/26_03034_00_f.pdf</t>
    </r>
  </si>
  <si>
    <t>Commission Implementing Regulation (EU) 2026/1189 of 4 June 2026 amending Implementing Regulation (EU) 2021/405 as regards the application of the restrictions on the use of certain antimicrobial medicinal products and repealing Implementing Regulation (EU) 2024/2598. (Text with EEA relevance)</t>
  </si>
  <si>
    <t>Commission Implementing Regulation (EU) 2026/1189 establishes the list of third countries or regions thereof authorised to export animals and products derived therefrom to the Union as regards the application of the prohibition on the use of certain antimicrobial medicinal products. This Regulation enforces the import requirements set in Commission Delegated Regulation (EU) 2023/905, which applies as from 3 September 2026 and incorporates the list into Commission Implementing Regulation (EU) 2021/405. </t>
  </si>
  <si>
    <t>Food-producing animals and products derived therefrom intended for human consumption included in Article 1 (2) of Commission Delegated Regulation (EU) 2023/905</t>
  </si>
  <si>
    <t>Protect humans from animal/plant pest or disease (SPS)</t>
  </si>
  <si>
    <t>Human health; Animal health; Food safety</t>
  </si>
  <si>
    <t>This Regulation shall enter into force on the twentieth day following that of its publication in the Official Journal of the European Union.Article 1 shall apply from 3 September 2026.</t>
  </si>
  <si>
    <r>
      <rPr>
        <sz val="11"/>
        <rFont val="Calibri"/>
      </rPr>
      <t>https://members.wto.org/crnattachments/2026/SPS/EEC/26_03037_00_e.pdf
https://members.wto.org/crnattachments/2026/SPS/EEC/26_03037_00_f.pdf
https://members.wto.org/crnattachments/2026/SPS/EEC/26_03037_00_s.pdf</t>
    </r>
  </si>
  <si>
    <t>Commission Implementing Regulation (EU) 2026/1148 of 28 May 2026 concerning the renewal of the authorisation of beta-carotene and a preparation of beta-carotene as feed additives for all animal species and repealing Implementing Regulation (EU) 2015/1103 (Text with EEA relevance)</t>
  </si>
  <si>
    <t>The substance and the preparation covered by the Act were authorised for a period of 10 years as feed additives for all animal species in the additive category “nutritional additives” and in the functional group “vitamins, pro-vitamins and chemically well-defined substances having similar effect”. An application was submitted for the renewal of the authorisation of this substance and this preparation in accordance with article 14 of Regulation (EC) No 1831/2003. Based on the favourable conclusions of a scientific assessment of the dossier submitted by the applicant, conducted by the European Food Safety Authority (EFSA), the authorisation of this substance and this preparation as feed additives for all animal species is renewed under certain conditions detailed in the Annex to the Act. A transitional period is included for the interested parties to meet the new authorisation’s requirements.</t>
  </si>
  <si>
    <r>
      <rPr>
        <sz val="11"/>
        <rFont val="Calibri"/>
      </rPr>
      <t>https://members.wto.org/crnattachments/2026/SPS/EEC/26_03038_00_e.pdf
https://members.wto.org/crnattachments/2026/SPS/EEC/26_03038_00_s.pdf
https://members.wto.org/crnattachments/2026/SPS/EEC/26_03038_00_f.pdf</t>
    </r>
  </si>
  <si>
    <t>Commission Implementing Regulation (EU) 2026/1151 of 28 May 2026 concerning the renewal of the authorisation of inositol as a feed additive for food-producing finfish, ornamental finfish, food-producing crustaceans and ornamental crustaceans and repealing Implementing Regulation (EU) No 1249/2014 (Text with EEA relevance)</t>
  </si>
  <si>
    <t>The substance covered by the Act was authorised for a period of 10 years as a feed additive for food-producing finfish, ornamental finfish, food-producing crustaceans and ornamental crustaceans in the additive category “nutritional additives” and in the functional group “vitamins, pro-vitamins and chemically well-defined substances having similar effect”. An application was submitted for the renewal of the authorisation of this substance in accordance with article 14 of Regulation (EC) No 1831/2003. Based on the favourable conclusions of a scientific assessment of the dossier submitted by the applicant, conducted by the European Food Safety Authority (EFSA), the authorisation of this substance as a feed additive for food-producing finfish, ornamental finfish, food-producing crustaceans and ornamental crustaceans is renewed under certain conditions detailed in the Annex to the Act. A transitional period is included for the interested parties to meet the new authorisation’s requirements.</t>
  </si>
  <si>
    <r>
      <rPr>
        <sz val="11"/>
        <rFont val="Calibri"/>
      </rPr>
      <t>https://members.wto.org/crnattachments/2026/SPS/EEC/26_03039_00_e.pdf
https://members.wto.org/crnattachments/2026/SPS/EEC/26_03039_00_s.pdf
https://members.wto.org/crnattachments/2026/SPS/EEC/26_03039_00_f.pdf</t>
    </r>
  </si>
  <si>
    <t>DEAS 1357: 2026, Edible casein products — Specification</t>
  </si>
  <si>
    <t>This Draft East African Standard specifies requirements, sampling and test methods for edible acid casein, edible rennet casein and edible caseinate intended for direct human consumption or further processing.</t>
  </si>
  <si>
    <t>Other milk products (ICS code(s): 67.100.99)</t>
  </si>
  <si>
    <t>350110 - Casein</t>
  </si>
  <si>
    <t>67.100.99 - Other milk products</t>
  </si>
  <si>
    <r>
      <rPr>
        <sz val="11"/>
        <rFont val="Calibri"/>
      </rPr>
      <t>https://members.wto.org/crnattachments/2026/TBT/RWA/26_03028_00_e.pdf</t>
    </r>
  </si>
  <si>
    <t>AOAC 926.08, Rapid Determination of Moisture/Solids and Fat in Dairy Products by Microwave and Nuclear Magnetic Resonance AnalysisAOAC 999.10, Determination of Lead, Cadmium, Copper, Iron, and Zinc in foods, Atomic Absorption Spectrophotometry after dry ashingCAC/RCP 1, Code of practice — General Principles for food hygieneCXS 192; General standard for food additivesCXC 57; Code of hygienic practice for milk and milk productsEAS 38, Labelling of pre-packaged foods — General requirementsISO 1735, Cheese and processed cheese products — Determination of fat content — Gravimetric method (Reference method)ISO 4832, Microbiology of food and animal feeding stuffs — Horizontal method for the enumeration of coliforms — Colony-count techniqueISO 5538, Milk and milk products — Sampling inspection by attributesISO 707, Milk and milk products — Guidance on sampling ISO 8197, Milk and milk products — Sampling inspection by variablesISO 11290-2, Microbiology of the food chain — Horizontal method for the detection and enumeration of Listeria monocytogenes and of Listeria spp. — Part 2: Enumeration methodISO 16649-2, Microbiology of food and animal feeding stuffs — Horizontal method for the enumeration of beta-glucuronidase-positive Escherichia coli — Part 2: Colony-count technique at 44 degrees C using 5-bromo-4-chloro-3-indolyl beta-D-glucuronideISO 11870; Milk and milk products — Determination of fat content — General guidance on the use of butyrometric methodsISO/TS 22113; Milk and milk products — Determination of the titratable acidity of milk fatISO 14501; Milk and milk powder — Determination of aflatoxin M1 content — Clean-up by immunoaffinity chromatography and determination by high-performance liquid chromatographyISO 6579-1; Microbiology of the food chain — Horizontal method for the detection, enumeration and serotyping of Salmonella — Part 1: Detection of Salmonella spp.ISO 6888-1; Microbiology of food and animal feeding stuffs — Horizontal method for the enumeration of coagulase-positive staphylococci (Staphylococcus aureus and other species) — Part 1: Technique using Baird-Parker agar mediumISO 11290-2; Microbiology of the food chain — Horizontal method for the detection and enumeration of Listeria monocytogenes and of Listeria spp. — Part 2: Enumeration method</t>
  </si>
  <si>
    <t>DEAS 1359: 2026, Goat cheese — Specification</t>
  </si>
  <si>
    <t>This Draft East African Standard specifies requirements, sampling and test methods for goat milk cheese intended for human consumption or for further processing.</t>
  </si>
  <si>
    <r>
      <rPr>
        <sz val="11"/>
        <rFont val="Calibri"/>
      </rPr>
      <t>https://members.wto.org/crnattachments/2026/TBT/RWA/26_03029_00_e.pdf</t>
    </r>
  </si>
  <si>
    <t>AOAC 926.08, Loss on drying (moisture) in cheese. Method IAOAC 942.17, Arsenic in food. Molybdenum blue methodAOAC 962.14, Beta-lactam Antibiotics in milk. Bacillus subtilis qualitative field disk assayAOAC 999.10, Determination of Lead, Cadmium, Copper, Iron, and Zinc in foods, Atomic Absorption Spectrophotometry after dry ashingCXC 1, Code of practice — General Principles for food hygieneCXC 57, Code of hygienic practice for milk and milk productsCXS 192 General standard for food additivesEAS 35, Fortified edible salt — SpecificationEAS 38, Labelling of pre-packaged foods — General requirementsISO 707, Milk and milk products — Guidance on samplingISO 1735, Cheese and processed cheese products — Determination of fat content — Gravimetric method (Reference method)ISO 4832, Microbiology of food and animal feeding stuffs — Horizontal method for the enumeration of coliforms — Colony-count techniqueISO 5534, Cheese and processed cheese — Determination of the total solids content (Reference method)ISO 5538, Milk and milk products — Sampling inspection by attributesISO 5546, Caseins and caseinates — Determination of pH (Reference method)ISO 5738, Milk and milk products — Determination of copper content — Photometric method (Reference method)ISO 5943, Cheese and processed cheese products — Determination of chloride content — Potentiometric titration methodISO 6579-1, Microbiology of the food chain — Horizontal method for the detection, enumeration and serotyping of Salmonella — Part 1: Detection of Salmonella sppISO 6732, Milk and milk products — Determination of iron content — Spectrometric method (Reference method)ISO 6733, Milk and milk products — Determination of lead content — Graphite furnace atomic absorption spectrometric methodISO 8197, Milk and milk products — Sampling inspection by variablesISO 11290-2, Microbiology of the food chain — Horizontal method for the detection and enumeration of Listeria monocytogenes and of Listeria spp. — Part 2: Enumeration methodISO 14501, Milk and milk powder — Determination of aflatoxin M1 content — Clean-up by immunoaffinity chromatography and determination by high-performance liquid chromatographyISO 16649-2, Microbiology of food and animal feeding stuffs — Horizontal method for the enumeration of -glucuronidase-positive Escherichia coli — Part 2: Colony-count technique at 44 °C using 5-bromo-4-chloro-3-indolyl -D-glucuronide</t>
  </si>
  <si>
    <t>DEAS 1358: 2026, Ricotta cheese — Specification</t>
  </si>
  <si>
    <t>This Draft East African Standard specifies requirements, sampling and test methods for Ricotta cheese intended for direct human consumption or for further processing.</t>
  </si>
  <si>
    <r>
      <rPr>
        <sz val="11"/>
        <rFont val="Calibri"/>
      </rPr>
      <t>https://members.wto.org/crnattachments/2026/TBT/RWA/26_03030_00_e.pdf</t>
    </r>
  </si>
  <si>
    <t>DEAS 1360: 2026, Paneer cheese — Specification</t>
  </si>
  <si>
    <t>This Draft East African Standard specifies requirements, sampling and test methods for paneer cheese intended for direct human consumption or further processing</t>
  </si>
  <si>
    <r>
      <rPr>
        <sz val="11"/>
        <rFont val="Calibri"/>
      </rPr>
      <t>https://members.wto.org/crnattachments/2026/TBT/RWA/26_03031_00_e.pdf</t>
    </r>
  </si>
  <si>
    <t>ConsultationonSRSP-310.7, Issue 5</t>
  </si>
  <si>
    <t>Notice is hereby given by the Ministry of Innovation, Science and Economic Development Canada has amended the following standard:SRSP-310.7, issue 5, Technical Requirements for Fixed Line of-Sight Radio Systems Operating in the Band 10.7-11.7 GHz, sets out the states the minimum technical requirements for the efficient use of the frequency band 10.7-11.7 GHz by point-to-point radio systems in the fixed service.</t>
  </si>
  <si>
    <t>Telecommunications (ICS 33.170)</t>
  </si>
  <si>
    <t>33.170 - Television and radio broadcasting</t>
  </si>
  <si>
    <t>Consultation</t>
  </si>
  <si>
    <r>
      <rPr>
        <sz val="11"/>
        <rFont val="Calibri"/>
      </rPr>
      <t>https://www.rabc-cccr.ca/srsp-310-7-issue-5-draft-technical-requirements-for-fixed-line-of-sight-radio-systems-operating-in-the-band-10-7-11-7-ghz/</t>
    </r>
  </si>
  <si>
    <t>Federal Motor Vehicle Safety Standard No. 214; Side Impact 
Protection; Federal Motor Vehicle Safety Standard No. 305a; Electric-Powered Vehicles: Electric Powertrain Integrity; Federal Motor Vehicle 
Safety Standard No. 307; Fuel System Integrity of Hydrogen Vehicles</t>
  </si>
  <si>
    <t>On 30 May 2025, the National Highway Traffic Safety Administration (NHTSA) published a notice of proposed rulemaking (NPRM) (notified as G/TBT/N/USA/57/Rev.1) proposing to remove obsolete requirements from Federal Motor Vehicle Safety Standard (FMVSS) No. 214, ''Side Impact Protection.'' The agency received two comments that supported the changes to FMVSS No. 214. In addition, one of the commenters suggested amendments to remove additional obsolete regulatory text. NHTSA is adopting the proposed changes with amendments made in response to the comments. *The final rule also amends FMVSS No. 305a, ''Electric-Powered Vehicles: Electric Powertrain Integrity'' (G/TBT/N/USA/2113) and FMVSS No. 307, ''Fuel System Integrity of Hydrogen Vehicles'' (G/TBT/N/USA/2114) to delete reference to sections of FMVSS No. 214 removed by this final rule.Effective Date: 6 July 2026.    Petitions for Reconsideration: If you wish to petition for reconsideration of this rule, your petition must be received by 20 July 2026.91 Federal Register (FR) 33111, 3 June 2026; Title 49 Code of Federal Regulations (CFR) Parts 571_x000D_
https://www.govinfo.gov/content/pkg/FR-2026-06-03/html/2026-11072.htm_x000D_
https://www.govinfo.gov/content/pkg/FR-2026-06-03/pdf/2026-11072.pdfThis final rule and the notice of proposed rulemaking notified as G/TBT/N/USA/57/Rev.1 are identified by Docket Number NHTSA-2025-0038. The Docket Folder is available on Regulations.gov at https://www.regulations.gov/docket/NHTSA-2025-0038/document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</si>
  <si>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 xml:space="preserve">Vehicles; side impact protection; Motor cars and other motor vehicles principally designed for the transport of </t>
  </si>
  <si>
    <t>8703 - Motor cars and other motor vehicles principally designed for the transport of persons, incl. station wagons and racing cars (excl. motor vehicles of heading 8702); 8703 - Motor cars and other motor vehicles principally designed for the transport of &lt;10 persons, incl. station wagons and racing cars (excl. motor vehicles of heading 8702); 8703 - Motor cars and other motor vehicles principally designed for the transport of &lt;10 persons, incl. station wagons and racing cars (excl. motor vehicles of heading 8702)</t>
  </si>
  <si>
    <t>43.020 - Road vehicles in general; 43.020 - Road vehicles in general; 43.040 - Road vehicle systems; 43.040 - Road vehicle systems; 43.040.80 - Crash protection and restraint systems; 43.040.80 - Crash protection and restraint systems</t>
  </si>
  <si>
    <r>
      <rPr>
        <sz val="11"/>
        <rFont val="Calibri"/>
      </rPr>
      <t>https://members.wto.org/crnattachments/2026/TBT/USA/final_measure/26_03020_00_e.pdf</t>
    </r>
  </si>
  <si>
    <t>Federal Motor Vehicle Safety Standard No. 214; Side Impact 
Protection; Federal Motor Vehicle Safety Standard No. 305a; Electric-
Powered Vehicles: Electric Powertrain Integrity; Federal Motor Vehicle 
Safety Standard No. 307; Fuel System Integrity of Hydrogen Vehicles</t>
  </si>
  <si>
    <t>*This final rule also amends FMVSS No. 305a, ''Electric-Powered Vehicles: Electric Powertrain Integrity'' (G/TBT/N/USA/2113) and FMVSS No. 307, ''Fuel System Integrity of Hydrogen Vehicles'' (G/TBT/N/USA/2114) to delete reference to sections of FMVSS No. 214 removed by this final rule.On 30 May 2025, the National Highway Traffic Safety Administration (NHTSA) published a notice of proposed rulemaking (NPRM) (notified as G/TBT/N/USA/57/Rev.1) proposing to remove obsolete requirements from Federal Motor Vehicle Safety Standard (FMVSS) No. 214, ''Side Impact Protection.'' The agency received two comments that supported the changes to FMVSS No. 214. In addition, one of the commenters suggested amendments to remove additional obsolete regulatory text. NHTSA is adopting the proposed changes with amendments made in response to the comments. Effective Date: 6 July 2026.Petitions for Reconsideration: If you wish to petition for reconsideration of this rule, your petition must be received by 20 July 2026.91 Federal Register (FR) 33111, 3 June 2026; Title 49 Code of Federal Regulations (CFR) Parts 571_x000D_
https://www.govinfo.gov/content/pkg/FR-2026-06-03/html/2026-11072.htm_x000D_
https://www.govinfo.gov/content/pkg/FR-2026-06-03/pdf/2026-11072.pdfThis final rule is identified by Docket Number NHTSA-2025-0038. The Docket Folder is available on Regulations.gov at https://www.regulations.gov/docket/NHTSA-2025-0038/document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NHTSA.Previous actions notified under the symbol G/TBT/N/USA/2113 are identified by Docket Numbers NHTSA-2024-0012 and NHTSA-2024-0091</t>
  </si>
  <si>
    <t>Electric powered vehicles; Quality (ICS code(s): 03.120); Protection against electric shock. Live working (ICS code(s): 13.260); Electrical and electronic testing (ICS code(s): 19.080); Electric road vehicles (ICS code(s): 43.120)</t>
  </si>
  <si>
    <t>03.120 - Quality; 13.260 - Protection against electric shock.  Live working; 19.080 - Electrical and electronic testing; 43.120 - Electric road vehicles; 03.120 - Quality; 13.260 - Protection against electric shock. Live working; 19.080 - Electrical and electronic testing; 43.120 - Electric road vehicles</t>
  </si>
  <si>
    <t>Prevention of deceptive practices and consumer protection (TBT); Protection of the environment (TBT); Quality requirements (TBT)</t>
  </si>
  <si>
    <r>
      <rPr>
        <sz val="11"/>
        <rFont val="Calibri"/>
      </rPr>
      <t>https://members.wto.org/crnattachments/2026/TBT/USA/final_measure/26_03021_00_e.pdf</t>
    </r>
  </si>
  <si>
    <t>*This final rule also amends FMVSS No. 305a, ''Electric-Powered Vehicles: Electric Powertrain Integrity'' (G/TBT/N/USA/2113) and FMVSS No. 307, ''Fuel System Integrity of Hydrogen Vehicles'' (G/TBT/N/USA/2114) to delete reference to sections of FMVSS No. 214 removed by this final rule.On 30 May 2025, the National Highway Traffic Safety Administration (NHTSA) published a notice of proposed rulemaking (NPRM) (notified as G/TBT/N/USA/57/Rev.1) proposing to remove obsolete requirements from Federal Motor Vehicle Safety Standard (FMVSS) No. 214, ''Side Impact Protection.'' The agency received two comments that supported the changes to FMVSS No. 214. In addition, one of the commenters suggested amendments to remove additional obsolete regulatory text. NHTSA is adopting the proposed changes with amendments made in response to the comments.Effective Date: 6 July 2026.Petitions for Reconsideration: If you wish to petition for reconsideration of this rule, your petition must be received by 20 July 2026.91 Federal Register (FR) 33111, 3 June 2026; Title 49 Code of Federal Regulations (CFR) Parts 571_x000D_
https://www.govinfo.gov/content/pkg/FR-2026-06-03/html/2026-11072.htm_x000D_
https://www.govinfo.gov/content/pkg/FR-2026-06-03/pdf/2026-11072.pdfThis final rule is identified by Docket Number NHTSA-2025-0038. The Docket Folder is available on Regulations.gov at https://www.regulations.gov/docket/NHTSA-2025-0038/document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NHTSA.Previous actions notified under the symbol G/TBT/N/USA/2114 are identified by Docket Numbers NHTSA-2024-0006 and NHTSA-2024-0090</t>
  </si>
  <si>
    <t>Hydrogen vehicles; Product and company certification. Conformity assessment (ICS code(s): 03.120.20); Protection against dangerous goods (ICS code(s): 13.300); Hydrogen technologies (ICS code(s): 27.075); Fuel systems (ICS code(s): 43.060.40); Natural gas (ICS code(s): 75.060); Petroleum products and natural gas handling equipment (ICS code(s): 75.200)</t>
  </si>
  <si>
    <t>03.120.20 - Product and company certification. Conformity assessment; 13.300 - Protection against dangerous goods; 27.075 - Hydrogen technologies; 43.060.40 - Fuel systems; 75.060 - Natural gas; 75.200 - Petroleum products and natural gas handling equipment; 03.120.20 - Product and company certification. Conformity assessment; 13.300 - Protection against dangerous goods; 27.075 - Hydrogen technologies; 43.060.40 - Fuel systems; 75.060 - Natural gas; 75.200 - Petroleum products and natural gas handling equipment</t>
  </si>
  <si>
    <r>
      <rPr>
        <sz val="11"/>
        <rFont val="Calibri"/>
      </rPr>
      <t>https://members.wto.org/crnattachments/2026/TBT/USA/final_measure/26_03022_00_e.pdf</t>
    </r>
  </si>
  <si>
    <t>Regula el ingreso a Chile de muestras o productos de origen o uso animal sin multas comerciales mediante permiso de importación pecuario y deroga Resolución N° 4.467 de 2018 (Regulating the entry into Chile of samples or products of animal origin or for use in animals without commercial fines [sic] by means of a livestock import permit, and repealing Resolution No. 4.467 of 2018).</t>
  </si>
  <si>
    <t>The notified measure establishes the guidelines and conditions that must be met by samples or products of animal origin or for use in animals for non-commercial purposes in order to enter the country, indicating to which samples or products it applies, the system, the application form, time frames, possible outcomes, official recognition of the outcomes, the validity of the authorization, etc.Further details can be found in the document attached hereto.</t>
  </si>
  <si>
    <t>Samples of products of animal origin or for use in animals, for non-commercial purpose.</t>
  </si>
  <si>
    <t>02 - MEAT AND EDIBLE MEAT OFFAL; 16 - PREPARATIONS OF MEAT, OF FISH, OF CRUSTACEANS, MOLLUSCS OR OTHER AQUATIC INVERTEBRATES, OR OF INSECTS</t>
  </si>
  <si>
    <r>
      <rPr>
        <sz val="11"/>
        <rFont val="Calibri"/>
      </rPr>
      <t>https://members.wto.org/crnattachments/2026/SPS/CHL/26_02998_00_s.pdf
https://members.wto.org/crnattachments/2026/SPS/CHL/26_02998_01_s.pdf</t>
    </r>
  </si>
  <si>
    <t>This Resolution is not based on or aligned with international standards. The World Organisation for Animal Health (WOAH) has not made any recommendations on the entry of samples or products for these purposes.</t>
  </si>
  <si>
    <t>Israel</t>
  </si>
  <si>
    <t>Public Health Protection Notice (Food) (Application of Changes to the Annex to European Union Directives) (Regulation EC 396/2005 - Maximum Residue Levels of Pesticides) (Amendment 2), 5786-2026</t>
  </si>
  <si>
    <t>On 5 December 2025, Commission Regulation (EU) 2025/2473, amending Annex IV to Regulation (EC) No. 396/2005 of the European Parliament and the Council as regards maximum residue levels for Betabaculovirus Phoperculellae, elemental Iron and rape seed oil in or on certain products, was published. On 21 April, Public Health Protection Notice (Food) (Application of Changes to the Annex to European Union Directives) (Regulation EC 396/2005 - Maximum Residue Levels of Pesticides) (Amendment No. 2), 5786-2026, was published in Official Gazette (Reshumot), signed by the director of Health Regulation Directorate (Food, Alcoholic Beverages and Cosmetics), applying this amendment.Regulation (EC) No. 396/2005 of the European Parliament and of the Council of 23 February 2005 regarding maximum levels of pesticide residues in or on food or feed, of plant or animal origin, amending Council Directive 91/414/EEC, was adopted in Israel within the framework of the Economic Plan Law (Legislative Amendments for the Implementation of Economic Policy for the Budget Years 2021 and 2022), 5782-2021, through an indirect amendment to the Public Health Protection (Food) Law, 5776–2015 (Amendment No. 3), and appears in Item 4 of Appendix II A to the Law. This regulation was applied in Israel on 1 January 2023. The regulation was not fully applied. The exceptions to the adoption of Regulation 396/2005 appear in Column A of Item 4 of Appendix II A, in addition to the exceptions stated in Section 3A(a1) to (a5) of the Law.To date, orders and notices have been published in the Official Gazette (Reshumot), which included changes that took place in the European Union in Regulation 396/2005, and which were implemented in Israel, with the most recent published on 24 December 2025, being the Public Health Protection Notice (Food) (Application of Changes to the Annex to European Union Directives) (Regulation EC 396/2005 - Maximum Residue Levels of Pesticides) (Amendment), 5785-2025, signed by the director of Health Regulation Directorate (Food, Alcoholic Beverages and Cosmetics) at the Ministry of Health. The latest updated consolidated version, that was adopted and published on the Food Service website following the publication of the aforementioned notice, is the version valid in European legislation as it stood on 24 August 2025.It is now proposed to apply in Israel the changes that occurred or will occur in the European Union in Regulation 396/2005, as detailed below, without modifications, conditions, exceptions, or expansions, while integrating them into the text of Regulation 396/2005, as adopted today. The essence of the changes regards a modification in the maximum permitted levels of pesticide residues. It is also clarified that the exceptions that appear in Column A of Item 4 of Appendix II A will continue to apply to the changes that are proposed to be implemented in Israel.The changes included in this proposed amendment combine the following EU Regulations amending various Annexes of Regulation (EC) No 396/2005, after Item 29:Item 30: Commission Regulation (EU) 2025/2473 of 5 December 2025 amending Annex IV to Regulation (EC) No 396/2005 of the European Parliament and of the Council as regards maximum residue levels for Betabaculovirus phoperculellae, elemental iron and rape seed oil in or on certain products:In Annex IV -(1) Delete the reference to footnote 1 after the reference to vegetable oils/rapeseed oil;(2) Add references to Betabaculovirus phoperculellae and iron.</t>
  </si>
  <si>
    <t>Meat and edible meat offal (HS code(s): 02); Dairy produce; Birds' eggs; Natural honey; Edible products of animal origin, not elsewhere specified or included (HS code(s): 04); Edible vegetables and certain roots and tubers (HS code(s): 07); Edible fruit and nuts; Peel of citrus fruit or melons (HS code(s): 08); Coffee, tea, maté and spices (HS code(s): 09); Cereals (HS code(s): 10); Products of the milling industry; Malt; Starches; Inulin; Wheat gluten (HS code(s): 11); Oil seeds and oleaginous fruits; Miscellaneous grains, seeds and fruit; Industrial or medicinal plants; Straw and fodder (HS code(s): 12); Animal, vegetable or microbial fats and oils and their cleavage products; Prepared edible fats; Animal or vegetable waxes (HS code(s): 15); Preparations of meat, of fish, of crustaceans, molluscs or other aquatic invertebrates, or of insects (HS code(s): 16); Sugars and sugar confectionery (HS code(s): 17); Cocoa and cocoa preparations (HS code(s): 18); Preparations of cereals, flour, starch or milk; Pastrycooks' products (HS code(s): 19); Preparations of vegetables, fruit, nuts or other parts of plants (HS code(s): 20); Miscellaneous edible preparations (HS code(s): 21); Beverages, spirits and vinegar (HS code(s): 22); Residues and waste from the food industries; Prepared animal fodder (HS code(s): 23); Microbiology (ICS code(s): 07.100); Soil quality. Pedology (ICS code(s): 13.080); Pesticides and other agrochemicals (ICS code(s): 65.100); Animal feeding stuffs (ICS code(s): 65.120); Food technology (ICS code(s): 67)</t>
  </si>
  <si>
    <t>02 - MEAT AND EDIBLE MEAT OFFAL; 04 - DAIRY PRODUCE; BIRDS' EGGS; NATURAL HONEY; EDIBLE PRODUCTS OF ANIMAL ORIGIN, NOT ELSEWHERE SPECIFIED OR INCLUDED; 07 - EDIBLE VEGETABLES AND CERTAIN ROOTS AND TUBERS; 08 - EDIBLE FRUIT AND NUTS; PEEL OF CITRUS FRUIT OR MELONS; 09 - COFFEE, TEA, MATÉ AND SPICES; 10 - CEREALS; 11 - PRODUCTS OF THE MILLING INDUSTRY; MALT; STARCHES; INULIN; WHEAT GLUTEN; 12 - OIL SEEDS AND OLEAGINOUS FRUITS; MISCELLANEOUS GRAINS, SEEDS AND FRUIT; INDUSTRIAL OR MEDICINAL PLANTS; STRAW AND FODDER; 16 - PREPARATIONS OF MEAT, OF FISH, OF CRUSTACEANS, MOLLUSCS OR OTHER AQUATIC INVERTEBRATES, OR OF INSECTS; 17 - SUGARS AND SUGAR CONFECTIONERY; 18 - COCOA AND COCOA PREPARATIONS; 15 - ANIMAL, VEGETABLE OR MICROBIAL FATS AND OILS AND THEIR CLEAVAGE PRODUCTS; PREPARED EDIBLE FATS; ANIMAL OR VEGETABLE WAXES; 19 - PREPARATIONS OF CEREALS, FLOUR, STARCH OR MILK; PASTRYCOOKS' PRODUCTS; 20 - PREPARATIONS OF VEGETABLES, FRUIT, NUTS OR OTHER PARTS OF PLANTS; 21 - MISCELLANEOUS EDIBLE PREPARATIONS; 22 - BEVERAGES, SPIRITS AND VINEGAR; 23 - RESIDUES AND WASTE FROM THE FOOD INDUSTRIES; PREPARED ANIMAL FODDER</t>
  </si>
  <si>
    <t>67.040 - Food products in general; 67.050 - General methods of tests and analysis for food products; 07.100 - Microbiology; 13.080 - Soil quality. Pedology; 65.100 - Pesticides and other agrochemicals; 65.120 - Animal feeding stuffs; 67 - Food technology</t>
  </si>
  <si>
    <t>Food safety (SPS); Animal health (SPS); Plant protection (SPS); Protect humans from animal/plant pest or disease (SPS); Protect territory from other damage from pests (SPS)</t>
  </si>
  <si>
    <t>Animal diseases; Animal health; Food safety; Human health; Maximum residue limits (MRLs); Plant health</t>
  </si>
  <si>
    <r>
      <rPr>
        <sz val="11"/>
        <rFont val="Calibri"/>
      </rPr>
      <t>https://members.wto.org/crnattachments/2026/SPS/ISR/26_03012_00_x.pdf</t>
    </r>
  </si>
  <si>
    <t>This regulation follows the European regulation (396/2005) of the European Parliament and of the Council from 23 February 2005 regarding maximum levels of pesticide residues in or on food or feed.</t>
  </si>
  <si>
    <t>Public Health Protection Notice (Food) (Application of Changes to the Annex to European Union Directives) (Regulation 231/2012 - Specifications of Food Additives Listed in Annexes II and III to Regulation No. 1333/2008) (No. 2), 5785-2025</t>
  </si>
  <si>
    <t>Commission Regulation (EU) No. 231/2012 of 9 March 2012 determines specifications for food additives listed in Annexes II and III to Regulation No. 1333/2008 of the European Commission and of the Council (hereinafter - Regulation 231/2012) was adopted in Israel as part of Amendment No. 10 to the Public Health Protection (Food) Law, 5776-2015 (hereinafter - the Law/Food Law), and appears in Item 9 of Appendix II A to the Law. Regulation 231/2012 was fully implemented, with the expansion listed in Column C of Item 9 of Appendix II A to the Law, in addition to the exceptions as stated in Section 3A(a1) to (a5) of the Law.To date, notices have been published in the Official Gazette (Reshumot) that included changes that took place in the European Union in Regulation 231/2012, and were applied in Israel (updates), with the most recent being published on 17 August 2025, being the Public Health Protection Notice (Food) (Application of Changes to the Annex to the European Union Directives) (Regulation 231/2012 - Specifications of Food Additives Listed in Annexes II and III to Regulation No. 1333/2008) (No. 2), 5785-2025, signed by the Director of the National Food Service in the Ministry of Health, as she was then described. The latest updated consolidated version, adopted and published on the Food Service website after the publication of the aforementioned notice, is the version valid in European legislation as it stood on 27 April 2025.It is now proposed to apply in Israel the changes to the Annex to Regulation 231/2012 that will be applied in the European Union, without modifications, conditions, exceptions, or expansions, while integrating them into the text of Regulation 231/2012 as adopted today. The essence of the change is in the specification of a food additive. It is clarified that the expansion that appears in column C of item 9 in Appendix II A will continue to apply to the changes proposed to be implemented in Israel.The changes included in this proposed amendment combine the following EU Regulations amending various Annexes of Regulation (EC) No. 231/2012, after Item No. 3: Item 4: Commission Regulation (EU) 2025/2084 of 17 October 2025 amending Regulation (EC) No. 1333/2008 of the European Parliament and of the Council as regards the specifications for Quillaia extract (E 999) - in the appendix to the regulation - replacing the reference for Quillaia extract (999E).</t>
  </si>
  <si>
    <t>Food additives (ICS code(s): 67.220.20)</t>
  </si>
  <si>
    <t>67.220.20 - Food additives</t>
  </si>
  <si>
    <r>
      <rPr>
        <sz val="11"/>
        <rFont val="Calibri"/>
      </rPr>
      <t>https://members.wto.org/crnattachments/2026/SPS/ISR/26_03013_00_x.pdf</t>
    </r>
  </si>
  <si>
    <t xml:space="preserve">
</t>
  </si>
  <si>
    <t>Public Health Protection Notice (Food) (Application of Changes to the Annex to European Union Directives) (Regulation 1333/2008 - Food Additives) (No. 2) (Amendment  No. 2), 5786-2026</t>
  </si>
  <si>
    <t>Commission Regulation (EC) No. 1333/2008 of the European Parliament and of the Council of 16 December 2008 regarding food additives  was adopted in Israel as part of Amendment No. 10 to the Public Health Protection (Food) Law, 5776-2015 (hereinafter - the Law/Food Law), and appears in Item 8 of Appendix II A to the Law. Regulation 1333/2008 was applied in full, in addition to the exceptions as stated in Section 3A(a1) to (a5) of the Law.To date, notices have been published in the Official Gazette (Reshumot) that included changes that took place in the European Union in Regulation 1333/2008, and which were applied in Israel (updates), with the most recent being published on 24 December 2025, being the Public Health Protection (Food) Notice (Application of Changes in the Annex to the European Union Directives) (Regulation 1333/2008 - Food Additives) (No. 2)(Amendment), 5776-2025, signed by the director of Health Regulation Directorate (Food, Alcoholic Beverages and Cosmetics) at the Ministry of Health. The latest updated consolidated version, adopted and published on the Food Service website following the publication of the aforementioned notice, is the version valid in European legislation as as it stood on 31 July 2025.It is now proposed to apply in Israel the change in the Annex to Regulation 1333/2008 that applied in the European Union,  without modifications, conditions, exceptions, or expansions, while integrating them into the text of Regulation 1333/2008, as adopted today. The essence of the change is a change in the conditions of use of various food additives. The changes included in this proposed amendment combine the following EU Regulations amending various Annexes of Regulation (EC) No. 1333/2008, after Item No. 8: Item 9: Commission Regulation (EU) 2025/2058 of 14 October 2025 amending Annexes II and III correcting Annex II to Regulation (EC) No. 1333/2008 of the to European Parliament and of the Council as regards foods intended for particular uses:In Annex II -_x000D_
(a) Part A - (1) Table 1, replace entry 12; (2) Table 2, replace entry 30;_x000D_
(b) Part D - (1) Add entry 01.10; (2) Replace the entry regarding Category 13 and its subcategories; (3) Replace the entry regarding Category 18; _x000D_
(c) Part E - (1) Replace the entry regarding Category 0, 290, E942, E941, E939, E938, E949, E948, E949; (2) Add entry regarding Edible caseinates; (3) Replace citation 06.4.2 (Dry pasta); (4) Replace heading of Category 13; (5) Replace citation 13.1 (Food for infants and young children); (6) Replace heading of Category 13.1.1; (7) Replace footnote (15) to Categories 13.1.1 and 13.12; (8) Replace footnote (43) to Categories 13.1.1 and 13.12; (9) Replace footnote (44) to Categories 13.1.1 and 13.12; (10) Replace heading of Category 13.1.2; (11) Replace heading of Category 13.1.3; (12) Delete citation of Category 13.1.4; (13) Replace heading of Category 13.1.5; (14) Change of heading of Category 13.1.5.1; (15) Change of heading of Category 13.1.5.2; (16) Change the heading of Category 13.2; (17) Change the heading of Category 13.3; (18) Delete a citation of Category 13.4; (19) Change the citation of Category 18 and add two new citations regarding Categories 18.1, 18.3.In Annex III -_x000D_
(a) replace the definition in paragraph 1 of ‘Nutritional components’;_x000D_
(b) in Part 5 - (1) Part A, replace the introductory wording; (2) Part B, replace the introductory wording; (3) Part B, replace the table.In Annex II, Part E -_x000D_
(a) replace the entry in Category 13.2 regarding the value Advantame;_x000D_
(b) replace the entry in Category 13.3 regarding the value Advantame.Item 10:  Commission Regulation (EU) 2025/2060 of 14 October 2025 amending Regulation (EC) No. 1333/2008 of the to European Parliament and of the Council as regards the use of sorbic acid (E 200) and potassium sorbate (E 202) in non-heat-treated plant-based mousses:In Annex II, Part E -_x000D_
Additional reference is made to food category 16, regarding Potassium-acid Sorbic sorbate E 200-202.Item 11: Commission Regulation (EU) 2025/2084 of 17 October 2025 amending Regulation (EC) No. 1333/2008 of the European Parliament and of the Council as regards the specifications for quillaia extract (E 999):In Annex II, Part E -_x000D_
(a) replacing the reference of Category 14.1.4 concerning 999E, Quillaia extract;_x000D_
(b) replacing the reference of Category 14.2.3 concerning 999E, Quillaia extract;(c) Add a reference in category;_x000D_
(c) Add a reference in category 17.1 in respect of 999E, extract of Quillaia after the second entry in respect of E 969;_x000D_
(d) Add a reference in category 17.2 in respect of 999E, extract of Quillaia after the second entry in respect of E 969.In Annex III, Part 4 - Add a reference in respect of E 999, extract of Quillaia, after the entry in respect of Beeswax E 901.</t>
  </si>
  <si>
    <r>
      <rPr>
        <sz val="11"/>
        <rFont val="Calibri"/>
      </rPr>
      <t>https://members.wto.org/crnattachments/2026/SPS/ISR/26_03014_00_x.pdf</t>
    </r>
  </si>
  <si>
    <t>Ordinance on import, transit and export trade in animals and animal products with third countries / Ordinance on import, transit and export trade in animals and animal products with EU Member States, Iceland and Norway and Northern Ireland /  Ordinance on the list of countries related to the import of furs and fur products</t>
  </si>
  <si>
    <t>This amendment aims to extend the transitional periods (until June 2029 for import and June 2030 for sale) regarding the ban on importing furs and fur products obtained through methods that are cruel to animals. This extension is necessary as the implementation of compliant production methods and related certification processes is not yet fully in place.</t>
  </si>
  <si>
    <t>Furs and fur products that have been produced using methods that are cruel to animals  (HS code(s): 43; ICS code(s): 59.140)</t>
  </si>
  <si>
    <t>43 - FURSKINS AND ARTIFICIAL FUR; MANUFACTURES THEREOF; 43 - FURSKINS AND ARTIFICIAL FUR; MANUFACTURES THEREOF</t>
  </si>
  <si>
    <t>Protection of public morals, animal welfare</t>
  </si>
  <si>
    <t>Animal welfare; Animal welfare</t>
  </si>
  <si>
    <r>
      <rPr>
        <sz val="11"/>
        <rFont val="Calibri"/>
      </rPr>
      <t>https://members.wto.org/crnattachments/2026/TBT/CHE/modification/26_03005_00_f.pdf
https://members.wto.org/crnattachments/2026/TBT/CHE/modification/26_03005_00_x.pdf</t>
    </r>
  </si>
  <si>
    <t>Draft Food Safety and Standards (Food Products Standards and Food Additives) Amendment Regulations, 2026 </t>
  </si>
  <si>
    <t>TheDraft Food Safety and Standards (Food Products Standards and Food Additives) Amendment Regulations, 2026 is related to New Group standards for Minor seed oils (Chilli seed oil, Muskmelon seed oil, Okra seed oil and Tomato seed oil); New standards for edible seeds; and use of potassium polyaspartate in the food category 14.2.3 (Grape Wines).</t>
  </si>
  <si>
    <t>Food Products</t>
  </si>
  <si>
    <t>67 - FOOD TECHNOLOGY; 67.200 - Edible oils and fats. Oilseeds</t>
  </si>
  <si>
    <r>
      <rPr>
        <sz val="11"/>
        <rFont val="Calibri"/>
      </rPr>
      <t>https://members.wto.org/crnattachments/2026/TBT/IND/26_03016_00_e.pdf</t>
    </r>
  </si>
  <si>
    <t>AVISO de consulta pública del Proyecto de Norma Oficial Mexicana PROY-NOM-004-NUCL-2025, Clasificación de los desechos radiactivos.</t>
  </si>
  <si>
    <t>The notified draft standard seeks to establish the criteria, based on radiological properties, for the classification of radioactive waste into one of the five classes outlined in the proposed regulation:(a) Very short lived waste (VSLW);(b) Very low level waste (VLLW);(c) Low level waste (LLW);(d) Intermediate level waste (ILW);(e) High level waste (HLW).G/TBT/N/MEX/571- 2 -</t>
  </si>
  <si>
    <t>Es aplicable a los desecho radiactivos generados en la industria nuclear, que comprende lo establecido en el artículo 11 de la Ley Reglamentaria del Artículo 27 Constitucional en Materia Nuclear, ya sea por la operación, el cese de operaciones, desmantelamiento de las instalaciones radiactivas o nucleares, y los generados por acciones de remediación y accidentes. Así como a los materiales radiactivos de origen natural cuya concentración de actividad haya sido modificada por medios tecnológicos y que hayan sido declarados como desechos radiactivos, </t>
  </si>
  <si>
    <t>13.030.30 - Special wastes</t>
  </si>
  <si>
    <r>
      <rPr>
        <sz val="11"/>
        <rFont val="Calibri"/>
      </rPr>
      <t>https://members.wto.org/crnattachments/2026/TBT/MEX/26_03009_00_s.pdf
https://www.dof.gob.mx/nota_detalle.php?codigo=5788839&amp;fecha=28/05/2026#gsc.tab=0  y https://www.dof.gob.mx/2026/SENER/PROY_NOM_004_NUCL.pdf</t>
    </r>
  </si>
  <si>
    <t>The following current Mexican Official Standards, or, where applicable, those replacing them, and international regulations must be consulted for the correct application of the notified draft Standard:• Norma Oficial Mexicana NOM-018-NUCL-2025, Caracterización de residuos contaminados con material radiactivo, desechos radiactivos y bultos de desechos radiactivos.• Norma Oficial Mexicana NOM-035-NUCL-2013, Criterios para la dispensa de residuos con material radiactivo.• Norma Oficial Mexicana NOM-041-NUCL-2013, Limites anuales de incorporación y concentraciones en liberaciones.In addition, it is considered appropriate to refer to the current version of the Mexican Official Standard that the notified draft is intended to replace:• Norma Oficial Mexicana NOM-004-NUCL-2013, Clasificación de los desechos radiactivos (https://dof.gob.mx/nota_detalle_popup.php?codigo=5298125)Furthermore, in order to provide more context to the current regulatory framework, the following Mexican Official Standards and draft Mexican Official Standards on the subject are listed:• Proyecto de Norma Oficial Mexicana PROY-NOM-001-NUCL-2025, Factores para el cálculo del equivalente de dosis y equivalente de dosis efectivo.• Proyecto de Norma Oficial Mexicana PROY-NOM-042-NUCL-2024, Categorización de sustancias fisionables y otros materiales radiactivos y requisitos de seguridad física nuclear para su transporte.• NORMA Oficial Mexicana NOM-039-NUCL-2020, Criterios para la exención de fuentes de radiación ionizante o prácticas que las utilicen.• NORMA Oficial Mexicana NOM-008-NUCL-2024, Límites de contaminación radiactiva y criterios para su control.• NORMA Oficial Mexicana NOM-003-NUCL-2021, Clasificación de instalaciones que utilizan fuentes abiertas.• NORMA Oficial Mexicana NOM-011-NUCL-2021, Límites de actividad y clasificación de materiales radiactivos y bultos para efectos de transporte.• NORMA Oficial Mexicana NOM-009-NUCL-2017, Determinación y aplicación del índice de transporte para materiales radiactivos y del índice de seguridad con respecto a la criticidad para el transporte de sustancias fisionables.• NORMA Oficial Mexicana NOM-014-NUCL-2017, Categorías de bultos, sobreenvases y contenedores de carga que contengan material radiactivo: marcado, etiquetado y rotulado.• NORMA Oficial Mexicana NOM-002-NUCL-2015, Pruebas de fuga y hermeticidad para fuentes selladas.• NORMA Oficial Mexicana NOM-007-NUCL-2014, Requerimientos de seguridad radiológica que deben ser observados en los implantes permanentes de material radiactivo con fines terapéuticos a seres humanos.• NORMA Oficial Mexicana NOM-013-NUCL-2009, Requerimientos de seguridad radiológica para egresar a pacientes a quienes se les ha administrado material radiactivo.• NORMA Oficial Mexicana NOM-028-NUCL-2009, Manejo de desechos radiactivos en instalaciones radiactivas que utilizan fuentes abiertas.G/TBT/N/MEX/571- 3 - • NORMA Oficial Mexicana NOM-031-NUCL-2011, Requisitos para el entrenamiento del personal ocupacionalmente expuesto a radiaciones ionizantes.• NORMA Oficial Mexicana NOM-032-NUCL-2009, Especificaciones técnicas para la operación de unidades para teleterapia que utilizan material radiactivo.</t>
  </si>
  <si>
    <t>AVISO de consulta pública del Proyecto de Norma Oficial Mexicana PROY-NOM-041-NUCL-2025, Limites anuales de incorporación y concentraciones en liberaciones.</t>
  </si>
  <si>
    <t>The notified draft standard seeks to establish the annual limits on intake by occupationally exposed personnel and the derived air concentrations for controlled areas, in order to comply with the dose limitation system set out in the General Radiological Safety Regulations. It also establishes the limits for the drainage discharge of residual amounts of radioactive material; as well as establishing the criteria for releases of radioactive effluent into the environment, in order to control the public dose limit.</t>
  </si>
  <si>
    <t>Es aplicable a instalaciones nucleares y radiactivas que cuenten con, por lo menor alguna de las siguientes características: existe el riesgo de que el personal ocupacionalmente expuesto pueda incorporar material radiactivo; se liberen efluentes radiactivos al medio ambiente, debido a su operación normal; o generen cantidades residuales de material radiactivo con las características necesarias para ser vertidas a drenaje.</t>
  </si>
  <si>
    <t>27.120.20 - Nuclear power plants. Safety; 27.120.30 - Fissile materials and nuclear fuel technology</t>
  </si>
  <si>
    <r>
      <rPr>
        <sz val="11"/>
        <rFont val="Calibri"/>
      </rPr>
      <t>https://members.wto.org/crnattachments/2026/TBT/MEX/26_03010_00_s.pdf
https://www.dof.gob.mx/nota_detalle.php?codigo=5788841&amp;fecha=28/05/2026#gsc.tab=0 y www.dof.gob.mx/2026/SENER/PROY_NOM_041_NUCL.pdf</t>
    </r>
  </si>
  <si>
    <t>It is considered appropriate to refer to the current version of the Mexican Official Standard that the notified draft is intended to replace:• Norma Oficial Mexicana NOM-041-NUCL-2013, Límites anuales de incorporación y concentraciones en liberaciones (https://dof.gob.mx/nota_detalle_popup.php?codigo=5298026)In order to provide more context to the current regulatory framework, the following Mexican Official Standards and draft Mexican Official Standards on the subject are listed:• Proyecto de Norma Oficial Mexicana PROY-NOM-001-NUCL-2025, Factores para el cálculo del equivalente de dosis y equivalente de dosis efectivo.• Proyecto de Norma Oficial Mexicana PROY-NOM-042-NUCL-2024, Categorización de sustancias fisionables y otros materiales radiactivos y requisitos de seguridad física nuclear para su transporte.• NORMA Oficial Mexicana NOM-039-NUCL-2020, Criterios para la exención de fuentes de radiación ionizante o prácticas que las utilicen.• NORMA Oficial Mexicana NOM-008-NUCL-2024, Límites de contaminación radiactiva y criterios para su control.• NORMA Oficial Mexicana NOM-003-NUCL-2021, Clasificación de instalaciones que utilizan fuentes abiertas.• NORMA Oficial Mexicana NOM-011-NUCL-2021, Límites de actividad y clasificación de materiales radiactivos y bultos para efectos de transporte.• NORMA Oficial Mexicana NOM-009-NUCL-2017, Determinación y aplicación del índice de transporte para materiales radiactivos y del índice de seguridad con respecto a la criticidad para el transporte de sustancias fisionables.• NORMA Oficial Mexicana NOM-014-NUCL-2017, Categorías de bultos, sobreenvases y contenedores de carga que contengan material radiactivo: marcado, etiquetado y rotulado.• NORMA Oficial Mexicana NOM-002-NUCL-2015, Pruebas de fuga y hermeticidad para fuentes selladas.• NORMA Oficial Mexicana NOM-007-NUCL-2014, Requerimientos de seguridad radiológica que deben ser observados en los implantes permanentes de material radiactivo con fines terapéuticos a seres humanos.• NORMA Oficial Mexicana NOM-013-NUCL-2009, Requerimientos de seguridad radiológica para egresar a pacientes a quienes se les ha administrado material radiactivo.• NORMA Oficial Mexicana NOM-028-NUCL-2009, Manejo de desechos radiactivos en instalaciones radiactivas que utilizan fuentes abiertas.• NORMA Oficial Mexicana NOM-031-NUCL-2011, Requisitos para el entrenamiento del personal ocupacionalmente expuesto a radiaciones ionizantes.• NORMA Oficial Mexicana NOM-032-NUCL-2009, Especificaciones técnicas para la operación de unidades para teleterapia que utilizan material radiactivo.</t>
  </si>
  <si>
    <t>AVISO de consulta pública del Proyecto de Norma Oficial Mexicana PROY-NOM-035-NUCL-2026, Criterios para dispensa de materiales que contengan o estén contaminados con material radiactivo.</t>
  </si>
  <si>
    <t>The notified draft standard seeks to establish the conditions, criteria, values and requirements for requesting an exemption authorization for materials containing or contaminated with radioactive material.</t>
  </si>
  <si>
    <t>Aplica a materiales que contengan o estén contaminados con material radiactivo, generados en las instalaciones radiactivas y nucleares a los materiales que contengan o estén contaminados con material radiactivo resultado de un accidente o incidente, y al material radiactivo de ocurrencia natural (Naturally Occurring Radioactive Materials NORM)</t>
  </si>
  <si>
    <t>13.020.40 - Pollution, pollution control and conservation; 27.120 - Nuclear energy engineering</t>
  </si>
  <si>
    <r>
      <rPr>
        <sz val="11"/>
        <rFont val="Calibri"/>
      </rPr>
      <t>https://members.wto.org/crnattachments/2026/TBT/MEX/26_03011_00_s.pdf
https://www.dof.gob.mx/nota_detalle.php?codigo=5788840&amp;fecha=28/05/2026#gsc.tab=0  y https://www.dof.gob.mx/2026/SENER/PROY_NOM_035_NUCL.pdf</t>
    </r>
  </si>
  <si>
    <t>The following current Mexican Official Standards, or, where applicable, those replacing them, and international regulations must be consulted for the correct application of the notified draft Standard:G/TBT/N/MEX/573- 2 - • Norma Oficial Mexicana NOM-004-NUCL-2013, Clasificación de los desechos radiactivos.• Norma Oficial Mexicana NOM-018-NUCL-2025, Caracterización de residuos contaminados con material radiactivo, desechos radiactivos y bultos de desechos radiactivos.In addition, it is considered appropriate to refer to the current version of the Mexican Official Standard that the notified draft is intended to replace:• Norma Oficial Mexicana NOM-035-NUCL-2013, Criterios para dispensa de residuos con material radiactivo (https://www.dof.gob.mx/nota_detalle_popup.php?codigo=5298126)Furthermore, in order to provide more context to the current regulatory framework, the following Mexican Official Standards and draft Mexican Official Standards on the subject are listed:• Proyecto de Norma Oficial Mexicana PROY-NOM-001-NUCL-2025, Factores para el cálculo del equivalente de dosis y equivalente de dosis efectivo.• Proyecto de Norma Oficial Mexicana PROY-NOM-042-NUCL-2024, Categorización de sustancias fisionables y otros materiales radiactivos y requisitos de seguridad física nuclear para su transporte.• NORMA Oficial Mexicana NOM-039-NUCL-2020, Criterios para la exención de fuentes de radiación ionizante o prácticas que las utilicen.• NORMA Oficial Mexicana NOM-008-NUCL-2024, Límites de contaminación radiactiva y criterios para su control.• NORMA Oficial Mexicana NOM-003-NUCL-2021, Clasificación de instalaciones que utilizan fuentes abiertas.• NORMA Oficial Mexicana NOM-011-NUCL-2021, Límites de actividad y clasificación de materiales radiactivos y bultos para efectos de transporte.• NORMA Oficial Mexicana NOM-009-NUCL-2017, Determinación y aplicación del índice de transporte para materiales radiactivos y del índice de seguridad con respecto a la criticidad para el transporte de sustancias fisionables.• NORMA Oficial Mexicana NOM-014-NUCL-2017, Categorías de bultos, sobreenvases y contenedores de carga que contengan material radiactivo: marcado, etiquetado y rotulado.• NORMA Oficial Mexicana NOM-002-NUCL-2015, Pruebas de fuga y hermeticidad para fuentes selladas.• NORMA Oficial Mexicana NOM-007-NUCL-2014, Requerimientos de seguridad radiológica que deben ser observados en los implantes permanentes de material radiactivo con fines terapéuticos a seres humanos.• NORMA Oficial Mexicana NOM-013-NUCL-2009, Requerimientos de seguridad radiológica para egresar a pacientes a quienes se les ha administrado material radiactivo.• NORMA Oficial Mexicana NOM-028-NUCL-2009, Manejo de desechos radiactivos en instalaciones radiactivas que utilizan fuentes abiertas.• NORMA Oficial Mexicana NOM-031-NUCL-2011, Requisitos para el entrenamiento del personal ocupacionalmente expuesto a radiaciones ionizantes.• NORMA Oficial Mexicana NOM-032-NUCL-2009, Especificaciones técnicas para la operación de unidades para teleterapia que utilizan material radiactivo.</t>
  </si>
  <si>
    <t>Amendment to the Table IV of the Fifth A Schedule, Table II of the Sixteenth AA Schedule, Table IA of the Twenty-First Schedule and Table III of the Twenty-First A Schedule of the Food Regulations 1985 [P.U.(A) 437/1985</t>
  </si>
  <si>
    <t>The proposed amendments to the Schedules of the Food Regulations 1985 [P.U.(A) 437/1985] are as follows:To insert new component under conditions for other function claims by inserting L.casei Shirota as a new component including its function claims, minimum amount required and its conditions in the Table IV of Fifth A Schedule ;To insert new optional ingredient in formulated milk powder for children by inserting 2’-Fucosyllactose (2’- FL) and its specified maximum nutrient levels in Table II of Sixteenth AA Schedule; To insert new optional ingredient in infant formula by inserting 2’-Fucosyllactose (2’- FL) and its specified maximum nutrient level in Table IA of the Twenty-First Schedule; andTo insert new optional ingredient in follow-up formula by inserting 2’-Fucosyllactose (2’-FL) and its specified maximum nutrient level in the Table III of the Twenty-First A. </t>
  </si>
  <si>
    <t>All food (ICS:67), Food preparations for use by infants or young children (HS Code: 2106.90.73 00)</t>
  </si>
  <si>
    <t>210690 - Food preparations, n.e.s.</t>
  </si>
  <si>
    <t>Six months from the date of publication</t>
  </si>
  <si>
    <t>Draft Resolution of the Cabinet of Ministers of Ukraine “On Approval of Criteria for Assessing the Level of Risk in Conducting of Genetic Engineering Activities in a Closed System”</t>
  </si>
  <si>
    <t>Ukraine notifies the adoption of Resolution of the Cabinet of Ministers of Ukraine No. 685 "On Approval of Criteria for Assessing the Level of Risk in Conducting of Genetic Engineering Activities in a Closed System" of 27 May 2026 .The  Resolution  was  published  on  04  June  2026  and  will  enter  into  force  simultaneously with the Law of Ukraine No. 3339-IX of 23 August 2023 “On State Regulation of Genetic Engineering Activities and State Control over Placing GMOs and Genetically Modified Products on the Market”, i.e. on 16 September 2026.</t>
  </si>
  <si>
    <t>Genetically engineered activities, GMOs, genetically modified products</t>
  </si>
  <si>
    <t>07.080 - Biology. Botany. Zoology; 07.080 - Biology. Botany. Zoology</t>
  </si>
  <si>
    <r>
      <rPr>
        <sz val="11"/>
        <rFont val="Calibri"/>
      </rPr>
      <t>https://members.wto.org/crnattachments/2026/TBT/UKR/final_measure/26_03003_00_x.pdf</t>
    </r>
  </si>
  <si>
    <t>Draft Order of the Ministry of Health of Ukraine "On Approval of the Medicines Quality Certification Procedure for International Trade and Confirmation for Exported Active Pharmaceutical Ingredients"</t>
  </si>
  <si>
    <t>The draft Order proposes to establish the legal and organizational framework for the procedure of quality certification of medicines for international trade and confirmation of active pharmaceutical ingredients intended for export through the updating of terminology and aligning it with the Law No. 2469-IX “On Medicines” of 28 July 2022. _x000D_
The Order of the Ministry of Health of Ukraine of 25 July  2022 No. 1310 “On Approval of the Medicines Quality Certification Procedure for International Trade and Confirmation for Exported Active Pharmaceutical Ingredients” (notified in documents G/TBT/N/UKR/216 and G/TBT/N/UKR/216/Add.1) shall be repealed._x000D_
The draft Order also establishes that any procedure for quality certification of medicines for international trade and confirmation of active pharmaceutical ingredients intended for export, which has been initiated but not completed prior to the entry into force of this Order, shall be completed in accordance with the Procedure, approved by the Order of the Ministry of Health of 25 July 2022 No. 1310, which, for the purposes of completing such procedure, shall apply in the version effective as of the date of entry into force of this Order. Any decisions adopted following the completion of such procedure shall be issued in the forms approved by this Order. </t>
  </si>
  <si>
    <r>
      <rPr>
        <sz val="11"/>
        <rFont val="Calibri"/>
      </rPr>
      <t>https://members.wto.org/crnattachments/2026/TBT/UKR/26_03000_00_x.pdf
https://members.wto.org/crnattachments/2026/TBT/UKR/26_03000_01_x.pdf
https://members.wto.org/crnattachments/2026/TBT/UKR/26_03000_02_x.pdf
https://members.wto.org/crnattachments/2026/TBT/UKR/26_03000_03_x.pdf
https://members.wto.org/crnattachments/2026/TBT/UKR/26_03000_04_x.pdf
https://members.wto.org/crnattachments/2026/TBT/UKR/26_03000_05_x.pdf
https://members.wto.org/crnattachments/2026/TBT/UKR/26_03000_06_x.pdf
https://members.wto.org/crnattachments/2026/TBT/UKR/26_03000_08_x.pdf
https://members.wto.org/crnattachments/2026/TBT/UKR/26_03000_07_x.pdf
https://moz.gov.ua/uk/gromadske-obgovorennya-proyektu-nakazu-ministerstva-ohoroni-zdorov-ya-ukrayini-pro-zatverdzhennya-poryadku-sertifikaciyi-yakosti-likarskih-zasobiv-dlya-mizhnarodnoyi-torgivli-ta-pidtverdzhennya</t>
    </r>
  </si>
  <si>
    <t>Law of Ukraine No. 2469-IX "On Medicines" of 28 July 2022Directive 2001/83/EC of the European Parliament and of the Council of 6 November 2001 on the Community code relating to medicinal products for human use</t>
  </si>
  <si>
    <t>Draft Order of the Ministry of Health of Ukraine “Certain Issues Related to the Importation into the Customs Territory of Ukraine, Accounting, Storage, Use, Destruction, Disposal or Exportation from the Customs Territory of Ukraine of Investigational Medicines”</t>
  </si>
  <si>
    <t>The draft Order has been developed in accordance with the requirements of Paragraph 20 of Article 10 of the Law of Ukraine "On Medicines" No. 2469-IX of 28 July 2022, taking into account relevant European Union legislation._x000D_
The draft Order:_x000D_
1) approves the Requirements for the importation into the customs territory of Ukraine, accounting, storage, use, destruction, disposal or exportation from the customs territory of Ukraine of investigational medicines and auxiliary medicines, which shall apply to the importation in Ukraine, accounting, storage, use, destruction, disposal or exportation from Ukraine of both unregistered and registered investigational medicinal products and auxiliary medicinal products used in the course and within the framework of clinical studies (trials);_x000D_
2) establishes that:_x000D_
the requirement that investigational medicines (excluding active pharmaceutical ingredients (APIs)), manufactured and released by the manufacturer's qualified person for use in clinical trials in Ukraine and imported from countries that are not Member States of the European Union or members of the European Free Trade Association that are parties to the Agreement on the European Economic Area, may be imported into the customs territory of Ukraine exclusively by business entities engaged in the importation of investigational medicines, shall apply from 1 January 2028;_x000D_
from the date of entry into force of this Order until 1 January 2028, investigational medicinal products imported into the customs territory of Ukraine from countries that are not Member States of the European Union or members of the European Free Trade Association that are parties to the Agreement on the European Economic Area may be imported by the sponsor or by a person authorized by the sponsor on the basis of a power of attorney and/or a contract for the importation of investigational medicinal products into the customs territory of Ukraine.</t>
  </si>
  <si>
    <r>
      <rPr>
        <sz val="11"/>
        <rFont val="Calibri"/>
      </rPr>
      <t>https://members.wto.org/crnattachments/2026/TBT/UKR/26_03006_00_x.pdf
https://members.wto.org/crnattachments/2026/TBT/UKR/26_03006_01_x.pdf
https://moz.gov.ua/uk/povidomlennya-pro-oprilyudnennya-proyektu-nakazu-ministerstva-ohoroni-zdorov-ya-ukrayini-deyaki-pitannya-shodo-vvezennya-na-mitnu-teritoriyu-ukrayini-obliku-zberigannya-vikoristannya-znishennya-utilizaciyi</t>
    </r>
  </si>
  <si>
    <t>Law of Ukraine No. 2469-IX "On Medicines" of 28 July 2022;_x000D_
Order of the Ministry of Health of Ukraine No. 184 of 16 February 2026 “Certain Issues Concerning the Procedure for Conducting Clinical Studies (Trials) of Medicines”_x000D_
Directive 2001/83/EC of the European Parliament and of the Council of 6 November 2001 on the Community code relating to medicinal products for human use;_x000D_
Regulation (EU) No 536/2014 of the European Parliament and of the Council of 16 April 2014 on clinical trials on medicinal products for human use, and repealing Directive 2001/20/EC;_x000D_
Commission Delegated Regulation (EU) 2017/1569 of 23 May 2017 supplementing Regulation (EU) No 536/2014 of the European Parliament and of the Council by specifying principles of and guidelines for good manufacturing practice for investigational medicinal products for human use and arrangements for inspections. </t>
  </si>
  <si>
    <t>Extending the Reporting Deadline Under the Greenhouse Gas Reporting Rule for 2025; Correction</t>
  </si>
  <si>
    <t>The Environmental Protection Agency (EPA) is correcting the preamble of a final rule (notified as G/TBT/N/USA/2239/Add.1) published in the Federal Register on 27 February 2026. The final rule extended the reporting deadline under the Greenhouse Gas Reporting Rule, commonly referred to as the Greenhouse Gas Reporting Program (GHGRP), for reporting year 2025 from 31 March 2026, to 30 October 2026. This document corrects an inadvertent typographical error in the Federal Register. This correction does not result in any substantive changes to the final rule.Effective on 5 June 2026.91 Federal Register (FR) 34161, 5 June 2026; Title 40 Code of Federal Regulations (CFR) Part 98_x000D_
https://www.govinfo.gov/content/pkg/FR-2026-06-05/html/2026-11360.htm_x000D_
https://www.govinfo.gov/content/pkg/FR-2026-06-05/pdf/2026-11360.pdfAll actions notified under the symbol G/TBT/N/USA/2239 are identified by Docket Number EPA-HQ-OAR-2025-0186. The Docket Folder is available from Regulations.gov at https://www.regulations.gov/docket/EPA-HQ-OAR-2025-0186/document and provides access to primary and supporting documents as well as comments received. Documents are also accessible from Regulations.gov by searching the Docket Number.</t>
  </si>
  <si>
    <t>Greenhouse Gas Reporting; Maintenance services. Facilities management (ICS code(s): 03.080.10); Air quality (ICS code(s): 13.040)</t>
  </si>
  <si>
    <t>03.080.10 - Industrial services; 03.080.10 - Industrial services; 13.040 - Air quality; 13.040 - Air quality; 03.080.10 - Maintenance services. Facilities management; 13.040 - Air quality</t>
  </si>
  <si>
    <r>
      <rPr>
        <sz val="11"/>
        <rFont val="Calibri"/>
      </rPr>
      <t>https://members.wto.org/crnattachments/2026/TBT/USA/26_03002_00_e.pdf</t>
    </r>
  </si>
  <si>
    <t>Regulatory Guide: Acceptability of ASME OM-2 Code, Component 
Testing Requirements at Nuclear Facilities</t>
  </si>
  <si>
    <t>Direct final guide; issuance and post-promulgation comment period - The U.S. Nuclear Regulatory Commission (NRC) is issuing Regulatory Guide (RG) 1.220, Revision 0, ''Acceptability of ASME OM-2 Code, Component Testing Requirements at Nuclear Facilities.'' This new RG endorses, with a regulatory position, the American Society of Mechanical Engineers (ASME) Operation and Maintenance OM-2 Code, Component Testing Requirements at Nuclear Facilities, 2024 Edition, and describes an approach that is acceptable to the NRC staff for the development and implementation of an Inservice Testing (IST) Program for all types of nuclear facilities. This RG is effective on the date of Federal Register Notice publication, with a 30-day post-promulgation comment period.</t>
  </si>
  <si>
    <t>19.020 - Test conditions and procedures in general; 27.120.20 - Nuclear power plants. Safety</t>
  </si>
  <si>
    <r>
      <rPr>
        <sz val="11"/>
        <rFont val="Calibri"/>
      </rPr>
      <t>https://members.wto.org/crnattachments/2026/TBT/USA/26_03001_00_e.pdf
https://members.wto.org/crnattachments/2026/TBT/USA/26_03001_01_e.pdf</t>
    </r>
  </si>
  <si>
    <t xml:space="preserve">91 Federal Register (FR) 33770, 4 June 2026:_x000D_
https://www.govinfo.gov/content/pkg/FR-2026-06-04/html/2026-11191.htm_x000D_
https://www.govinfo.gov/content/pkg/FR-2026-06-04/pdf/2026-11191.pdfThis direct final guide; issuance and post-promulgation comment 
period is identified by Docket Number NRC-2025-0677. The Docket Folder is available on Regulations.gov at https://www.regulations.gov/docket/NRC-2025-0677/document and provides access to primary documents as well as comments received. Documents are also accessible from Regulations.gov by searching the Docket Number. _x000D_
_x000D_
</t>
  </si>
  <si>
    <t>Significant New Use Rules on Certain Chemical Substances (25-
3.5e)</t>
  </si>
  <si>
    <t>Environmental protection (ICS code(s): 13.020); Production in the chemical industry (ICS code(s): 71.020); Products of the chemical industry (ICS code(s): 71.100)</t>
  </si>
  <si>
    <r>
      <rPr>
        <sz val="11"/>
        <rFont val="Calibri"/>
      </rPr>
      <t>https://members.wto.org/crnattachments/2026/TBT/USA/26_03004_00_e.pdf</t>
    </r>
  </si>
  <si>
    <t>91 Federal Register (FR) 34480, 5 June 2026; Title 40 Code of Federal Regulations (CFR) Part 721_x000D_
https://www.govinfo.gov/content/pkg/FR-2026-06-05/html/2026-11319.htm_x000D_
https://www.govinfo.gov/content/pkg/FR-2026-06-05/pdf/2026-11319.pdfThis notice is identified by Docket Number EPA-HQ-OPPT-2025-2169. The Docket Folder is available from Regulations.gov at https://www.regulations.gov/docket/EPA-HQ-OPPT-2025-2169/document and provides access to primary documents as well as comments received. Documents are also accessible from Regulations.gov by searching the Docket Number. </t>
  </si>
  <si>
    <t>Resolución DSFE No 0011-2026 - La Dirección Ejecutiva, del Servicio Fitosanitario del Estado, modifica la Resolución No 060-2024-CV-ARP-SFE del 23 de julio de 2024, que establece medidas fitosanitarias para la importación de plantas para plantar y plantas in vitro de la familia Musaceae (Musa sp.) para plantar, originarias de cualquier país. Y establece medidas para la mitigación del riesgo de la plaga Fusarium oxysporum f. sp. cubense raza 4 tropical (Foc R4T) (Resolution DSFE No. 0011-2026 - Executive Directorate of the State Phytosanitary Service, amending Resolution No. 060-2024-CV-ARP-SFE of 23 July 2024, establishing phytosanitary measures for the importation of plants for planting and in vitro plants of the Musaceae (Musa sp.) family for planting originating in any country, and establishing measures to mitigate the risk of the Fusarium oxysporum f. sp. cubense tropical race 4 (Foc TR4) pest)The notified measure amends Resolution No. 060-2024-CV-ARP-SFE of 23 July 2024, which establishes phytosanitary measures for the importation of plants for planting and in vitro plants of the Musaceae (Musa sp.) family for planting originating in any country, and establishing measures to mitigate the risk of the Fusarium oxysporum f. sp. cubense tropical race 4 (Foc TR4) pest.The text of operative paragraph 6 (b) is replaced by the following:"Establish the following temporary phytosanitary measures for containers and means of transport that carry the fruit of host plants of Foc TR4 from countries where Fusarium oxysporum f. sp. cubense tropical race 4 (Foc TR4) is present.(b) Prohibit actions in Costa Rica such as opening containers for the fruit of plants of the Musaceae family originating in countries where Fusarium oxysporum f. sp. cubense tropical race 4 (Foc R4T) is present, in order to consolidate and carry out activities such as mixing cargo, provided for in port logistics."The other guidelines set out in the operative provisions of Resolution No. 60-2024-CV-ARP-SFE of 23 July 2024 remain fully in force.The cargo mixing process for consignments issued with a phytosanitary certificate prior to the signature of this Resolution shall be permitted, provided that the request or order for that operation was made prior to the entry into force of this Resolution.Consignments in transit shall be subject to phytosanitary inspections upon arrival in the country.https://members.wto.org/crnattachments/2026/SPS/CRI/26_02976_00_s.pdf</t>
  </si>
  <si>
    <t>Plants for planting, in vitro plants, dried parts and trimmings of plants of the Musaceae family; inert growing media, peat, peat moss (Sphagnum sp.); footwear, clothing or work tools of passengers from countries where Foc TR4 is present; containers and means of transport carrying plant material from countries where Foc TR4 is present</t>
  </si>
  <si>
    <t>Pests; Plant health; Territory protection; Plant health; Territory protection; Pests</t>
  </si>
  <si>
    <r>
      <rPr>
        <sz val="11"/>
        <rFont val="Calibri"/>
      </rPr>
      <t>https://members.wto.org/crnattachments/2026/SPS/CRI/26_02976_00_s.pdf</t>
    </r>
  </si>
  <si>
    <t>Notification of Revision of the Ministerial Ordinance for Enforcement of the Act on Domestic Animal Infectious Disease Control (Prior Notification Concerning the Importation of Animals)</t>
  </si>
  <si>
    <t>MAFF proposed revision of the Article 47-2 of "the Ministerial Ordinance for Enforcement of the Act on Domestic Animal Infectious Disease Control", in the notification G/SPS/N/JPN/1406, to add live rabbits (Leporidae) and live honeybees (Apis spp.) to the animals subject to the prior Notification Concerning the Importation of Animals before arrival in Japan.The revision will be published in the "Kampo" (Japanese Official Gazette) in the middle of June and enter into force on 1 January 2027.On and after 1 January 2027, prior notification must be submitted to the Animal Quarantine Service at least 40 days prior to arrival in Japan for both live rabbits (Leporidae) and live honeybees (Apis spp.), using Appended Form 21-3 related to Article 47-3.</t>
  </si>
  <si>
    <t>Live rabbits (Leporidae), live honeybees (Apis spp.)</t>
  </si>
  <si>
    <t>010614 - Live rabbits and hares; 010641 - Live bees; 010614 - Live rabbits and hares; 010641 - Live bees</t>
  </si>
  <si>
    <r>
      <rPr>
        <sz val="11"/>
        <rFont val="Calibri"/>
      </rPr>
      <t>https://members.wto.org/crnattachments/2026/SPS/JPN/26_02991_00_x.pdf</t>
    </r>
  </si>
  <si>
    <t>Kazakhstan</t>
  </si>
  <si>
    <t>Letter from the Committee for Veterinary Control and Supervision of the Ministry of Agriculture of the Republic of Kazakhstan, pursuant to paragraph 3 of the Decision of the Council of the Eurasian Economic Commission dated 16 May 2016 No. 149 "On the procedure for interaction of authorized bodies of the Member States of the Eurasian Economic Union during the introduction of temporary sanitary, veterinary, sanitary and quarantine phytosanitary measures" on the lifting of temporary restrictions in connection with the improvement of the epizootic situation for highly pathogenic avian influenza in the territories of the municipalities of Southern Denmark, Vordinborg, and Zealand in Denmark from 21 April 2026 on the import and transit through the territory of the Republic of Kazakhstan from the above-mentioned territory of live poultry and hatching eggs, poultry meat and all types of poultry products that have not undergone heat treatment (at least 70 ° C), feed and feed additives for birds, down and feathers, hunting trophies, non-taxidermied (feathered game), used equipment for keeping, slaughtering and butchering birds</t>
  </si>
  <si>
    <t>Kazakhstan has notified in G/SPS/N/KAZ/28 (10 December 2018) a letter from the Veterinary Control and Supervision Committee of the Ministry of Agriculture on the introduction of temporary restriction on the importation to the territory of Kazakhstan of live poultry, hatching eggs, down, feathers, poultry meat and all types of poultry products that have not been heat treated, feed and feed additives, hunting trophies that have not been taxidermy treated, used equipment for holding, slaughtering and dressing of poultry from Vordingborg region of Denmark.The notified measure was modified by the Letter of the Committee for Veterinary Control and Surveillance of the Ministry of Agriculture of Kazakhstan.</t>
  </si>
  <si>
    <t>Live bird, hatching eggs, down and feathers, poultry meat and all kinds of poultry products, feed and feed additives, hunting trophies, used equipment for holding, slaughtering and dressing of poultry (HS Codes: 01, 02, 04, 23)</t>
  </si>
  <si>
    <t>01 - LIVE ANIMALS; 02 - MEAT AND EDIBLE MEAT OFFAL; 04 - DAIRY PRODUCE; BIRDS' EGGS; NATURAL HONEY; EDIBLE PRODUCTS OF ANIMAL ORIGIN, NOT ELSEWHERE SPECIFIED OR INCLUDED; 23 - RESIDUES AND WASTE FROM THE FOOD INDUSTRIES; PREPARED ANIMAL FODDER; 01 - LIVE ANIMALS; 04 - DAIRY PRODUCE; BIRDS' EGGS; NATURAL HONEY; EDIBLE PRODUCTS OF ANIMAL ORIGIN, NOT ELSEWHERE SPECIFIED OR INCLUDED; 02 - MEAT AND EDIBLE MEAT OFFAL; 23 - RESIDUES AND WASTE FROM THE FOOD INDUSTRIES; PREPARED ANIMAL FODDER</t>
  </si>
  <si>
    <t>Food safety (SPS); Animal health (SPS); Protect humans from animal/plant pest or disease (SPS)</t>
  </si>
  <si>
    <t>Animal diseases; Animal health; Avian Influenza; Food safety; Human health; Pest- or Disease- free Regions / Regionalization; Withdrawal of the measure; Zoonoses; Animal diseases; Food safety; Avian Influenza; Pest- or Disease- free Regions / Regionalization; Zoonoses; Animal health; Human health</t>
  </si>
  <si>
    <t>Letter from the Committee for Veterinary Control and Supervision of the Ministry of Agriculture of the Republic of Kazakhstan, pursuant to paragraph 3 of the Decision of the Council of the Eurasian Economic Commission dated 16 May 2016 No. 149 "On the procedure for interaction of authorized bodies of the member States of the Eurasian Economic Union during the introduction of temporary sanitary, veterinary, sanitary and quarantine phytosanitary measures" on the lifting of temporary restrictions in connection with the improvement of the epizootic situation for highly pathogenic avian influenza in the territories of the municipalities of Southern Denmark, Vordinborg, and Zealand in Denmark from 21 April 2026 on the import and transit through the territory of Kazakhstan from the above-mentioned territory of live poultry and hatching eggs, poultry meat and all types of poultry products that have not undergone heat treatment (at least 70 ° C), feed and feed additives for birds, down and feathers, hunting trophies, non-taxidermied (feathered game), used equipment for keeping, slaughtering and butchering birds</t>
  </si>
  <si>
    <t>Kazakhstan has notified in G/SPS/N/KAZ/122 (5 January 2023) a letter from the Veterinary Control and Supervision Committee of the Ministry of Agriculture on the introduction of temporary restrictions on the import to the territory of Kazakhstan from the Region of Zealand, Denmark of live poultry and hatching eggs, down and feathers, poultry meat and all types of poultry products that have not undergone heat treatment (at least 70 °C), feed and feed additives for birds (excluding feed additives of plant origin, chemical and microbiological synthesis), trophies of the chase that have not undergone taxidermy treatment (feather game), used equipment for keeping, slaughtering and cutting birds, as well as transit through the territory of Kazakhstan of live poultry from the above territories. The notified measure was modified by the Letter of the Committee for Veterinary Control and Surveillance of the Ministry of Agriculture of Kazakhstan.</t>
  </si>
  <si>
    <t>Live poultry, hatching eggs, down and feathers, poultry meat, all poultry products, feed and feed additives for birds, trophies of the chase, used equipment for the maintenance, slaughter and cutting of birds</t>
  </si>
  <si>
    <t>01 - LIVE ANIMALS; 02 - MEAT AND EDIBLE MEAT OFFAL; 04 - DAIRY PRODUCE; BIRDS' EGGS; NATURAL HONEY; EDIBLE PRODUCTS OF ANIMAL ORIGIN, NOT ELSEWHERE SPECIFIED OR INCLUDED; 05 - PRODUCTS OF ANIMAL ORIGIN, NOT ELSEWHERE SPECIFIED OR INCLUDED; 23 - RESIDUES AND WASTE FROM THE FOOD INDUSTRIES; PREPARED ANIMAL FODDER; 84 - NUCLEAR REACTORS, BOILERS, MACHINERY AND MECHANICAL APPLIANCES; PARTS THEREOF; 01 - LIVE ANIMALS; 02 - MEAT AND EDIBLE MEAT OFFAL; 04 - DAIRY PRODUCE; BIRDS' EGGS; NATURAL HONEY; EDIBLE PRODUCTS OF ANIMAL ORIGIN, NOT ELSEWHERE SPECIFIED OR INCLUDED; 05 - PRODUCTS OF ANIMAL ORIGIN, NOT ELSEWHERE SPECIFIED OR INCLUDED; 23 - RESIDUES AND WASTE FROM THE FOOD INDUSTRIES; PREPARED ANIMAL FODDER; 84 - NUCLEAR REACTORS, BOILERS, MACHINERY AND MECHANICAL APPLIANCES; PARTS THEREOF</t>
  </si>
  <si>
    <t>Animal diseases; Animal health; Avian Influenza; Food safety; Human health; Pest- or Disease- free Regions / Regionalization; Withdrawal of the measure; Zoonoses; Animal health; Human health; Avian Influenza; Food safety; Zoonoses; Animal diseases; Pest- or Disease- free Regions / Regionalization</t>
  </si>
  <si>
    <t>Federal Motor Vehicle Safety Standards No. 206; Door Locks and 
Door Retention Components</t>
  </si>
  <si>
    <t>On 30 May 2025, the National Highway Traffic Safety Administration (NHTSA) published a notice of proposed rulemaking (NPRM) notified as G/TBT/N/USA/92/Rev.1) proposing to remove obsolete requirements from Federal Motor Vehicle Safety Standard (FMVSS) No. 206, ''Door locks and door retention components.'' The agency received no comment on the proposed changes to FMVSS No. 206 and therefore the agency is adopting the changes in this final rule.Effective date: 6 July 2026.    Petitions for Reconsideration: If you wish to petition for reconsideration of this rule, your petition must be received by 20 July 2026.91 Federal Register (FR) 33081, 3 June 2026; Title 49 Code of Federal Regulations (CFR) Parts 571_x000D_
https://www.govinfo.gov/content/pkg/FR-2026-06-03/html/2026-11079.htm_x000D_
https://www.govinfo.gov/content/pkg/FR-2026-06-03/pdf/2026-11079.pdfThis final rule and the notice of proposed rulemaking notified as G/TBT/N/USA/92/Rev.1 are identified by Docket Number NHTSA-2025-0035. The Docket Folder is available on Regulations.gov at https://www.regulations.gov/docket/NHTSA-2025-0035/document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</si>
  <si>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Vehicle door locks and door retention components; Motor cars and other motor vehicles principally designed for the transport of persons, incl. station wagons and racing cars (excl. motor vehicles of heading 8702) (HS code(s): 8703); Other road vehicle systems (ICS code(s): 43.040.99)</t>
  </si>
  <si>
    <t>8703 - Motor cars and other motor vehicles principally designed for the transport of persons, incl. station wagons and racing cars (excl. motor vehicles of heading 8702); 8703 - Motor cars and other motor vehicles principally designed for the transport of persons, incl. station wagons and racing cars (excl. motor vehicles of heading 8702); 8703 - Motor cars and other motor vehicles principally designed for the transport of persons, incl. station wagons and racing cars (excl. motor vehicles of heading 8702)</t>
  </si>
  <si>
    <t>43.040 - Road vehicle systems; 43.040 - Road vehicle systems; 43.040.99 - Other road vehicle systems; 43.040.99 - Other road vehicle systems</t>
  </si>
  <si>
    <r>
      <rPr>
        <sz val="11"/>
        <rFont val="Calibri"/>
      </rPr>
      <t>https://members.wto.org/crnattachments/2026/TBT/USA/final_measure/26_02980_00_e.pdf</t>
    </r>
  </si>
  <si>
    <t>Federal Motor Vehicle Safety Standard; No. 216; Roof Crush Resistance, Federal Motor Vehicle Safety Standard No. 216a; Roof Crush Resistance; Upgraded Standard</t>
  </si>
  <si>
    <t>On 30 May 2025, the National Highway Traffic Safety Administration (NHTSA) published a notice of proposed rulemaking (NPRM) (notified as G/TBT/N/USA/138/Rev.1) to remove the obsolete Federal Motor Vehicle Safety Standard (FMVSS) No. 216, related to roof crush resistance. The agency received one comment, but the comment is not within the scope of the proposed rule. Therefore, the agency is removing the obsolete FMVSS No. 216 as proposed.Effective date: 6 July 2026.    Petitions for Reconsideration: If you wish to petition for reconsideration of this rule, your petition must be received by 20 July 2026.91 Federal Register (FR) 33078, 3 June 2026; Title 49 Code of Federal Regulations (CFR) Parts 571_x000D_
https://www.govinfo.gov/content/pkg/FR-2026-06-03/html/2026-11068.htm_x000D_
https://www.govinfo.gov/content/pkg/FR-2026-06-03/pdf/2026-11068.pdfThis final rule and the notice of proposed rulemaking notified as G/TBT/N/USA/138/Rev.1 are identified by Docket Number NHTSA-2025-0039. The Docket Folder is available on Regulations.gov at https://www.regulations.gov/docket/NHTSA-2025-0039/document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</si>
  <si>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Motor vehicle roof crush resistance; VEHICLES OTHER THAN RAILWAY OR TRAMWAY ROLLING-STOCK, AND PARTS AND ACCESSORIES THEREOF (HS code(s): 87); Bodies and body components (ICS code(s): 43.040.60); Crash protection and restraint systems (ICS code(s): 43.040.80)</t>
  </si>
  <si>
    <t>87 - VEHICLES OTHER THAN RAILWAY OR TRAMWAY ROLLING-STOCK, AND PARTS AND ACCESSORIES THEREOF; 8707 - Bodies, incl. cabs, for tractors, motor vehicles for the transport of ten or more persons, motor cars and other motor vehicles principally designed for the transport of persons, motor vehicles for the transport of goods and special purpose motor vehicles of heading 8701 to 8705; 87 - VEHICLES OTHER THAN RAILWAY OR TRAMWAY ROLLING-STOCK, AND PARTS AND ACCESSORIES THEREOF; 8707 - Bodies, incl. cabs, for tractors, motor vehicles for the transport of ten or more persons, motor cars and other motor vehicles principally designed for the transport of persons, motor vehicles for the transport of goods and special purpose motor vehicles of heading 8701 to 8705</t>
  </si>
  <si>
    <t>43.040 - Road vehicle systems; 43.040 - Road vehicle systems; 43.040.60 - Bodies and body components; 43.040.80 - Crash protection and restraint systems; 43.040.60 - Bodies and body components; 43.040.80 - Crash protection and restraint systems</t>
  </si>
  <si>
    <r>
      <rPr>
        <sz val="11"/>
        <rFont val="Calibri"/>
      </rPr>
      <t>https://members.wto.org/crnattachments/2026/TBT/USA/final_measure/26_02983_00_e.pdf</t>
    </r>
  </si>
  <si>
    <t>Federal Motor Vehicle Safety Standards No. 222; School Bus Passenger Seating and Crash Protection</t>
  </si>
  <si>
    <t>On 30 May 2025, the National Highway Traffic Safety Administration (NHTSA) published a notice of proposed rulemaking (NPRM) (notified as G/TBT/N/USA/317/Rev.1) proposing to remove obsolete requirements from Federal Motor Vehicle Safety Standard (FMVSS) No. 222, ''School bus passenger seating and crash protection.'' The agency received no comment on the proposed changes to FMVSS No. 222, and therefore the agency is adopting the changes in this final rule.Effective date: 6 July 2026.    Petitions for Reconsideration: If you wish to petition for reconsideration of this rule, your petition must be received by 20 July 2026.91 Federal Register (FR) 33101, 3 June 2026; Title 49 Code of Federal Regulations (CFR) Parts 571_x000D_
https://www.govinfo.gov/content/pkg/FR-2026-06-03/html/2026-11076.htm_x000D_
https://www.govinfo.gov/content/pkg/FR-2026-06-03/pdf/2026-11076.pdf_x000D_
This final rule and the notice of proposed rulemaking notified as G/TBT/N/USA/317/Rev.1 are identified by Docket Number NHTSA-2025-0041. The Docket Folder is available on Regulations.gov at https://www.regulations.gov/docket/NHTSA-2025-0041/document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</si>
  <si>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School buses; seat belt assembly anchorages; Motor vehicles for the transport of &gt;= 10 persons, incl. driver (HS code(s): 8702); Crash protection and restraint systems (ICS code(s): 43.040.80); Buses (ICS code(s): 43.080.20)</t>
  </si>
  <si>
    <t>8702 - Motor vehicles for the transport of &gt;= 10 persons, incl. driver; 8703 - Motor cars and other motor vehicles principally designed for the transport of persons, incl. station wagons and racing cars (excl. motor vehicles of heading 8702); 8705 - Special purpose motor vehicles (other than those principally designed for the transport of persons or goods), e.g. breakdown lorries, crane lorries, fire fighting vehicles, concrete-mixer lorries, road sweeper lorries, spraying lorries, mobile workshops and mobile radiological units; 8702 - Motor vehicles for the transport of &gt;= 10 persons, incl. driver; 8703 - Motor cars and other motor vehicles principally designed for the transport of persons, incl. station wagons and racing cars (excl. motor vehicles of heading 8702); 8705 - Special purpose motor vehicles (other than those principally designed for the transport of persons or goods), e.g. breakdown lorries, crane lorries, fire fighting vehicles, concrete-mixer lorries, road sweeper lorries, spraying lorries, mobile workshops and mobile radiological units</t>
  </si>
  <si>
    <t>13.020 - Environmental protection; 13.020 - Environmental protection; 43.040 - Road vehicle systems; 43.040 - Road vehicle systems; 43.040.80 - Crash protection and restraint systems; 43.080 - Commercial vehicles; 43.080 - Commercial vehicles; 43.080.20 - Buses; 43.040.80 - Crash protection and restraint systems; 43.080.20 - Buses</t>
  </si>
  <si>
    <r>
      <rPr>
        <sz val="11"/>
        <rFont val="Calibri"/>
      </rPr>
      <t>https://members.wto.org/crnattachments/2026/TBT/USA/final_measure/26_02985_00_e.pdf</t>
    </r>
  </si>
  <si>
    <t>Federal Motor Vehicle Safety Standard No. 217; Bus Emergency Exits and Window Retention and Release</t>
  </si>
  <si>
    <t>On 30 May 2025, the National Highway Traffic Safety Administration (NHTSA) published a notice of proposed rulemaking (NPRM) (notified as G/TBT/N/USA/513/Rev.1) proposing to remove obsolete requirements from Federal Motor Vehicle Safety Standard (FMVSS) No. 217, Bus emergency exits and window retention and release. The agency received no comment on the proposed changes to FMVSS No. 217, and therefore the agency is adopting the changes in this final rule.Effective date: 6 July 2026.    Petitions for Reconsideration: If you wish to petition for reconsideration of this rule, your petition must be received by 20 July 2026.91 Federal Register (FR) 33084, 3 June 2026; Title 49 Code of Federal Regulations (CFR) Parts 571_x000D_
https://www.govinfo.gov/content/pkg/FR-2026-06-03/html/2026-11070.htm_x000D_
https://www.govinfo.gov/content/pkg/FR-2026-06-03/pdf/2026-11070.pdfThis final rule and the notice of proposed rulemaking notified as G/TBT/N/USA/513/Rev.1 are identified by Docket Number NHTSA-2025-0040. The Docket Folder is available on Regulations.gov at https://www.regulations.gov/docket/NHTSA-2025-0040/document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</si>
  <si>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Bus emergency exits and window retention and release; Motor vehicles for the transport of &gt;= 10 persons, incl. driver (HS code(s): 8702); Buses (ICS code(s): 43.080.20)</t>
  </si>
  <si>
    <t>8702 - Motor vehicles for the transport of &gt;= 10 persons, incl. driver; 8702 - Motor vehicles for the transport of &gt;= 10 persons, incl. driver</t>
  </si>
  <si>
    <t>43.040 - Road vehicle systems; 43.040 - Road vehicle systems; 43.080 - Commercial vehicles; 43.080 - Commercial vehicles; 43.080.20 - Buses; 43.080.20 - Buses</t>
  </si>
  <si>
    <r>
      <rPr>
        <sz val="11"/>
        <rFont val="Calibri"/>
      </rPr>
      <t>https://members.wto.org/crnattachments/2026/TBT/USA/final_measure/26_02984_00_e.pdf</t>
    </r>
  </si>
  <si>
    <t>Amending the Medical Evaluation Requirements in the Respiratory 
Protection Standard for Certain Types of Respirators; Safety Color Code 
for Marking Physical Hazards; Textiles; Sawmills; Safety Color Code for 
Marking Physical Hazards for Shipyard Employment; and Walking-Working 
Surfaces</t>
  </si>
  <si>
    <t xml:space="preserve">The Occupational Safety and Health Administration (OSHA) is scheduling a series of informal public hearings. The public hearings will begin on 19 August 2026. All of the proposed rules listed in this notice were published in the Federal Register on 1 July 2025, except for the Walking-Working Surfaces proposal, which was published on 6 April 2026 (notified as G/TBT/N/USA/550/Rev.1DATES: Informal public hearings: The hearings will be held virtually and will begin 19 August 2026, at 9:30 a.m.Eastern Time. The hearings will continue on subsequent weekdays. The number of hearings days will be determined by OSHA at a later date and will likely depend on the number of people who wish to testify. Additional information on how to access the informal hearings will be posted at https://www.osha.gov/deregulatory-rulemakingNotice of Intention to Appear (NOITA) submission deadline: To testify, provide documentary evidence, or question other witnesses at the hearing, interested persons must electronically submit their NOITA on or before 6 July 2026.    Deadline for hearing materials: In addition, those who request more than 10 minutes for their presentation at the informal hearing and those who intend to submit documentary evidence at the hearing must submit the full text of their testimony, as well as a copy of any documentary evidence, no later than 5 August 2026.91 Federal Register (FR) 33131, 4 June 2026; Title 29 Code of Federal Regulations (CFR) Part 1910_x000D_
https://www.govinfo.gov/content/pkg/FR-2026-06-03/html/2026-11126.htm_x000D_
https://www.govinfo.gov/content/pkg/FR-2026-06-03/pdf/2026-11126.pdfhttps://www.nrc.gov/docs/ML2532/ML25329A088.pdf_x000D_
This notice of informal hearings and the proposed rule; request for comments notified as G/TBT/N/USA/550/Rev.1 are identified by Docket Number OSHA-2025-0072. The Docket Folder is available on Regulations.gov at https://www.regulations.gov/docket/OSHA-2025-0072/document and provides access to primary and supporting documents as well as comments received. Documents are also accessible from Regulations.gov by searching the Docket Number. _x000D_
</t>
  </si>
  <si>
    <t>Personal protective equipment (fall protection systems) Occupational safety. Industrial hygiene (ICS code(s): 13.100); Accident and disaster control (ICS code(s): 13.200); Protective equipment (ICS code(s): 13.340)</t>
  </si>
  <si>
    <t>13.100 - Occupational safety. Industrial hygiene; 13.200 - Accident and disaster control; 13.340 - Protective equipment; 13.100 - Occupational safety. Industrial hygiene; 13.200 - Accident and disaster control; 13.340 - Protective equipment</t>
  </si>
  <si>
    <r>
      <rPr>
        <sz val="11"/>
        <rFont val="Calibri"/>
      </rPr>
      <t>https://members.wto.org/crnattachments/2026/TBT/USA/26_02977_00_e.pdf
https://members.wto.org/crnattachments/2026/TBT/USA/26_02977_01_e.pdf</t>
    </r>
  </si>
  <si>
    <t>Federal Motor Vehicle Safety Standard No. 210; Seat Belt Assembly Anchorages</t>
  </si>
  <si>
    <t>On 30 May 2025, the National Highway Traffic Safety Administration (NHTSA) published a notice of proposed rulemaking (NPRM) (notified as G/TBT/N/USA/693/Rev.1) proposing to remove unnecessary regulatory text from Federal Motor Vehicle Safety Standard (FMVSS) No. 210, Seat belt assembly anchorages. The agency received no comment on the proposed changes to FMVSS No. 210, and therefore the agency is adopting the changes in this final rule.Effective Date: 6 July 2026.    Petitions for Reconsideration: If you wish to petition for reconsideration of this rule, your petition must be received by 20 July 2026.91 Federal Register (FR) 33091, 3 June 2026; Title 49 Code of Federal Regulations (CFR) Parts 571_x000D_
https://www.govinfo.gov/content/pkg/FR-2026-06-03/html/2026-11081.htm_x000D_
https://www.govinfo.gov/content/pkg/FR-2026-06-03/pdf/2026-11081.pdfThis final rule and the notice of proposed rulemaking notified as G/TBT/N/USA/693/Rev.1 are identified by Docket Number NHTSA-2025-0037. The Docket Folder is available on Regulations.gov at https://www.regulations.gov/docket/NHTSA-2025-0037/document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</si>
  <si>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870821 - Safety seat belts for motor vehicles; 870821 - Safety seat belts for motor vehicles; 870821 - Safety seat belts for motor vehicles</t>
  </si>
  <si>
    <t>43.040 - Road vehicle systems; 43.040 - Road vehicle systems; 43.040.80 - Crash protection and restraint systems; 43.040.80 - Crash protection and restraint systems</t>
  </si>
  <si>
    <r>
      <rPr>
        <sz val="11"/>
        <rFont val="Calibri"/>
      </rPr>
      <t>https://members.wto.org/crnattachments/2026/TBT/USA/final_measure/26_02982_00_e.pdf</t>
    </r>
  </si>
  <si>
    <t>Federal Motor Vehicle Safety Standards No. 304, Compressed Natural Gas Fuel Container Integrity</t>
  </si>
  <si>
    <t>On 30 May 2025, the National Highway Traffic Safety Administration (NHTSA) published a notice of proposed rulemaking (NPRM) (notified as G/TBT/N/USA/1498/Rev.1) proposing to remove obsolete text in Federal Motor Vehicle Safety Standard (FMVSS) No. 304, ''Compressed Natural Gas Fuel Container Integrity.'' The agency received no comment on the proposed changes to FMVSS No. 304, and therefore the agency is adopting the changes in this final rule.Effective date: 6 July 2026.    Petitions for Reconsideration: If you wish to petition for reconsideration of this rule, your petition must be received by 20 July 2026.91 Federal Register (FR) 33105, 3 June 2026; Title 49 Code of Federal Regulations (CFR) Parts 571_x000D_
https://www.govinfo.gov/content/pkg/FR-2026-06-03/html/2026-11075.htm_x000D_
https://www.govinfo.gov/content/pkg/FR-2026-06-03/pdf/2026-11075.pdfThis final rule and the notice of proposed rulemaking notified as G/TBT/N/USA/1498/Rev.1 are identified by Docket Number NHTSA-2025-0044. The Docket Folder is available on Regulations.gov at https://www.regulations.gov/docket/NHTSA-2025-0044/document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</si>
  <si>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Compressed natural gas fuel container; Vessels and containers mounted on vehicles (ICS code(s): 23.020.20)</t>
  </si>
  <si>
    <t>01.080 - Graphical symbols; 01.080 - Graphical symbols; 13.200 - Accident and disaster control; 13.200 - Accident and disaster control; 13.300 - Protection against dangerous goods; 13.300 - Protection against dangerous goods; 23.020.20 - Vessels and containers mounted on vehicles; 43.040.80 - Crash protection and restraint systems; 43.040.80 - Crash protection and restraint systems; 43.060.40 - Fuel systems; 43.060.40 - Fuel systems; 43.080 - Commercial vehicles; 43.080 - Commercial vehicles; 23.020.20 - Vessels and containers mounted on vehicles</t>
  </si>
  <si>
    <r>
      <rPr>
        <sz val="11"/>
        <rFont val="Calibri"/>
      </rPr>
      <t>https://members.wto.org/crnattachments/2026/TBT/USA/final_measure/26_02988_00_e.pdf</t>
    </r>
  </si>
  <si>
    <t>Federal Motor Vehicle Safety Standards No. 207; Seating Systems</t>
  </si>
  <si>
    <t>On 30 May 2025, the National Highway Traffic Safety Administration (NHTSA) published a notice of proposed rulemaking (NPRM) (notified as G/TBT/N/USA/2132/Add.1) proposing to remove obsolete requirements from Federal Motor Vehicle Safety Standards (FMVSS) No. 207, Seating Systems. The agency received no comment on the proposed changes to FMVSS No. 207, and therefore the agency is adopting the changes in this final rule.Effective date: 6 July 2026.    Petitions for Reconsideration: If you wish to petition for reconsideration of this rule, your petition must be received by 20 July 2026.91 Federal Register (FR) 33098, 3 June 2026; Title 49 Code of Federal Regulations (CFR) Parts 571_x000D_
https://www.govinfo.gov/content/pkg/FR-2026-06-03/html/2026-11078.htm_x000D_
https://www.govinfo.gov/content/pkg/FR-2026-06-03/pdf/2026-11078.pdfThis final rule and the notice of proposed rulemaking notified as G/TBT/N/USA/2132/Add.1 are identified by Docket Number NHTSA-2025-0036. The Docket Folder is available on Regulations.gov at https://www.regulations.gov/docket/NHTSA-2025-0036/document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</si>
  <si>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Motor vehicle seating systems; Road vehicle systems (ICS code(s): 43.040)</t>
  </si>
  <si>
    <t>43.040 - Road vehicle systems; 43.040 - Road vehicle systems</t>
  </si>
  <si>
    <r>
      <rPr>
        <sz val="11"/>
        <rFont val="Calibri"/>
      </rPr>
      <t>https://members.wto.org/crnattachments/2026/TBT/USA/final_measure/26_02981_00_e.pdf</t>
    </r>
  </si>
  <si>
    <t>Federal Motor Vehicle Safety Standards No. 204; Steering Control 
Rearward Displacement</t>
  </si>
  <si>
    <t>On 30 May 2025, the National Highway Traffic Safety Administration (NHTSA) published a notice of proposed rulemaking (NPRM) (notified as G/TBT/N/USA/2202) proposing to amend Federal Motor Vehicle Safety Standard No. 204, Steering Control Rearward Displacement, so that it no longer applies to vehicles certified to the frontal barrier crash protection requirements of Federal Motor Vehicle Safety Standard No. 208, Occupant Crash Protection. The agency received one comment that supported the proposed changes to FMVSS No. 204. In addition, the commenter suggested additional amendments to remove obsolete regulatory text. NHTSA is adopting the proposed changes and the additional amendments suggested by the commenter.Effective date: 6 July 2026.    Petitions for Reconsideration: If you wish to petition for reconsideration of this rule, your petition must be received by 20 July 2026.91 Federal Register (FR) 33116, 3 June 2026; Title 49 Code of Federal Regulations (CFR) Parts 571_x000D_
https://www.govinfo.gov/content/pkg/FR-2026-06-03/html/2026-11080.htm_x000D_
https://www.govinfo.gov/content/pkg/FR-2026-06-03/pdf/2026-11080.pdfThis final rule and the notice of proposed rulemaking notified as G/TBT/N/USA/2202 are identified by Docket Number NHTSA-2025-0032. The Docket Folder is available on Regulations.gov at https://www.regulations.gov/docket/NHTSA-2025-0032/document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</si>
  <si>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 xml:space="preserve">Steering controls; Motor cars and other motor vehicles principally designed for the transport of </t>
  </si>
  <si>
    <t>8703 - Motor cars and other motor vehicles principally designed for the transport of &lt;10 persons, incl. station wagons and racing cars (excl. motor vehicles of heading 8702); 8703 - Motor cars and other motor vehicles principally designed for the transport of &lt;10 persons, incl. station wagons and racing cars (excl. motor vehicles of heading 8702)</t>
  </si>
  <si>
    <r>
      <rPr>
        <sz val="11"/>
        <rFont val="Calibri"/>
      </rPr>
      <t>https://members.wto.org/crnattachments/2026/TBT/USA/final_measure/26_02978_00_e.pdf</t>
    </r>
  </si>
  <si>
    <t>Federal Motor Vehicle Safety Standards No. 303, Fuel System Integrity of Compressed Natural Gas Vehicles</t>
  </si>
  <si>
    <t>On 30 May 2025, the National Highway Traffic Safety Administration (NHTSA) published a notice of proposed rulemaking (NPRM) (notified as G/TBT/N/USA/2204) proposing to remove obsolete text in Federal Motor Vehicle Safety Standard (FMVSS) No. 303, ''Fuel System Integrity of Compressed Natural Gas Vehicles.'' The agency received no comment on the proposed changes to FMVSS No. 303, and therefore the agency is adopting the changes in this final rule.Effective date: 6 July 2026.    Petitions for Reconsideration: If you wish to petition for reconsideration of this rule, your petition must be received by 20 July 2026.91 Federal Register (FR) 33094, 3 June 2026; Title 49 Code of Federal Regulations (CFR) Parts 571_x000D_
https://www.govinfo.gov/content/pkg/FR-2026-06-03/html/2026-11069.htm_x000D_
https://www.govinfo.gov/content/pkg/FR-2026-06-03/pdf/2026-11069.pdfThis final rule and the notice of proposed rulemaking notified as G/TBT/N/USA/2204 are identified by Docket Number NHTSA-2025-0043. The Docket Folder is available on Regulations.gov at https://www.regulations.gov/docket/NHTSA-2025-0043/document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</si>
  <si>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Compressed natural gas vehicles fuel integrity system; Fuel systems (ICS code(s): 43.060.40)</t>
  </si>
  <si>
    <t>43.060.40 - Fuel systems; 43.060.40 - Fuel systems</t>
  </si>
  <si>
    <r>
      <rPr>
        <sz val="11"/>
        <rFont val="Calibri"/>
      </rPr>
      <t>https://members.wto.org/crnattachments/2026/TBT/USA/final_measure/26_02987_00_e.pdf</t>
    </r>
  </si>
  <si>
    <t>Federal Motor Vehicle Safety Standards No. 301, Fuel System Integrity</t>
  </si>
  <si>
    <t>On 30 May 2025, the National Highway Traffic Safety Administration (NHTSA) published a notice of proposed rulemaking (NPRM) (notified as G/TBT/N/USA/2205) proposing to remove obsolete requirements from Federal Motor Vehicle Safety Standard (FMVSS) No. 301, ''Fuel System Integrity.'' The agency received three comments on the proposed changes to FMVSS No. 301. The agency is adopting a revised version of the proposed changes in this final rule based on the comments received.Effective date: 6 July 2026.    Petitions for Reconsideration: If you wish to petition for reconsideration of this rule, your petition must be received by 20 July 2026.91 Federal Register (FR) 33108, 3 June 2026; Title 49 Code of Federal Regulations (CFR) Parts 571_x000D_
https://www.govinfo.gov/content/pkg/FR-2026-06-03/html/2026-11077.htm_x000D_
https://www.govinfo.gov/content/pkg/FR-2026-06-03/pdf/2026-11077.pdfThis final rule and the notice of proposed rulemaking notified as G/TBT/N/USA/2205 are identified by Docket Number NHTSA-2025-0042. The Docket Folder is available on Regulations.gov at https://www.regulations.gov/docket/NHTSA-2025-0042/document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</si>
  <si>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Vehicle fuel systems; Fuel systems (ICS code(s): 43.060.40)</t>
  </si>
  <si>
    <r>
      <rPr>
        <sz val="11"/>
        <rFont val="Calibri"/>
      </rPr>
      <t>https://members.wto.org/crnattachments/2026/TBT/USA/final_measure/26_02986_00_e.pdf</t>
    </r>
  </si>
  <si>
    <t>Federal Motor Vehicle Safety Standards No. 205, Glazing Materials; No. 205(a), Glazing Equipment Manufactured Before 1 September 2006, and Glazing Materials Used in Vehicles Manufactured Before 1 November 2006</t>
  </si>
  <si>
    <t>On 30 May 2025, the National Highway Traffic Safety Administration (NHTSA) published a notice of proposed rulemaking (NPRM) (notified as G/TBT/N/USA/2206) proposing to remove the obsolete Federal Motor Vehicle Safety Standard (FMVSS) No. 205(a), Glazing equipment manufactured before 1 September 2006, and glazing materials used in vehicles manufactured before 1 November 2006. The agency received no comment on the proposed removal of FMVSS No. 205(a) and therefore the agency is adopting the changes in this final rule.Effective date: 6 July 2026.    _x000D_
Petitions for Reconsideration: If you wish to petition for reconsideration of this rule, your petition must be received by 20 July 2026.91 Federal Register (FR) 33087, 3 June 2026; Title 49 Code of Federal Regulations (CFR) Part 571_x000D_
https://www.govinfo.gov/content/pkg/FR-2026-06-03/html/2026-11082.htm_x000D_
https://www.govinfo.gov/content/pkg/FR-2026-06-03/pdf/2026-11082.pdfThis final rule and the notice of proposed rulemaking notified as G/TBT/N/USA/2206 are identified by Docket Number NHTSA-2025-0034. The Docket Folder is available on Regulations.gov at https://www.regulations.gov/docket/NHTSA-2025-0034/document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t>
  </si>
  <si>
    <t>Automotive glazing materials and equipment; Glazing and wiper systems (ICS code(s): 43.040.65); Equipment for the glass and ceramics industries (ICS code(s): 81.100)</t>
  </si>
  <si>
    <t>43.040.65 - Glazing and wiper systems; 81.100 - Equipment for the glass and ceramics industries; 43.040.65 - Glazing and wiper systems; 81.100 - Equipment for the glass and ceramics industries</t>
  </si>
  <si>
    <r>
      <rPr>
        <sz val="11"/>
        <rFont val="Calibri"/>
      </rPr>
      <t>https://members.wto.org/crnattachments/2026/TBT/USA/final_measure/26_02979_00_e.pdf</t>
    </r>
  </si>
  <si>
    <t>Removing Obsolete Directives From Phase-In Reporting Requirements</t>
  </si>
  <si>
    <t>On 30 May 2025, the National Highway Traffic Safety Administration (NHTSA) published a notice of proposed 
rulemaking (NPRM) (notified as G/TBT/N/USA/2207) proposing to remove obsolete directives from the 
phase-in reporting requirements. The agency received no comment on the 
proposed changes to the phase-in reporting requirements, and therefore 
the agency is adopting the changes in this final rule. NHTSA is also 
updating some sections of Part 585 with the agency's current address.&gt;Effective date: 6 July 2026.&gt;Petitions for Reconsideration: If you wish to petition for 
reconsideration of this rule, your petition must be received by 20 July 2026.91 Federal Register (FR) 33119, 3 June 2026; Title 49 Code of Federal Regulations (CFR) Part 585_x000D_
https://www.govinfo.gov/content/pkg/FR-2026-06-03/html/2026-11071.htm_x000D_
https://www.govinfo.gov/content/pkg/FR-2026-06-03/pdf/2026-11071.pdfThis final rule and the notice of proposed rulemaking notified as G/TBT/N/USA/2207 is identified by Docket Number NHTSA-2025-0030. The Docket Folder is available on Regulations.gov at https://www.regulations.gov/docket/NHTSA-2025-0030/document and provides access to primary documents as well as comments received. Documents are also accessible from Regulations.gov by searching the Docket Number. WTO Members and their stakeholders interested in petitioning for reconsideration of this final rule are asked to submit comments to the USA TBT Enquiry Point by or before 4pmEastern Time on 20 July 2026. Comments concerning petitions for reconsideration received by the USA TBT Enquiry Point from WTO Members and their stakeholders will be shared with NHTSA. </t>
  </si>
  <si>
    <t>Motor vehicles; Road vehicles in general (ICS code(s): 43.020); Road vehicle systems in general (ICS code(s): 43.040.01)</t>
  </si>
  <si>
    <t>43.020 - Road vehicles in general; 43.040.01 - Road vehicle systems in general; 43.020 - Road vehicles in general; 43.040.01 - Road vehicle systems in general</t>
  </si>
  <si>
    <r>
      <rPr>
        <sz val="11"/>
        <rFont val="Calibri"/>
      </rPr>
      <t>https://members.wto.org/crnattachments/2026/TBT/USA/final_measure/26_02989_00_e.pdf</t>
    </r>
  </si>
  <si>
    <t>China</t>
  </si>
  <si>
    <t>Announcement on Preventing the Introduction of Candidatus Liberibacter solanacearum issued by the General Administration of Customs and the Ministry of Agriculture and Rural Affairs of the People's Republic of China</t>
  </si>
  <si>
    <t>Recently, China Customs has repeatedly detected the quarantine pest, Candidatus Liberibacter solanacearum, in imported plant seeds originating from Italy, the Republic of Korea and other countries. To prevent the introduction of the pathogenic bacterium and protect China’s agricultural production and ecological security, we decide to adopt phytosanitary measures in accordance with relevant laws, regulations and international standards for phytosanitary measures, including suspending the inspection and quarantine approval for import of plant propagation materials from certain countries and regions, conducting pre-export testing, requiring additional phytosanitary declarations and implementing port inspection, quarantine and epidemic monitoring.</t>
  </si>
  <si>
    <t>Seeds and propagating materials of the Solanaceae and Apiaceae families such as potato (Solanum tuberosum), tomato (Solanum lycopersicum), pepper (Capsicum annuum), carrot (Daucus carota var. Sativa), coriander (Coriandrum sativum), celery (Apium graveolens) and parsley (Petroselinum crispum</t>
  </si>
  <si>
    <t>070110 - Seed potatoes; 120991 - Vegetable seeds, for sowing</t>
  </si>
  <si>
    <t>Plant protection (SPS); Protect humans from animal/plant pest or disease (SPS); Protect territory from other damage from pests (SPS)</t>
  </si>
  <si>
    <t>Australia (Norfolk Island); Austria; Belgium; Canada; Czech Republic; Ecuador; El Salvador; Estonia; Finland; France; Germany; Greece; Guatemala; Honduras; Israel; Italy; Korea, Republic of; Mexico; Morocco; New Zealand; Nicaragua; Norway; Peru; Portugal; Serbia; Spain; Sweden; Tunisia; Türkiye; United Kingdom; United States of America</t>
  </si>
  <si>
    <r>
      <rPr>
        <sz val="11"/>
        <rFont val="Calibri"/>
      </rPr>
      <t>https://members.wto.org/crnattachments/2026/SPS/CHN/26_02951_00_x.pdf
https://members.wto.org/crnattachments/2026/SPS/CHN/26_02951_00_e.pdf</t>
    </r>
  </si>
  <si>
    <t>The Draft Order of the Ministry of Health of Ukraine “On Approval of the Requirements for the Composition of Food for Special Medical Purposes”</t>
  </si>
  <si>
    <t>The draft Order provides for the approval of mandatory requirements for the composition of food for special medical purposes._x000D_
The draft Requirements classify food for special medical purposes into three categories: nutritionally complete food with a standard nutrient formulation; nutritionally complete food with a nutrient-adapted formulation specific to a disease, disorder or medical condition; and nutritionally incomplete food with a standard or nutrient-adapted formulation, which is not suitable for use as the sole source of nourishment. Nutritionally complete food may constitute the sole source of nourishment or may be used as a partial replacement for or supplement to the patient's diet._x000D_
The draft Requirements define the substances that may be used in the manufacture of food for special medical purposes and establish minimum and maximum levels of vitamins and minerals for products intended for infants and for products other than those intended for infants. They also set requirements concerning pesticide residues in products intended for infants and young children, and requirements regarding food information, labelling, presentation and advertising.</t>
  </si>
  <si>
    <t>Food for special medical purposes</t>
  </si>
  <si>
    <t>Three months from the date of official publication.</t>
  </si>
  <si>
    <r>
      <rPr>
        <sz val="11"/>
        <rFont val="Calibri"/>
      </rPr>
      <t>https://members.wto.org/crnattachments/2026/SPS/UKR/26_02948_00_x.pdf
https://members.wto.org/crnattachments/2026/SPS/UKR/26_02948_01_x.pdf
https://members.wto.org/crnattachments/2026/SPS/UKR/26_02948_02_x.pdf
https://members.wto.org/crnattachments/2026/SPS/UKR/26_02948_03_x.pdf
https://members.wto.org/crnattachments/2026/SPS/UKR/26_02948_04_x.pdf
https://members.wto.org/crnattachments/2026/SPS/UKR/26_02948_05_x.pdf
https://moz.gov.ua/uk/news/povidomlennya-pro-oprilyudnennya-proyektu-nakazu-ministerstva-ohoroni-zdorov-ya-ukrayini-pro-zatverdzhennya-vimog-do-skladu-harchovih-produktiv-dlya-specialnih-medichnih-cilej</t>
    </r>
  </si>
  <si>
    <t>National Standard of the P.R.C., General specification for civil water heating stoves</t>
  </si>
  <si>
    <t>This document specifies the terms and definitions, classification and coding, technical requirements, safety requirements, test methods, inspection rules, marking, accompanying technical documents, packaging, transportation and storage of civil water‑heating coal‑burning stoves._x000D_
This document applies to civil water‑heating stoves and those with cooking functions that fueled by molded biomass fuels, firewood and commercial coal for civil use, with a rated heat supply of less than 100 kW, normal atmospheric rated working pressure, and an outlet water temperature not exceeding 80 ℃.</t>
  </si>
  <si>
    <t>Civil water heating stoves (HS code(s): 732119); (ICS code(s): 97.040.20)</t>
  </si>
  <si>
    <t>732119 - Appliances for baking, frying, grilling and cooking and plate warmers, for domestic use, of iron or steel, for solid fuel or other non-electric source of energy (excl. liquid or gaseous fuel, and large cooking appliances)</t>
  </si>
  <si>
    <t>97.040.20 - Cooking ranges, working tables, ovens and similar appliances</t>
  </si>
  <si>
    <t>Prevention of deceptive practices and consumer protection (TBT); Protection of human health or safety (TBT); Protection of the environment (TBT); Quality requirements (TBT)</t>
  </si>
  <si>
    <r>
      <rPr>
        <sz val="11"/>
        <rFont val="Calibri"/>
      </rPr>
      <t>https://members.wto.org/crnattachments/2026/TBT/CHN/26_02952_00_x.pdf</t>
    </r>
  </si>
  <si>
    <t>National Standard of the P.R.C., Sterilization of health care products—Moist heat—Requirements for the development,validation and routine control of a sterilization process for medical devices</t>
  </si>
  <si>
    <t>This document specifies requirements for the development, qualification, and routine control of moist heat sterilization processes for medical devices, applicable to industrial sterilization applications._x000D_
This document contains guidance intended to explain requirements set forth in the normative sections, so as to promote good practices related to moist heat sterilization processes specified herein._x000D_
This document does not apply to the development, qualification, and routine control of processes for the inactivation of agents causing transmissible spongiform encephalopathies (e.g., scrapie, bovine spongiform encephalopathy, and Creutzfeldt-Jakob disease)._x000D_
This document does not specify occupational safety requirements related to the design and operation of moist heat sterilization facilities.</t>
  </si>
  <si>
    <t>Medical devices sterilized by moist heat using saturated steam, steam or air-steam mixed gas, water spray, water immersion, etc. (HS code(s): 300590; 392329; 701790; 842129; 901831; 901839; 902131); (ICS code(s): 11.080.10)</t>
  </si>
  <si>
    <t>300590 - Wadding, gauze, bandages and the like, e.g. dressings, adhesive plasters, poultices, impregnated or covered with pharmaceutical substances or put up for retail sale for medical, surgical, dental or veterinary purposes (excl. adhesive dressings and other articles having an adhesive layer); 392329 - Sacks and bags, incl. cones, of plastics (excl. those of polymers of ethylene); 701790 - 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 842129 - Machinery and apparatus for filtering or purifying liquids (excl. such machinery and apparatus for water and other beverages, oil or petrol-filters for internal combustion engines and artificial kidneys); 901831 - Syringes, with or without needles, used in medical, surgical, dental or veterinary sciences; 901839 - Needles, catheters, cannulae and the like, used in medical, surgical, dental or veterinary sciences (excl. syringes, tubular metal needles and needles for sutures); 902131 - Artificial joints for orthopaedic purposes</t>
  </si>
  <si>
    <t>11.080.10 - Sterilizing equipment</t>
  </si>
  <si>
    <r>
      <rPr>
        <sz val="11"/>
        <rFont val="Calibri"/>
      </rPr>
      <t>https://members.wto.org/crnattachments/2026/TBT/CHN/26_02954_00_x.pdf</t>
    </r>
  </si>
  <si>
    <t>Draft amendment to insert new regulation 18BA and insertion of new Table VI and Table VII of the Fifth A Schedule of the Food Regulations 1985 [P.U.(A) 437/1985</t>
  </si>
  <si>
    <t>The proposed amendments to the Food Regulations 1985 [P.U.(A) 437/1985] are as follows: Regulation 18BA is to insert new regulations on sugar content grading labelling for packaged beverages by inserting particulars and conditions in labelling sugar content grading for packaged beverages. Table VI of the Fifth A Schedule is to insert new Table on the conditions for sugar content grading labelling. Table VII of the Fifth A Schedule is to insert new Table on the mark specification for sugar content grading labelling. </t>
  </si>
  <si>
    <t>Beverages (ICS:67.160)</t>
  </si>
  <si>
    <t>Beverages; Food standards</t>
  </si>
  <si>
    <t>Draft Amendments to the Technical Specification for the Verification and Inspection of Water Meters</t>
  </si>
  <si>
    <t>The Bureau of Standards, Metrology and Inspection (BSMI) proposes to amend the "Technical Specification for the Verification and Inspection of Water Meters by adding Section 4.8, which provides that where a water meter verified for metrological use is fitted with ancillary devices after [Date], legally mandated markings shall not be altered or their readability impaired, unless approval has been obtained from the dedicated weights and measures authority. </t>
  </si>
  <si>
    <t>Water Meters (For cold potable water meters only)</t>
  </si>
  <si>
    <t>13.060 - Water quality</t>
  </si>
  <si>
    <t>Prevention of deceptive practices and consumer protection (TBT); Quality requirements (TBT)</t>
  </si>
  <si>
    <r>
      <rPr>
        <sz val="11"/>
        <rFont val="Calibri"/>
      </rPr>
      <t>https://members.wto.org/crnattachments/2026/TBT/TPKM/26_02950_00_x.pdf
https://members.wto.org/crnattachments/2026/TBT/TPKM/26_02950_00_e.pdf</t>
    </r>
  </si>
  <si>
    <t>Government Gazette, Vol. 032, No. 090, dated 20 May 2026https://gazette.nat.gov.tw/egFront/e_detail.do?metaid=165699The Weights and Measures ActEnforcement Rules of the Weights and Measures Act</t>
  </si>
  <si>
    <t>Turkish Food Codex Regulation on Novel Foods</t>
  </si>
  <si>
    <t>Turkish Food Codex Regulation on Novel Foods which was notified through G/TBT/N/TUR/221 (21 October 2024), was now adopted and published in the Official Gazette dated 20 May 2026 and numbered 33259.The regulation concerns the application procedure for novel foods and the list of authorized novel foods.The regulation entered into force on the date of its publication. Compliance with the list of novel foods included in Annex 1 must be achieved by June 30, 2027. </t>
  </si>
  <si>
    <t>Novel foods</t>
  </si>
  <si>
    <r>
      <rPr>
        <sz val="11"/>
        <rFont val="Calibri"/>
      </rPr>
      <t>https://members.wto.org/crnattachments/2026/TBT/TUR/final_measure/26_02945_00_x.pdf
https://members.wto.org/crnattachments/2026/TBT/TUR/final_measure/26_02945_01_x.pdf</t>
    </r>
  </si>
  <si>
    <t>Turkish Food Codex Communiqué on Implementation on Novel Foods</t>
  </si>
  <si>
    <t>Turkish Food Codex Communiqué on Implementation on Novel Foods which was notified through G/TBT/N/TUR/222 (23 October 2024), was now adopted and published in the Official Gazette dated 20 May 2026 and numbered 33259.The Communiqué concerns the determination of the novel food status and the administrative and scientific requirements that the application dossier must include.The Comminiqué entered into force on the date of its publication.</t>
  </si>
  <si>
    <r>
      <rPr>
        <sz val="11"/>
        <rFont val="Calibri"/>
      </rPr>
      <t xml:space="preserve">https://members.wto.org/crnattachments/2026/TBT/TUR/final_measure/26_02944_00_x.pdf
https://members.wto.org/crnattachments/2026/TBT/TUR/final_measure/26_02944_01_x.pdf
</t>
    </r>
  </si>
  <si>
    <t>Draft Resolution of the Cabinet of Ministers of Ukraine “Certain Issues Related to the Importation and Quality Control of Medicines”</t>
  </si>
  <si>
    <t>The draft Resolution has been developed to regulate the procedures for imports of medicines (except active pharmaceutical ingredients) into the territory of Ukraine, the state quality control of medicines imported into Ukraine,  quality control testing of medicines in a state laboratory or a laboratory authorised by a state control authority and the official batch release of certain biological medicines (immunological medicinal products and medicinal products derived from human blood or plasma).The draft Resolution proposes to amend the Resolution of the Cabinet of Ministers of Ukraine No. 287 of 14 March 2025 “On Approval of the Procedure for Importation of Medicines into the Territory of Ukraine” in order to establish a unified procedure for the importation of medicines and the state quality control of medicines imported into the territory of Ukraine. _x000D_
The draft Resolution also provides for the approval of the Procedure for State Quality Control of Medicines Conducted in a State Laboratory or a Laboratory Authorized by the State Control Authority; the Procedure for Official Batch Release of Certain Biological Medicines (Immunological Medicinal Products and Medicinal Products Derived from Human Blood or Human Plasma); the Criteria for Establishing the Annual Programme (Plan) for Sampling of Medicines and repeal certain resolutions of the Cabinet of Ministers of Ukraine, including Resolution No. 902 of 14 September 2005 “On Approval of the Procedure for State Quality Control of Medicinal Products Imported into Ukraine” and Resolution No. 260 of 3 February 2010 “Certain Issues of State Quality Control of Medicinal Products”.</t>
  </si>
  <si>
    <t>11.100 - Laboratory medicine</t>
  </si>
  <si>
    <t xml:space="preserve">This Resolution shall enter into force simultaneously with the enactment of the Law of Ukraine of 28 July 2022 No. 2469-IX "On Medicines", i.e. 1 January 2027.
However, subparagraph 6 of paragraph 10 of the Procedure for the Official Batch Release of Certain Biological Medicines (Immunological Medicinal Products and Medicinal Products Derived from Human Blood or Plasma), approved by this Resolution, shall enter into force on January 1, 2028.
</t>
  </si>
  <si>
    <r>
      <rPr>
        <sz val="11"/>
        <rFont val="Calibri"/>
      </rPr>
      <t>https://members.wto.org/crnattachments/2026/TBT/UKR/26_02947_00_x.pdf
https://members.wto.org/crnattachments/2026/TBT/UKR/26_02947_01_x.pdf
https://members.wto.org/crnattachments/2026/TBT/UKR/26_02947_02_x.pdf
https://members.wto.org/crnattachments/2026/TBT/UKR/26_02947_03_x.pdf
https://members.wto.org/crnattachments/2026/TBT/UKR/26_02947_04_x.pdf
https://members.wto.org/crnattachments/2026/TBT/UKR/26_02947_05_x.pdf
https://members.wto.org/crnattachments/2026/TBT/UKR/26_02947_06_x.pdf
https://members.wto.org/crnattachments/2026/TBT/UKR/26_02947_07_x.pdf
https://members.wto.org/crnattachments/2026/TBT/UKR/26_02947_08_x.pdf
https://members.wto.org/crnattachments/2026/TBT/UKR/26_02947_09_x.pdf
https://members.wto.org/crnattachments/2026/TBT/UKR/26_02947_10_x.pdf
https://members.wto.org/crnattachments/2026/TBT/UKR/26_02947_11_x.pdf</t>
    </r>
  </si>
  <si>
    <t>Law of Ukraine No 2469  "On Medicines" of 28 July 2022; Resolution of the Cabinet of Ministers of Ukraine No. 902 "On approval of the Procedure for state quality control of medicines imported into Ukraine" of 14 September 2005 (as amended by the Resolution of the Cabinet of Ministers of Ukraine of 08 August 2012 No. 793); Resolution of the Cabinet of Ministers of Ukraine No. 287 "On Approval of the Procedure for Imports of Medicines into the Territory of Ukraine" of 14 March 2025;Directive 2001/83/EC of the European Parliament and of the Council of 6 November 2001 on the Community code relating to medicinal products for human use.</t>
  </si>
  <si>
    <t>Draft Resolution of the Cabinet of Ministers of Ukraine "On Repealing Certain Resolutions of the Cabinet of Ministers of Ukraine"</t>
  </si>
  <si>
    <t>The draft Resolution provides for the repeal of Resolution of the Cabinet of Ministers of Ukraine No. 186 of 3 March 2022 "Certain Issues of Food Labelling under Martial Law" and Resolution of the Cabinet of Ministers of Ukraine No. 234 of 9 March 2022 "On Measures to Ensure the Uninterrupted Supply of Imported Foodstuffs and Feed under Martial Law"._x000D_
These Resolutions were adopted as temporary measures to ensure food security under martial law and introduced simplified food labelling requirements in cases of shortages of raw materials and the need for prompt changes to product formulations, as well as provisions allowing the placing on the market of imported food products and feed labelled in a language other than the state language._x000D_
The draft Resolution establishes that food products and feed whose labelling information is provided in accordance with the provisions of Resolution No. 186 of 3 March 2022 and Resolution No. 234 of 9 March 2022 may be placed on the market  within the territory of Ukraine: _x000D_
food products – until the expiry of the minimum durability date or the "use by" date; _x000D_
feed – until the expiry of the minimum storage period._x000D_
The adoption of the draft Resolution will ensure the full application of general labelling requirements in accordance with Law of Ukraine “On Information for Consumers regarding Food Products” and the Law of Ukraine “On Safety and Hygiene of Feed”.</t>
  </si>
  <si>
    <t>Food products and feeds</t>
  </si>
  <si>
    <t>65.120 - Animal feeding stuffs; 67 - FOOD TECHNOLOGY</t>
  </si>
  <si>
    <r>
      <rPr>
        <sz val="11"/>
        <rFont val="Calibri"/>
      </rPr>
      <t>https://members.wto.org/crnattachments/2026/TBT/UKR/26_02957_00_x.pdf
https://members.wto.org/crnattachments/2026/TBT/UKR/26_02957_01_x.pdf
https://me.gov.ua/Documents/Detail/a20f70fe-85e0-4e8f-a57e-ad1420a6b7b1?lang=uk-UA&amp;title=ProktPostanoviKabinetuMinistrivUkrainiproViznanniaTakimi-SchoVtratiliChinnist-DeiakikhPostanovKabinetuMinistrivUkraini</t>
    </r>
  </si>
  <si>
    <t>Laws of Ukraine "On Information for Consumers on Food Products";  "On Feed Safety and Hygiene";Resolution of the Cabinet of Ministers of Ukraine No. 186 of 3 March 2022 “Certain Issues of Food Labelling under Martial Law”;Resolution of the Cabinet of Ministers of Ukraine No. 234 of 9 March 2022 “On Measures to Ensure the Uninterrupted Supply of Imported Foodstuffs and Feed under Martial Law”;Resolution of the Cabinet of Ministers of Ukraine No. 922 of 19 August 2022 “On Amendment to the Resolution of the Cabinet of Ministers of Ukraine of 9 March 2022 No. 234” (notified in the document G/TBT/N/UKR/218/Add.1).</t>
  </si>
  <si>
    <t>Review of live marine ornamental fish import policy – Revised draft report</t>
  </si>
  <si>
    <t>The Australian Government Department of Agriculture, Fisheries and Forestry has released the revised draft report for the Review of live marine ornamental fish import policy for comment.The revised draft report assesses the risk of pathogenic agents associated with the import of species on the department's List of permitted live marine ornamental fish; found on our Biosecurity Import Conditions System (BICON)The revised draft report proposes that live marine ornamental fish sourced from both captive-bred, and wild populations of fish be permitted import into Australia, subject to compliance with a range of biosecurity measures. The proposed measures are supported by risk assessments, meet Australia's international rights and obligations, and are necessary to protect the health of Australian fish. The revised draft report will be accessible at https://haveyoursay.agriculture.gov.au/ornamental-fish. Trading partners are invited to provide comments on the draft report until 3 August 2026.The department will carefully consider all comments while preparing the final report.</t>
  </si>
  <si>
    <t>Live marine ornamental fish</t>
  </si>
  <si>
    <t>030111 - Live ornamental freshwater fish; 030119 - Live ornamental fish (excl. freshwater); 030111 - Live ornamental freshwater fish; 030119 - Live ornamental fish (excl. freshwater)</t>
  </si>
  <si>
    <t>Animal diseases; Animal health; Modification of final date for comments; Animal health; Animal diseases</t>
  </si>
  <si>
    <t>Amendment of the FOAG Ordinance on phytosanitary measures for agriculture and horticulture; SR 916.202.1</t>
  </si>
  <si>
    <t>This notification concerns the amendment of an existing ordinance (VPM-BLW, SR 916.202.1) which specifies the provisions of the Ordinance on the Protection of Plants against Particularly Dangerous Harmful Organisms (Plant Health Ordinance, PGesV, SR 916.20, which was notified under G/SPS/N/CHE/83) to maintain the harmonization with the European plant health legislation in accordance with the bilateral agreement on trade in agricultural products (agricultural agreement) between Switzerland and the European Union.The main changes are as follows:Extension of the exemption from the import ban of potatoes for human consumption from Egypt;Extension of the measures againstPhyllosticta citricarpa (McAlpine) Van der Aa;Extension of the measures Spodoptera frugiperda (Smith);Measures to eradicate and prevent the spread of Popillia japonica Newman;The exemption of several commodities from the list of high-risk commodities, which are subjected to a provisional import ban. For some commodities, additional import requirements have been specified</t>
  </si>
  <si>
    <t>Live trees and other plants; Bulbs, roots and the like; Cut flowers and ornamental foliage (HS code(s): 06); Edible vegetables and certain roots and tubers (HS code(s): 07); Edible fruit and nuts; Peel of citrus fruit or melons (HS code(s): 08)</t>
  </si>
  <si>
    <t>06 - LIVE TREES AND OTHER PLANTS; BULBS, ROOTS AND THE LIKE; CUT FLOWERS AND ORNAMENTAL FOLIAGE; 07 - EDIBLE VEGETABLES AND CERTAIN ROOTS AND TUBERS; 08 - EDIBLE FRUIT AND NUTS; PEEL OF CITRUS FRUIT OR MELONS</t>
  </si>
  <si>
    <r>
      <rPr>
        <sz val="11"/>
        <rFont val="Calibri"/>
      </rPr>
      <t>https://members.wto.org/crnattachments/2026/SPS/CHE/26_02897_00_f.pdf</t>
    </r>
  </si>
  <si>
    <t>Application form for authorisations of feed additives and the designation of target animal species and categories</t>
  </si>
  <si>
    <t>The proposal notified in G/SPS/N/EU/898 (25 November 2025) is now adopted by Commission Implementing Regulation (EU) 2026/1115 of 26 May 2026 amending Regulation (EC) No 429/2008 as regards the application form for authorisations of feed additives and the designation of target animal species and categories (Text with EEA relevance).This Regulation shall enter into force on the twentieth day following that of its publication in the Official Journal of the European Union. It shall apply from 16 December 2026.</t>
  </si>
  <si>
    <t>Adoption/publication/entry into force of reg.; Animal diseases; Animal health; Food safety; Human health; Human health; Animal health; Food safety; Animal diseases</t>
  </si>
  <si>
    <r>
      <rPr>
        <sz val="11"/>
        <rFont val="Calibri"/>
      </rPr>
      <t>https://members.wto.org/crnattachments/2026/SPS/EEC/26_02895_00_e.pdf
https://members.wto.org/crnattachments/2026/SPS/EEC/26_02895_00_f.pdf
https://members.wto.org/crnattachments/2026/SPS/EEC/26_02895_00_s.pdf</t>
    </r>
  </si>
  <si>
    <t>Kazakhstan has notified in G/SPS/N/KAZ/172 (20 February 2024) a letter from the Veterinary Control and Supervision Committee of the Ministry of Agriculture on the introduction of temporary restrictions on the import of live poultry and hatching eggs, down and feathers, meat for import and transit through the territory of Kazakhstan from the territories of the municipalities of Varde and Vordinborg in Denmark of live poultry and hatching eggs, down and feathers, poultry meat and all types of poultry products that have not undergone heat treatment (at least 70 ° C), feed and feed additives for birds, hunting trophies that have not undergone taxidermic treatment (feathered game), used equipment for keeping, slaughtering and butchering birds.The notified measure was modified by the Letter of the Committee for Veterinary Control and Surveillance of the Ministry of Agriculture of Kazakhstan.</t>
  </si>
  <si>
    <t>Live poultry and hatching eggs, fluff and feathers, poultry meat, and all types of poultry products that have not undergone proper heat treatment, feed and feed additives for birds, excluding feed additives of chemical and microbiological synthesis, hunting trophies and used equipment for keeping, slaughtering, and butchering birds </t>
  </si>
  <si>
    <t>01 - LIVE ANIMALS; 04 - DAIRY PRODUCE; BIRDS' EGGS; NATURAL HONEY; EDIBLE PRODUCTS OF ANIMAL ORIGIN, NOT ELSEWHERE SPECIFIED OR INCLUDED; 16 - PREPARATIONS OF MEAT, OF FISH, OF CRUSTACEANS, MOLLUSCS OR OTHER AQUATIC INVERTEBRATES, OR OF INSECTS; 23 - RESIDUES AND WASTE FROM THE FOOD INDUSTRIES; PREPARED ANIMAL FODDER; 67 - PREPARED FEATHERS AND DOWN AND ARTICLES MADE OF FEATHERS OR OF DOWN; ARTIFICIAL FLOWERS; ARTICLES OF HUMAN HAIR; 01 - LIVE ANIMALS; 04 - DAIRY PRODUCE; BIRDS' EGGS; NATURAL HONEY; EDIBLE PRODUCTS OF ANIMAL ORIGIN, NOT ELSEWHERE SPECIFIED OR INCLUDED; 16 - PREPARATIONS OF MEAT, OF FISH, OF CRUSTACEANS, MOLLUSCS OR OTHER AQUATIC INVERTEBRATES, OR OF INSECTS; 23 - RESIDUES AND WASTE FROM THE FOOD INDUSTRIES; PREPARED ANIMAL FODDER; 67 - PREPARED FEATHERS AND DOWN AND ARTICLES MADE OF FEATHERS OR OF DOWN; ARTIFICIAL FLOWERS; ARTICLES OF HUMAN HAIR</t>
  </si>
  <si>
    <t>Animal diseases; Animal health; Avian Influenza; Food safety; Human health; Pest- or Disease- free Regions / Regionalization; Withdrawal of the measure; Human health; Animal health; Food safety; Animal diseases; Pest- or Disease- free Regions / Regionalization; Avian Influenza</t>
  </si>
  <si>
    <t>Propuesta de requisitos fitosanitarios para la importación a México de micelio de hongo melena de león (Hericium erinaceus) para siembra, originario y procedente de Bélgica (Draft phytosanitary requirements for the importation into Mexico of lion's mane mushroom (Hericium erinaceus) mycelium for sowing, originating in and coming from Belgium)</t>
  </si>
  <si>
    <t>The notified draft phytosanitary requirements governing the importation into Mexico of lion's mane mushroom (Hericium erinaceus) mycelium for sowing, originating in and coming from Belgium, were determined by SENASICA, pursuant to the Agreement on the Application of Sanitary and Phytosanitary Measures.</t>
  </si>
  <si>
    <t>Lion's mane mushroom (Hericium erinaceus) mycelium</t>
  </si>
  <si>
    <t>Protect humans from animal/plant pest or disease (SPS); Protect territory from other damage from pests (SPS)</t>
  </si>
  <si>
    <t>Territory protection; Plant health; Pest- or Disease- free Regions / Regionalization</t>
  </si>
  <si>
    <r>
      <rPr>
        <sz val="11"/>
        <rFont val="Calibri"/>
      </rPr>
      <t>https://members.wto.org/crnattachments/2026/SPS/MEX/26_02904_00_s.pdf
https://www.gob.mx/senasica/documentos/consulta-publica-de-requisitos-fitosanitarios</t>
    </r>
  </si>
  <si>
    <t>Propuesta de requisitos fitosanitarios para la importación a México de micelio de hongo ostra (Pleurotus ostreatus) para siembra, originario y procedente de Bélgica (Draft phytosanitary requirements for the importation into Mexico of oyster mushroom (Pleurotus ostreatus) mycelium for sowing, originating in and coming from Belgium)</t>
  </si>
  <si>
    <t>The notified draft phytosanitary requirements governing the importation into Mexico of oyster mushroom (Pleurotus ostreatus) mycelium for sowing, originating in and coming from Belgium, were determined by SENASICA, pursuant to the Agreement on the Application of Sanitary and Phytosanitary Measures.</t>
  </si>
  <si>
    <t>Oyster mushroom (Pleurotus ostreatus) mycelium</t>
  </si>
  <si>
    <r>
      <rPr>
        <sz val="11"/>
        <rFont val="Calibri"/>
      </rPr>
      <t>https://members.wto.org/crnattachments/2026/SPS/MEX/26_02905_00_s.pdf
https://www.gob.mx/senasica/documentos/consulta-publica-de-requisitos-fitosanitarios</t>
    </r>
  </si>
  <si>
    <t>Turkish Food Codex Regulation on Novel Foods </t>
  </si>
  <si>
    <t>The Turkish Food Codex Regulation on Novel Food, which was notified through G/SPS/N/TUR/149 (21 October 2024), was now adopted and published in the Official Gazette dated 20 May 2026 and numbered 33259.The regulation entered into force on the date of its publication. Compliance with the list of novel foods included in Annex 1 must be achieved by 30 June 2027. </t>
  </si>
  <si>
    <r>
      <rPr>
        <sz val="11"/>
        <rFont val="Calibri"/>
      </rPr>
      <t>https://members.wto.org/crnattachments/2026/SPS/TUR/26_02892_00_x.pdf
https://members.wto.org/crnattachments/2026/SPS/TUR/26_02892_01_x.pdf
https://www.resmigazete.gov.tr/eskiler/2026/05/20260520-1.htm</t>
    </r>
  </si>
  <si>
    <t>Turkish Food Codex Communiqué on Implementation on Novel Foods, which was notified through G/SPS/N/TUR/150 (23 October 2024), was now adopted and published in the Official Gazette dated 20 May 2026 and numbered 33259.The Comminiqué entered into force on the date of its publication. </t>
  </si>
  <si>
    <r>
      <rPr>
        <sz val="11"/>
        <rFont val="Calibri"/>
      </rPr>
      <t>https://members.wto.org/crnattachments/2026/SPS/TUR/26_02893_00_x.pdf
https://members.wto.org/crnattachments/2026/SPS/TUR/26_02893_01_x.pdf
https://www.resmigazete.gov.tr/eskiler/2026/05/20260520-3.htm</t>
    </r>
  </si>
  <si>
    <t>DUS 1862:2026, Biochar — Specification, First Edition</t>
  </si>
  <si>
    <t>This Working Draft Uganda Standard specifies requirements, sampling and test methods for biochar. The standard applies to biochar produced from biomass through thermochemical conversion processes such as pyrolysis or gasification under limited oxygen conditions. This standard does not apply to charcoal used as fuel or biochar produced from hazardous or contaminated feedstock.Note: This Draft Uganda Standard was also notified to the TBT Committee.</t>
  </si>
  <si>
    <t>Fertilisers (HS code(s): 31); Agriculture (ICS code(s): 65.080); Biochar</t>
  </si>
  <si>
    <t>65.080 - Fertilizers</t>
  </si>
  <si>
    <t>.To be determined.</t>
  </si>
  <si>
    <r>
      <rPr>
        <sz val="11"/>
        <rFont val="Calibri"/>
      </rPr>
      <t>https://members.wto.org/crnattachments/2026/SPS/UGA/26_02884_00_e.pdf</t>
    </r>
  </si>
  <si>
    <t>The Order of the Ministry of Health of Ukraine No. 514 "On Approval of Amendments to the State Medical and Sanitary Norms for Safe Usage of Pesticides and Agrochemicals" of 16 April 2026</t>
  </si>
  <si>
    <t>The Order approves Amendments to the State Medical and Sanitary Norms for Safe Usage of Pesticides and Agrochemicals, approved by the Order of the Ministry of Health of Ukraine No. 55 of 2 February 2016 (as amended by the Order of the Ministry of Health of Ukraine No. 1276 of 28 May 2020).The amendments provide for the clarification of certain entries in Tables 6 and 7 and introduce a new Table 8 to the State Medical and Sanitary Norms for Safe Usage of Pesticides and Agrochemicals.</t>
  </si>
  <si>
    <t>Pesticides and agrochemicals</t>
  </si>
  <si>
    <t>Food safety (SPS); Plant protection (SPS)</t>
  </si>
  <si>
    <t>Food safety; Human health; Plant health</t>
  </si>
  <si>
    <r>
      <rPr>
        <sz val="11"/>
        <rFont val="Calibri"/>
      </rPr>
      <t>https://members.wto.org/crnattachments/2026/SPS/UKR/26_02912_00_x.pdf
https://members.wto.org/crnattachments/2026/SPS/UKR/26_02912_01_x.pdf
https://zakon.rada.gov.ua/laws/show/z0603-26#Text</t>
    </r>
  </si>
  <si>
    <t>Draft Order of the Ministry of Economy, Environment and Agriculture of Ukraine “On Approval of Amendments to the Methods for Inspection, Examination, including Sampling, and Conducting Phytosanitary Expertise (Testing)”</t>
  </si>
  <si>
    <t>The draft Order is aimed at improving the Methods for inspection and examination, including sampling, and conducting phytosanitary expertise (testing) in accordance with the Law of Ukraine "On Plant Quarantine" to ensure the proper implementation of phytosanitary procedures applicable to regulated articles moving within the territory of Ukraine, as well as those subject to import, export or re-export, taking into account phytosanitary risks based on a risk-oriented approach._x000D_
To ensure an appropriate level of phytosanitary protection, the draft Order provides for:_x000D_
• clarification of certain provisions and wording in the text of the Methods;_x000D_
• further specification of the principles for determining consignments of regulated articles and assessing their homogeneity;_x000D_
• introduction of requirements to indicate the volume of consignments in phytosanitary documents;_x000D_
• revision and updating of sampling rates for wood, wood products, wood packaging material, ornamental plants, seeds and other regulated articles;_x000D_
• supplementation of the Methods with provisions governing the sampling of large-sized plants and ornamental plants grown in pots;_x000D_
• clarification of requirements for technical characteristics and adjustment of automatic sampling devices;_x000D_
• introduction of editorial and technical amendments to the annexes, including the table establishing sample sizes for regulated articles subject to phytosanitary expertise (testing);• clarification of methods for conducting phytosanitary expertise (testing) and the procedures for their application.</t>
  </si>
  <si>
    <t>Plants</t>
  </si>
  <si>
    <t>July 2026</t>
  </si>
  <si>
    <t>The Order will enter into force on the date of its official publication.</t>
  </si>
  <si>
    <r>
      <rPr>
        <sz val="11"/>
        <rFont val="Calibri"/>
      </rPr>
      <t>https://members.wto.org/crnattachments/2026/SPS/UKR/26_02915_00_x.pdf
https://members.wto.org/crnattachments/2026/SPS/UKR/26_02915_01_x.pdf
https://me.gov.ua/Documents/Detail/b015aef9-49b2-4b0c-8535-07d896cd920b?lang=uk-UA&amp;title=ProktNakazuMinisterstvaEkonomiki-DovkilliaTaSilskogoGospodarstvaUkrainiproZatverdzhenniaZminDoMetodivInspektuvannia-Ogliadu-UTomuChisliVidboruZrazkiv-TaProvedenniaFitosanitarnoiEkspertizi-analiziv-</t>
    </r>
  </si>
  <si>
    <t>Publication of RSS-287, Issue 4 - Emergency Position Indicating Radio Beacons (EPIRB), Emergency Locator Transmitters (ELT), Personal Locator Beacons (PLB), and Maritime Survivor Locator Devices (MSLD)</t>
  </si>
  <si>
    <t>Notice is hereby given that Innovation, Science and Economic Development Canada (ISED) has published the following document:Radio Standards Specification RSS-287, Issue 4, “Emergency Position Indicating Radio Beacons (EPIRB), Emergency Locator Transmitters (ELT), Personal Locator Beacons (PLB), and Maritime Survivor Locator Devices (MSLD)” which sets out certification requirements for licence-exempt radio apparatus such as emergency position indicating radio beacons (EPIRBs), which are carried on ships, emergency locator transmitters (ELTs), which are carried on aircraft, personal locator beacons (PLBs), which are for use by persons, and maritime survivor locator devices (MSLDs), which are devices worn on a person while aboard a vessel.</t>
  </si>
  <si>
    <t>Radiocommunications (ICS 33.060)</t>
  </si>
  <si>
    <t> Consultation</t>
  </si>
  <si>
    <r>
      <rPr>
        <sz val="11"/>
        <rFont val="Calibri"/>
      </rPr>
      <t>https://ised-isde.canada.ca/site/spectrum-management-telecommunications/en/devices-and-equipment/radio-equipment-standards/radio-standards-specifications-rss/rss-287-emergency-position-indicating-radio-beacons-epirb-emergency-locator-transmitters-elt (English)
https://ised-isde.canada.ca/site/gestion-spectre-telecommunications/fr/dispositifs-materiel/normes-applicables-materiel-radio/cahiers-charges-normes-radioelectriques-cnr/cnr-287-radiobalises-localisation-sinistres-rls-radiobalises-secours-rbs-balises-localisation (French)
https://gazette.gc.ca/rp-pr/p1/2026/2026-05-30/html/notice-avis-eng.html#ns4 (English)
https://gazette.gc.ca/rp-pr/p1/2026/2026-05-30/html/notice-avis-fra.html#a1 (French)</t>
    </r>
  </si>
  <si>
    <t>Publication of RSS-288, Issue 2 - Global Maritime Distress and Safety System (GMDSS)</t>
  </si>
  <si>
    <t>Notice is hereby given that Innovation, Science and Economic Development Canada (ISED) has published the following document:Radio Standards Specification Radio Standards Specification RSS-288, Issue 2, “Global Maritime Distress and Safety System (GMDSS)” which sets out certification requirements for licence-exempt shipborne radiocommunication equipment which meets the requirements of the Global Maritime Distress and Safety System (GMDSS).</t>
  </si>
  <si>
    <r>
      <rPr>
        <sz val="11"/>
        <rFont val="Calibri"/>
      </rPr>
      <t>https://ised-isde.canada.ca/site/spectrum-management-telecommunications/en/devices-and-equipment/radio-equipment-standards/radio-standards-specifications-rss/rss-288-global-maritime-distress-and-safety-system-gmdss (English)
https://ised-isde.canada.ca/site/gestion-spectre-telecommunications/fr/dispositifs-materiel/normes-applicables-materiel-radio/cahiers-charges-normes-radioelectriques-cnr/cnr-288-systeme-mondial-detresse-securite-mer-smdsm (French)
https://gazette.gc.ca/rp-pr/p1/2026/2026-05-30/html/notice-avis-eng.html#ns4 (English)
https://gazette.gc.ca/rp-pr/p1/2026/2026-05-30/html/notice-avis-fra.html#a1 (French)</t>
    </r>
  </si>
  <si>
    <t>Updating Technical Standards Document 208 (3 pages, available in English and French) Proposed Technical Standards Document (TSD) 208 (94 pages, available in English and French)</t>
  </si>
  <si>
    <t>Transport Canada is proposing to update Technical Standards Document (TSD) 208 referenced in the Motor Vehicle Safety Regulations (MVSR) pertaining to child restraint systems used in air bag suppression and low risk deployment testing and seatbelt reminder requirements.</t>
  </si>
  <si>
    <t>Motor vehicle: (ICS: 43.020, 43.080)</t>
  </si>
  <si>
    <t>43.020 - Road vehicles in general; 43.080 - Commercial vehicles</t>
  </si>
  <si>
    <t>Transport Canada is proposing changes to TSD 208 that will ensure that the child restraint systems we use to test advanced air bags represent the current market. These updates will make it easier for vehicle manufacturers and labs to get child restraint systems for testing and increase passenger safety through updates to passenger warning systems.</t>
  </si>
  <si>
    <t>On the date of publication of the TSD</t>
  </si>
  <si>
    <t>Mandatory compliance – 01 September 2028</t>
  </si>
  <si>
    <r>
      <rPr>
        <sz val="11"/>
        <rFont val="Calibri"/>
      </rPr>
      <t xml:space="preserve">https://tc.canada.ca/en/corporate-services/consultations/updating-technical-standards-document-208 (English)
https://tc.canada.ca/fr/services-generaux/consultations/mise-jour-document-normes-technique-208 (French)
</t>
    </r>
  </si>
  <si>
    <t>Transport Canada website:Consultation: Updating Technical Standards Document 208 _x000D_
https://tc.canada.ca/en/corporate-services/consultations/updating-technical-standards-document-208 (English)https://tc.canada.ca/fr/services-generaux/consultations/mise-jour-document-normes-technique-208 (French)</t>
  </si>
  <si>
    <t>Protocolo PC Nº123 :2026 - Válvulas de accionamiento manual destinadas a cilindros portátiles de material compuesto para GLP</t>
  </si>
  <si>
    <t>The notified Protocol establishes the certification procedure for manually operated valves for portable composite LPG cylinders. The scope of the notified Protocol extends to manually operated valves with a pressure relief valve. These valves can also include any of the following safety features: a fixed liquid level gauge, a non-return valve, and an excess flow valve.</t>
  </si>
  <si>
    <t>Válvulas de accionamiento manual destinadas a cilindros portátiles de material compuesto para GLP</t>
  </si>
  <si>
    <t>23.060 - Valves</t>
  </si>
  <si>
    <r>
      <rPr>
        <sz val="11"/>
        <rFont val="Calibri"/>
      </rPr>
      <t>https://members.wto.org/crnattachments/2026/TBT/CHL/26_02896_00_s.pdf</t>
    </r>
  </si>
  <si>
    <t>• Ley Nº 18.410:1985, crea la Superintendencia de Electricidad y Combustibles (SEC), del Ministerio de Economía, Fomento y Reconstrucción• Decreto Supremo Nº 298, de 2005, Reglamento para la Certificación de Productos Eléctricos y de Combustibles, del Ministerio de Economía, Fomento y Reconstrucción.• UNE EN ISO 15995:2011- Specifications and testing of LPG cylinder valves — Manually operated.• Resolución Exenta N° 0431 del 23/08/2010 del Ministerio de Energía.G/TBT/N/CHL/797- 2 -</t>
  </si>
  <si>
    <t>Protocolo de Ensayo de Seguridad PC Nº 65/3 :2026 - Calefactores radiantes infrarrojos para exteriores que utilizan combustibles gaseosos.</t>
  </si>
  <si>
    <t>The notified Protocol establishes the certification procedure for gas-fired outdoor infra-red patio heaters, in accordance with CSA/ANSI Z83.26:2020 – CSA 2.37:2020.In addition, the product covered by this Protocol must comply with SEC Exempt Resolution No. 745:2004, or any provision that replaces it; the appliance must therefore be marketed with a built-in hose and regulator.</t>
  </si>
  <si>
    <t>Calefactores radiantes infrarrojos para exteriores que utilizan combustibles gaseosos</t>
  </si>
  <si>
    <t>97.100 - Domestic, commercial and industrial heating appliances</t>
  </si>
  <si>
    <r>
      <rPr>
        <sz val="11"/>
        <rFont val="Calibri"/>
      </rPr>
      <t>https://members.wto.org/crnattachments/2026/TBT/CHL/26_02911_00_s.pdf</t>
    </r>
  </si>
  <si>
    <t>• Ley Nº 18.410:1985, crea la Superintendencia de Electricidad y Combustibles (SEC), del Ministerio de Economía, Fomento y Reconstrucción.• Decreto Supremo Nº 298, de 2005, Reglamento para la Certificación de Productos Eléctricos y de Combustibles, del Ministerio de Economía, Fomento y Reconstrucción.• CSA/ANSI Z83.26:2020 – CSA 2.37:2020• Resolución Exenta N° 0431 del 23/08/2010 del Ministerio de Energía.G/TBT/N/CHL/798- 2 -</t>
  </si>
  <si>
    <t>Draft Decree of the Head of the Halal Product Assurance Organizing Agency  Number … of 2026 Concerning Guidelines for the Implementation of the Halal Assurance System for Cosmetics</t>
  </si>
  <si>
    <t>This draft regulation establishes Guidelines for the Implementation of the Halal Assurance System (HAS) for cosmetic products. The guidelines are intended to assist business operators, halal supervisors, halal auditors, halal product assurance inspectors, and other stakeholders in implementing the Halal Assurance System in accordance with Indonesia's Halal Product Assurance Law and Government Regulation No. 42 of 2024.The regulation provides guidance on the criteria for the Halal Assurance System applicable to cosmetic products and identifies critical halal control points throughout the production process to ensure the continuity of halal compliance. The guidelines aim to facilitate consistent implementation of halal requirements, support compliance with applicable regulations and standards, and ensure that cosmetic products meet halal requirements in accordance with Islamic principles.</t>
  </si>
  <si>
    <t>Cosmetic product </t>
  </si>
  <si>
    <t>33 - ESSENTIAL OILS AND RESINOIDS; PERFUMERY, COSMETIC OR TOILET PREPARATIONS</t>
  </si>
  <si>
    <r>
      <rPr>
        <sz val="11"/>
        <rFont val="Calibri"/>
      </rPr>
      <t>https://members.wto.org/crnattachments/2026/TBT/IDN/26_02914_00_x.pdf</t>
    </r>
  </si>
  <si>
    <t>Government Regulation No. 42 of 2024 concerning the Implementation of Halal Product Assurances</t>
  </si>
  <si>
    <t>Russian Federation</t>
  </si>
  <si>
    <t>Draft amendments to the Rules for registration and examination of safety, quality and effectiveness of medical devices</t>
  </si>
  <si>
    <t>The draft amendments to the Rules for registration and examination of safety, quality and effectiveness of medical devices provides for the possibility of suspending the validity of the marketing authorization in the event that there is no valid report on the results of inspection in the marketing authorization application of a medical device in order to prevent the release into circulation of a poor quality medical product.</t>
  </si>
  <si>
    <t>Cotton wool, gauze, bandages and similar articles (for example, bandages, Band-Aids, poultices), im pregnated or coated with pharmaceutical substances or packaged in forms or packages for retail sale, intended for use in medicine, surgery, dentistry or veterinary medicine (HS 3005); Devices and instruments used in medicine, surgery, dentistry or veterinary m edicine, including scintigraphic equipment, other electro-medical equipment and vision testers (HS 9018); Equipment based on the use of X-ray, alpha, beta or gamma radiation, intended or not intended for medical, surgical, dental or veterinary use, including X-ray or radiotherapy equipment, X-ray tubes and other X-ray generators, high-voltage generators, shields and control panels, screens, tables, chairs and similar products for examination or treatment (HS 9022); Medical, surgical, dental or veterinary furniture (for example, operating tables, examination tables, hospital beds with mechanical devices, dental chairs); barber chairs and similar chairs with devices for rotating and simultaneously for tilting and lifting; parts of the above-mentioned products (HS Code 9402).</t>
  </si>
  <si>
    <t>3005 - Wadding, gauze, bandages and the like, e.g. dressings, adhesive plasters, poultices, impregnated or covered with pharmaceutical substances or put up for retail sale for medical, surgical, dental or veterinary purposes; 9018 - Instruments and appliances used in medical, surgical, dental or veterinary sciences, incl. scintigraphic apparatus, other electro-medical apparatus and sight-testing instruments, n.e.s.; 9022 - Apparatus based on the use of X-rays or of alpha, beta, gamma or other ionising radiation, whether or not for medical, surgical, dental or veterinary uses, incl. radiography or radiotherapy apparatus, X-ray tubes and other X-ray generators, high tension generators, control panels and desks, screens, examination or treatment tables, chairs and the like; 9402 - Medical, surgical, dental or veterinary furniture, e.g. operating tables, examination tables, hospital beds with mechanical fittings and dentists' chairs; barbers' chairs and similar chairs having rotating as well as both reclining and elevating movement; parts thereof</t>
  </si>
  <si>
    <t>11.040 - Medical equipment</t>
  </si>
  <si>
    <t>Draft amendments to the Rules for registration and examination of safety, quality and effectiveness of medical deviceshttps://regulation.eaeunion.org/orv/3481/Decision of the Council of the Eurasian Economic Commission No. 46 of February 12, 2016https://eec.eaeunion.org/en/comission/department/deptexreg/ls1/MD_acts.php</t>
  </si>
  <si>
    <t>Hazardous Materials: Streamlining Requirements for the Approval 
of Certain Energetic Materials</t>
  </si>
  <si>
    <t xml:space="preserve">The Pipeline and Hazardous Materials Safety Administration (PHMSA) is amending the Hazardous Materials Regulations (HMR) by streamlining the classification and approval process for transporting certain low-hazard fireworks, revising the criteria for small arms cartridges to include tracer ammunition as eligible for self- classification, designating the PHMSA portal as the sole method to submit applications for all explosives approvals, and authorizing voluntary termination of an explosive approval by the approval holder.Effective Date: This final rule is effective on 2 July 2026. The incorporation by reference of certain material listed in this rule was approved by the Director of the Federal Register as of 28 December 2020.    Voluntary Compliance Date: 2 June 2026.    Delayed Compliance Date: 31 August 2026.91 Federal Register (FR) 32889, 2 June 2026; Title 49 Code of Federal Regulations (CFR) Parts 107171, and 173_x000D_
https://www.govinfo.gov/content/pkg/FR-2026-06-02/html/2026-10962.htm_x000D_
https://www.govinfo.gov/content/pkg/FR-2026-06-02/pdf/2026-10962.pdfThis final rule and the notice of proposed rulemaking notified as G/TBT/N/USA/2072 are identified by Docket Number PHMSA-2020-0103. The Docket Folder is available on Regulations.gov at https://www.regulations.gov/docket/PHMSA-2020-0103/document and provides access to primary and supporting documents as well as comments received. Documents are also accessible from Regulations.gov by searching the Docket Number. _x000D_
</t>
  </si>
  <si>
    <t>Energetic materials; Fireworks (HS code(s): 360410); Bombs, grenades, torpedos, mines, missiles, cartridges and other ammunition and projectiles and parts thereof, incl. buckshot, shot and cartridge wads, n.e.s. (HS code(s): 9306); Explosion protection (ICS code(s): 13.230); Explosives. Pyrotechnics and fireworks (ICS code(s): 71.100.30)</t>
  </si>
  <si>
    <t>360410 - Fireworks; 9306 - Bombs, grenades, torpedos, mines, missiles, cartridges and other ammunition and projectiles and parts thereof, incl. buckshot, shot and cartridge wads, n.e.s.; 360410 - Fireworks; 9306 - Bombs, grenades, torpedos, mines, missiles, cartridges and other ammunition and projectiles and parts thereof, incl. buckshot, shot and cartridge wads, n.e.s.</t>
  </si>
  <si>
    <t>13.230 - Explosion protection; 71.100.30 - Explosives. Pyrotechnics and fireworks; 13.230 - Explosion protection; 71.100.30 - Explosives. Pyrotechnics and fireworks</t>
  </si>
  <si>
    <r>
      <rPr>
        <sz val="11"/>
        <rFont val="Calibri"/>
      </rPr>
      <t>https://members.wto.org/crnattachments/2026/TBT/USA/final_measure/26_02908_00_e.pdf</t>
    </r>
  </si>
  <si>
    <t>Draft Regulatory Guide: Application and Testing of Onsite 
Emergency Alternating Current Power Sources in Production and 
Utilization Facilities</t>
  </si>
  <si>
    <t>Draft guide; request for comment - The U.S. Nuclear Regulatory Commission (NRC) is issuing for public comment draft regulatory guide (DG), DG-1477, ''Application and Testing of Onsite Emergency Alternating Current Power Sources in Production and Utilization Facilities.'' This DG is proposed Revision 5 of Regulatory Guide (RG) 1.9 with a new title. The proposed revision to the RG provides guidance that the staff of the NRC considers acceptable to comply with the NRC regulations for onsite emergency alternating current (AC) power sources in production and utilization facilities. These power sources include emergency diesel generators (EDGs), combustion turbine generators (CTGs) and other types of onsite emergency AC power sources.</t>
  </si>
  <si>
    <t>Emergency alternating current (AC) power source testing; Test conditions and procedures in general (ICS code(s): 19.020); Nuclear power plants. Safety (ICS code(s): 27.120.20)</t>
  </si>
  <si>
    <r>
      <rPr>
        <sz val="11"/>
        <rFont val="Calibri"/>
      </rPr>
      <t>https://members.wto.org/crnattachments/2026/TBT/USA/26_02909_00_e.pdf
https://members.wto.org/crnattachments/2026/TBT/USA/26_02909_01_e.pdf</t>
    </r>
  </si>
  <si>
    <t xml:space="preserve">91 Federal Register (FR) 33003, 2 June 2026:_x000D_
https://www.govinfo.gov/content/pkg/FR-2026-06-02/html/2026-10978.htm_x000D_
https://www.govinfo.gov/content/pkg/FR-2026-06-02/pdf/2026-10978.pdf_x000D_
https://www.nrc.gov/docs/ML2600/ML26007A205.pdfThis draft guide; request for comment is identified by Docket Number NRC-2026-0826. The Docket Folder is available on Regulations.gov at https://www.regulations.gov/docket/NRC-2026-0826/document and provides access to primary and supporting documents as well as comments received. Documents are also accessible from Regulations.gov by searching the Docket Number. _x000D_
_x000D_
_x000D_
</t>
  </si>
  <si>
    <t>Pipeline Safety: Breakout Tank Inspection Rule</t>
  </si>
  <si>
    <t>Notice of proposed rulemaking - Breakout tanks are used to ''relieve surges in a hazardous liquid pipeline system'' or to ''receive and store hazardous liquid transported by a pipeline for reinjection and continued transportation by pipeline.'' American Petroleum Institute Standard 653 (API Std 653) sets industry standards for the inspection, repair, alteration, and reconstruction of aboveground storage tanks. The Pipeline and Hazardous Materials Safety Administration (PHMSA) currently incorporates the 3rd edition of API Std 653 (issued December 2001) by reference into its regulations for breakout tanks. In this rulemaking, PHMSA is proposing to update its regulations for breakout tanks to incorporate the 5th edition of API Std 653 (issued November 2014) by reference. As a key part of this, PHMSA is proposing to authorize the use of risk-based inspection (RBI) procedures for establishing the inspection intervals of in-service breakout tanks.</t>
  </si>
  <si>
    <t>Breakout tank inspection; Quality (ICS code(s): 03.120); Accident and disaster control (ICS code(s): 13.200); Fluid storage devices (ICS code(s): 23.020)</t>
  </si>
  <si>
    <t>03.120 - Quality; 13.200 - Accident and disaster control; 23.020 - Fluid storage devices</t>
  </si>
  <si>
    <t>Quality requirements (TBT); Cost saving and productivity enhancement (TBT)</t>
  </si>
  <si>
    <r>
      <rPr>
        <sz val="11"/>
        <rFont val="Calibri"/>
      </rPr>
      <t>https://members.wto.org/crnattachments/2026/TBT/USA/26_02910_00_e.pdf</t>
    </r>
  </si>
  <si>
    <t xml:space="preserve">91 Federal Register (FR) 32919, 2 June 2026; Title 49 Code of Federal Regulations (CFR) Part 195_x000D_
https://www.govinfo.gov/content/pkg/FR-2026-06-02/html/2026-10969.htm_x000D_
https://www.govinfo.gov/content/pkg/FR-2026-06-02/pdf/2026-10969.pdfThis notice of proposed rulemaking is identified by Docket Number PHMSA-2025-1271. The Docket Folder is available on Regulations.gov at https://www.regulations.gov/docket/PHMSA-2025-1271/document and provides access to primary and supporting documents as well as comments received. Documents are also accessible from Regulations.gov by searching the Docket Number. _x000D_
_x000D_
</t>
  </si>
  <si>
    <t>New restrictions on rose plants for planting to prevent the introduction of Ralstonia solanacearum (synonyms: R. solanacearum race 3 biovar 2; R. solanacearum phylotype II)</t>
  </si>
  <si>
    <t>The CFIA regulates Ralstonia solanacearum (synonyms: R. solanacearum race 3 biovar 2; R. solanacearum phylotype II) as a quarantine pest. Research published in the European Journal of Plant Pathology, 171, 445–458 (2025) https://doi.org/10.1007/s10658-024-02960-8 confirms that Rosa spp. (roses) are asymptomatic hosts of R. solanacearum. As a result, propagative rose material, including unrooted cuttings, rooted plants, in-vitro and budwood, poses a high-risk pathway for the introduction of R. solanacearum into Canada.Therefore, effective 24 July 2026, the CFIA will introduce new import restrictions to prevent the introduction of R. solanacearum. Rose plants and propagative material (as listed in Item 3) from Australia, Denmark, Germany, Netherlands, United Kingdom and Republic of Korea must be produced in a Pest Free Place of Production (PFPP) or Pest Free Production Site (PFPS) officially recognized and maintained in accordance with ISPM No. 10 with the following additional declaration: "The plants in this consignment were produced in a Pest Free Place of Production (PFPP) or Pest Free Production Site (PFPS) for Ralstonia solanacearum (race 3 biovar 2). The consignment has been tested and found to be free of Rs R3bv2".Rosa spp. from the continental United States can be imported into Canada with the following additional declaration: "The Rosa spp. plants for planting are considered as being from Canada or the United States, and Ralstonia solanacearum (race 3 biovar 2) is not known to occur in the United States".</t>
  </si>
  <si>
    <t>Rosa spp.; Roses (HS code: 06 02 40); unrooted (HS code: 06 02 40 0010), rooted (HS code: 06 02 40 0020), budwood (HS code: 06 02 40 0030), in vitro (HS code: 06 02 40 0040)</t>
  </si>
  <si>
    <t>060240 - Roses, whether or not grafted</t>
  </si>
  <si>
    <t>Plant health; Pests; Pest- or Disease- free Regions / Regionalization</t>
  </si>
  <si>
    <t>Australia; Denmark; Germany; Korea, Republic of; Netherlands; United Kingdom; United States of America</t>
  </si>
  <si>
    <t>Amendment of Commission Implementing Regulation (EU)2019/2072 as regards exemptions from the measures to prevent the presence of regulated non-quarantine pests on specific plants for planting</t>
  </si>
  <si>
    <t>The proposal notified in G/SPS/N/EU/931 (16 March 2026) is now adopted by Commission Implementing Regulation (EU) 2026/1110 of 22 May 2026 amending Implementing Regulation (EU) 2019/2072 as regards exemptions from the measures to prevent the presence of regulated non-quarantine pests on specific plants for planting.This Regulation shall enter into force on the twentieth day following that of its publication in the Official Journal of the European Union.To note that the provisions of this Regulation are relevant also as regards exemptions from the obligation to include in the phytosanitary certificate the additional declaration as regards compliance with the measures for regulated non-quarantine pests, which will enter into application from 6 July 2026 onwards. The wording for that additional declaration was updated by Commission Implementing Regulation (EU) 2025/2249. That Regulation together with relevant guidance was communicated with notification G/SPS/N/EU/851/Add.2/Corr.1.</t>
  </si>
  <si>
    <t>Plants (HS Chapters: 06 (live plants)</t>
  </si>
  <si>
    <t>Adoption/publication/entry into force of reg.; Pests; Plant health; Plant health; Pests</t>
  </si>
  <si>
    <r>
      <rPr>
        <sz val="11"/>
        <rFont val="Calibri"/>
      </rPr>
      <t>https://members.wto.org/crnattachments/2026/SPS/EEC/26_02887_00_e.pdf
https://members.wto.org/crnattachments/2026/SPS/EEC/26_02887_00_f.pdf
https://members.wto.org/crnattachments/2026/SPS/EEC/26_02887_00_s.pdf</t>
    </r>
  </si>
  <si>
    <t>Commission Implementing Regulation (EU) 2026/1117 of 26 May 2026 concerning the authorisation of L-isoleucine produced with Escherichia coli CCTCC M 20231916 as a feed additive for all animal species (Text with EEA relevance)</t>
  </si>
  <si>
    <t>This Regulation authorises for the first time in the European Union and for a period of 10 years L-isoleucine produced with Escherichia coli CCTCC M 20231916 as a feed additive belonging to the category “nutritional additives” and in the functional group “amino acids, their salts and analogues” for all animal species. This authorisation is based on the favourable conclusions of a scientific assessment of the dossier submitted by the applicant, conducted by the European Food Safety Authority (EFSA). The terms of the authorisation are detailed in the Annex to the Act.</t>
  </si>
  <si>
    <r>
      <rPr>
        <sz val="11"/>
        <rFont val="Calibri"/>
      </rPr>
      <t>https://members.wto.org/crnattachments/2026/SPS/EEC/26_02888_00_e.pdf
https://members.wto.org/crnattachments/2026/SPS/EEC/26_02888_01_e.pdf
https://members.wto.org/crnattachments/2026/SPS/EEC/26_02888_02_e.pdf</t>
    </r>
  </si>
  <si>
    <t>Draft Order of the Ministry of Economy, Environment and Agriculture of Ukraine “On Amendments to the Order of the Ministry of Agrarian Policy and Food of Ukraine No. 391 of 14 February 2024” (concerning the Requirements for fruit jams, jellies, marmalades and sweetened chestnut purée)</t>
  </si>
  <si>
    <t>Ukraine notifies the adoption of the Order of the Ministry of Economy, Environment and Agriculture of Ukraine No. 4440 "On Amendments to the Order of the Ministry of Agrarian Policy and Food of Ukraine No. 391 of 14 February 2024" of 27 March 2026. The Order was registered in the Ministry of Justice of Ukraine on 8 May 2026 and officially published on 26 May 2026.The Order will enter into force on 26 November 2026.</t>
  </si>
  <si>
    <t>Fruit jams, jellies, marmalades, sweetened chestnut purée</t>
  </si>
  <si>
    <t>2007 - Jams, fruit jellies, marmalades, fruit or nut purée and fruit or nut pastes, obtained by cooking, whether or not containing added sugar or other sweetening matter; 2007 - Jams, fruit jellies, marmalades, fruit or nut purée and fruit or nut pastes, obtained by cooking, whether or not containing added sugar or other sweetening matter</t>
  </si>
  <si>
    <r>
      <rPr>
        <sz val="11"/>
        <rFont val="Calibri"/>
      </rPr>
      <t>https://members.wto.org/crnattachments/2026/SPS/UKR/26_02847_00_x.pdf
https://zakon.rada.gov.ua/laws/show/z0644-26#Text</t>
    </r>
  </si>
  <si>
    <t>Draft Resolution of the Cabinet of Ministers of Ukraine “On Amendments to Certain Resolutions of the Cabinet of Ministers of Ukraine Concerning the Conducting of Inspections in the Field of Plant Quarantine”</t>
  </si>
  <si>
    <t>Ukraine hereby provides the text of the notified draft measure, attached to this addendum. The draft text was inadvertently omitted from the original notification. No changes have been made to the content of the notified draft measure.</t>
  </si>
  <si>
    <t>Plant protection (SPS); Protect humans from animal/plant pest or disease (SPS)</t>
  </si>
  <si>
    <t>Plant diseases; Plant health; Plant health; Plant diseases</t>
  </si>
  <si>
    <r>
      <rPr>
        <sz val="11"/>
        <rFont val="Calibri"/>
      </rPr>
      <t>https://members.wto.org/crnattachments/2026/SPS/UKR/26_02851_00_x.pdf
https://dpss.gov.ua/zvyazkizgromadskistyu/konsultaciyi-z-gromadskistyu/obgovorennya-proektiv-dokumentiv1/2026</t>
    </r>
  </si>
  <si>
    <t>GCC Technical regulation for "Vehicles - "eCall" Emergency calls Technical Requirements"</t>
  </si>
  <si>
    <t>GCC Technical Regulations for Vehicles - "eCall" Emergency calls Technical Requirements, This regulation is concerned with the technical requirements for the emergency call system (eCall) for all passenger vehicles not more than eight seats in addition to the driver's (regardless of the vehicle's weight) and for light-duty vehicles with a weight not exceeding 3500 kg, which are imported or manufactured for registration and licensing in the GCC countries This standard exempted vehicle produced in small series.</t>
  </si>
  <si>
    <t>Road vehicles in general (ICS code(s): 43.020)</t>
  </si>
  <si>
    <t>43.020 - Road vehicles in general</t>
  </si>
  <si>
    <r>
      <rPr>
        <sz val="11"/>
        <rFont val="Calibri"/>
      </rPr>
      <t>https://members.wto.org/crnattachments/2026/TBT/ARE/26_02883_00_e.pdf</t>
    </r>
  </si>
  <si>
    <t>DEAS 847-4: 2025, Cosmetics — Analytical methods — Part 4: Determination of acid value and free fatty acids, Second Edition</t>
  </si>
  <si>
    <t>This Draft East African Standard prescribes the test method for the determination of acid value and free fatty acids in oils and fats for cosmetic industry.</t>
  </si>
  <si>
    <r>
      <rPr>
        <sz val="11"/>
        <rFont val="Calibri"/>
      </rPr>
      <t>https://members.wto.org/crnattachments/2026/TBT/UGA/26_02874_00_e.pdf</t>
    </r>
  </si>
  <si>
    <t>EAS 847-1, Cosmetics — Analytical methods — Part 1: Glossary of termsEAS 847-4: 2017, Cosmetics — Analytical methods — Part 4: Determination of acid value and free fatty acids.</t>
  </si>
  <si>
    <t>DEAS 847-3: 2025, Cosmetics — Analytical methods — Part 3: Determination of insoluble impurities, Second edition.</t>
  </si>
  <si>
    <t>This Draft East African Standard prescribes the test method for the determination of insoluble impurities in oils and fats for cosmetic industry.</t>
  </si>
  <si>
    <r>
      <rPr>
        <sz val="11"/>
        <rFont val="Calibri"/>
      </rPr>
      <t>https://members.wto.org/crnattachments/2026/TBT/UGA/26_02875_00_e.pdf</t>
    </r>
  </si>
  <si>
    <t>EAS 847-1, Cosmetics — Analytical methods — Part 1: Glossary of terms.EAS 847-3: 2017, Cosmetics — Analytical methods — Part 3: Determination of insoluble impurities.</t>
  </si>
  <si>
    <t>DEAS 847-2: 2025, Cosmetics — Analytical methods — Part 2: Determination of moisture content and volatile matter content, Second Edition.</t>
  </si>
  <si>
    <t>This Draft East African Standard prescribes the test methods for the determination of moisture content and volatile matter content in oils for cosmetic industry.</t>
  </si>
  <si>
    <r>
      <rPr>
        <sz val="11"/>
        <rFont val="Calibri"/>
      </rPr>
      <t>https://members.wto.org/crnattachments/2026/TBT/UGA/26_02877_00_e.pdf</t>
    </r>
  </si>
  <si>
    <t>EAS 847-1, Cosmetics — Analytical methods — Part 1: Glossary of termsEAS 847-2: 2017, Cosmetics — Analytical methods — Part 2: Determination of moisture content and volatile matter content.</t>
  </si>
  <si>
    <t>DEAS 1355:2025, Bath salt — Specification, First Edition</t>
  </si>
  <si>
    <t>This Draft East African Standard specifies requirements, sampling and test methods for bath salts. The standard is applicable to Epsom salts, Dead Sea salts and Himalayan salts.</t>
  </si>
  <si>
    <t>Perfumed bath salts and other bath and shower preparations (HS code(s): 330730); Cosmetics. Toiletries (ICS code(s): 71.100.70); Relief salts; Bath crystals; Epsom salts, Dead Sea salts; Himalayan salts</t>
  </si>
  <si>
    <t>330730 - Perfumed bath salts and other bath and shower preparations</t>
  </si>
  <si>
    <t>Consumer information, labelling (TBT); Prevention of deceptive practices and consumer protection (TBT); Protection of human health or safety (TBT); Quality requirements (TBT); Harmonization (TBT); Reducing trade barriers and facilitating trade (TBT)</t>
  </si>
  <si>
    <r>
      <rPr>
        <sz val="11"/>
        <rFont val="Calibri"/>
      </rPr>
      <t>https://members.wto.org/crnattachments/2026/TBT/UGA/26_02879_00_e.pdf</t>
    </r>
  </si>
  <si>
    <t>EAS 346, Labelling of cosmetics — RequirementsEAS 846, Glossary of terms relating to the cosmetic industryEAS 377 (all parts), Cosmetics and cosmetic productsEAS 847-1, Cosmetics — Analytical methods — Part 1: Glossary of termsEAS 847-16, Cosmetics — Analytical methods — Part 16: Determination of lead, mercury and arsenic contentEAS 847-17, Cosmetics — Analytical methods — Part 17: Determination of pHEAS 847-25, Cosmetics — Analytical methods — Part 25: Determination of finenessIS0 2479, Sodium chloride for industrial use — Determination of matter insoluble in water or in acid and preparation of principal solutions for other determinationsIS0 2480, Sodium chloride for industrial use — Determination of sulphate content — Barium sulphate gravimetric methodISO 2482, Sodium chloride for industrial use — Determination of calcium and magnesium contents — EDTA complexometric methodsISO 2483, Sodium chloride for industrial use — Determination of the loss of mass at 110 degrees CISO 15774, Animal and vegetable fats and oils — Determination of cadmium content by direct graphite furnace atomic absorption spectrometryISO 16212, Cosmetics — Microbiology — Enumeration of yeast and mouldISO 18416, Cosmetics — Microbiology — Detection of Candida albicansISO 21149, Cosmetics — Microbiology — Enumeration and detection of aerobic mesophilic bacteriaISO 21150, Cosmetics — Microbiology — Detection of Escherichia coliISO 22717, Cosmetics — Microbiology — Detection of Pseudomonas aeruginosaISO 22718, Cosmetics — Microbiology — Detection of Staphylococcus aureusISO 24153, Random sampling and randomisation proceduresCODEX STAN 150-1985, Standard for food grade saltEAS 35:2021, Fortified edible salt— SpecificationIS 2730:1977, Magnesium sulphate (Epsom salt)Maflahah, I., Febriana, R. N., Indarto, C., &amp; Asfan, D. F. (2022, July). Characterizing the quality of bath salt enriched with lemongrass essential oils as fragrant agent. In IOP Conference Series: Earth and Environmental Science (Vol. 1059, No. 1, p. 012074). IOP Publishing.Proksch, E., Nissen, H. P., Bremgartner, M., &amp; Urquhart, C. (2005). Bathing in a magnesium‐rich Dead Sea salt solution improves skin barrier function, enhances skin hydration, and reduces inflammation in atopic dry skin. International journal of dermatology, 44(2), 151-157.</t>
  </si>
  <si>
    <t>DEAS 1354:2025, Castor oil for cosmetic use — Specification, First Edition</t>
  </si>
  <si>
    <t>This Draft East African Standard specifies requirements, sampling and test methods for castor oil for cosmetic use.</t>
  </si>
  <si>
    <t>Castor oil and fractions thereof, whether or not refined, but not chemically modified (HS code(s): 151530); Cosmetics. Toiletries (ICS code(s): 71.100.70)</t>
  </si>
  <si>
    <t>151530 - Castor oil and fractions thereof, whether or not refined, but not chemically modified</t>
  </si>
  <si>
    <r>
      <rPr>
        <sz val="11"/>
        <rFont val="Calibri"/>
      </rPr>
      <t>https://members.wto.org/crnattachments/2026/TBT/UGA/26_02880_00_e.pdf</t>
    </r>
  </si>
  <si>
    <t>EAS 346, Labelling of cosmetics — RequirementsEAS 846, Glossary of terms relating to the cosmetic industryEAS 847-1, Cosmetics — Analytical methods — Part 1: Glossary of termsEAS 847-2, Cosmetics — Analytical methods — Part 2: Determination of moisture content and volatile matter contentEAS 847-5, Cosmetics — Analytical methods — Part 5: Determination of unsaponifiable matterEAS 847-7, Cosmetics — Analytical methods — Part 7: Determination of specific gravityEAS 847-9, Cosmetics — Analytical methods — Part 9: Determination of colourEAS 847-10, Cosmetics — Analytical methods — Part 10: Determination of acetyl value and hydroxyl valueEAS 847-13, Cosmetics — Analytical methods — Part 13: Determination of rancidityEAS 847-16, Cosmetics — Analytical methods — Part 16: Determination of lead, mercury and arsenic contentISO 660, Animal and vegetable fats and oils — Determination of acid value and acidityISO 663, Animal and vegetable fats and oils — Determination of insoluble impurities contentISO 3657, Animal and vegetable fats and oils — Determination of saponification valueISO 3960, Animal and vegetable fats and oils — Determination of peroxide value — Iodometric (visual) endpoint determinationISO 3961, Animal and vegetable fats and oils — Determination of iodine valueISO 6320, Animal and vegetable fats and oils — Determination of refractive indexISO 16212, Cosmetics — Microbiology — Enumeration of yeast and mouldISO 18416, Cosmetics — Microbiology — Detection of Candida albicansISO 21149, Cosmetics — Microbiology — Enumeration and detection of aerobic mesophilic bacteriaISO 22717, Cosmetics — Microbiology — Detection of Pseudomonas aeruginosaISO 22718, Cosmetics — Microbiology — Detection of Staphylococcus aureusISO 24153, Random sampling and randomisation proceduresUS 2275:2021, Castor oil for cosmetic industry — Specification</t>
  </si>
  <si>
    <t>DEAS 1353:2025, Bath oil — Specification, First edition</t>
  </si>
  <si>
    <t>This Draft East African Standard specifies requirements, sampling and test methods for bath oil based on refined vegetable oils or vegetable oils blends, mineral oils or mixture of the vegetable oils and mineral oils, for application on the skin or added to bath water.</t>
  </si>
  <si>
    <t>Perfumed bath salts and other bath and shower preparations (HS code(s): 330730); Cosmetics. Toiletries (ICS code(s): 71.100.70); Bath oil</t>
  </si>
  <si>
    <r>
      <rPr>
        <sz val="11"/>
        <rFont val="Calibri"/>
      </rPr>
      <t>https://members.wto.org/crnattachments/2026/TBT/UGA/26_02881_00_e.pdf</t>
    </r>
  </si>
  <si>
    <t>EAS 346, Labelling of cosmetics — RequirementsEAS 377 (all parts), Cosmetics and cosmetic productsEAS 846, Glossary of terms relating to the cosmetic industryEAS 847-1, Cosmetics — Analytical methods — Part 1: Glossary of termsEAS 847-2, Cosmetics — Analytical methods — Part 2: Determination of moisture content and volatile matter contentEAS 847-4, Cosmetics — Analytical methods — Part 4: Determination of acid value and free fatty acidsEAS 847-16, Cosmetics — Analytical methods — Part 16: Determination of lead, mercury and arsenic contentISO 3960, Animal and vegetable fats and oils — Determination of peroxide value — Iodometric (visual) endpoint determinationISO 18416, Cosmetics — Microbiology — Detection of Candida albicansISO 21149, Cosmetics — Microbiology — Enumeration and detection of aerobic mesophilic bacteriaISO 22716, Cosmetics — Good Manufacturing Practices (GMP) — Guidelines on Good Manufacturing PracticesISO 22717, Cosmetics — Microbiology — Detection of Pseudomonas aeruginosaISO 22718, Cosmetics — Microbiology — Detection of Staphylococcus aureusISO 24153, Random sampling and randomisation proceduresUS 2392: 2021, Bath oil — Specification</t>
  </si>
  <si>
    <t xml:space="preserve">DEAS 847-1: 2025, Cosmetics — Analytical methods — Part 1: Glossary of terms, Second Edition_x000D_
</t>
  </si>
  <si>
    <t>This Draft East African Standard defines terms used in the test methods for oils and fats for cosmetic industry._x000D_
This standard does not deal with the specifications of the oils or fats.</t>
  </si>
  <si>
    <t>Consumer information, labelling (TBT); Prevention of deceptive practices and consumer protection (TBT); Harmonization (TBT); Reducing trade barriers and facilitating trade (TBT)</t>
  </si>
  <si>
    <r>
      <rPr>
        <sz val="11"/>
        <rFont val="Calibri"/>
      </rPr>
      <t>https://members.wto.org/crnattachments/2026/TBT/UGA/26_02889_00_e.pdf</t>
    </r>
  </si>
  <si>
    <t>EAS 847-1: 2017, Cosmetics — Analytical methods — Part 1: Glossary of terms</t>
  </si>
  <si>
    <t>DEAS 846: 2025, Glossary of terms relating to the cosmetic industry, Second Edition</t>
  </si>
  <si>
    <t>This Draft East African Standard defines the terms relating to the cosmetic industry.</t>
  </si>
  <si>
    <r>
      <rPr>
        <sz val="11"/>
        <rFont val="Calibri"/>
      </rPr>
      <t>https://members.wto.org/crnattachments/2026/TBT/UGA/26_02890_00_e.pdf</t>
    </r>
  </si>
  <si>
    <t>EAS 846: 2017, Glossary of terms relating to the cosmetic industry</t>
  </si>
  <si>
    <t>Cambodia</t>
  </si>
  <si>
    <t>Prakas on Technical Standards of Telecommunications Equipment </t>
  </si>
  <si>
    <t>This Prakas sets out the Technical Standards of Telecommunication Equipment, with the objective of ensuring interoperability, electromagnetic compatibility, the prevention of radio frequency interference, the safety of telecommunication equipment, infrastructure and networks equipment for users, as well as promoting harmonization between national standards and international standards.</t>
  </si>
  <si>
    <t>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(HS code(s): 8505);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 (HS code(s): 8544)Note: Prakas on Technical Standards of Telecommunication Equipment covers the following Telecommunication Equipment:Wired Telecommunications Equipment in Appendix 1 and Radiocommunication equipment from Appendix 2 to Appendix 13 (Cellular Base Stations and Repeater Systems, Cellular Mobile Terminals, Land Mobile Radio, Short-Range Devices, Internet of Things, Ultra-Wide Band Devices, Intelligent Transport Systems, Maritime Radio Equipment, Aeronautical Radio Equipment, Amateur Radio Equipment, Global Mobile Personal Communication Satellite, and Integrated Receiver Decoder (IRD) for Use with 2nd Generation Digital Terrestrial Television Broadcasting System.</t>
  </si>
  <si>
    <t>8505 - 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8544 -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t>
  </si>
  <si>
    <t>29.060 - Electrical wires and cables; 29.100 - Components for electrical equipment; 33.050.10 - Telephone equipment</t>
  </si>
  <si>
    <r>
      <rPr>
        <sz val="11"/>
        <rFont val="Calibri"/>
      </rPr>
      <t>https://members.wto.org/crnattachments/2026/TBT/KHM/26_02876_00_e.pdf
https://members.wto.org/crnattachments/2026/TBT/KHM/26_02876_00_x.pdf</t>
    </r>
  </si>
  <si>
    <t>Prakas on Type Approvals and Conformity Assessment of Telecommunications Equipment and 5 Annexes </t>
  </si>
  <si>
    <t>Prakas on Type Approvals and Conformity Assessment of Telecommunications Equipment</t>
  </si>
  <si>
    <t>This Prakas sets out the conditions and procedures of Type Approval and conformity assessment of Telecommunications Equipment with the aim of ensuring the Telecommunications Equipment to be imported, distributed, supplied, or used in the Kingdom of Cambodia complies with relevant Technical Standards and regulations, as well as promoting consumer rights and fair competition.</t>
  </si>
  <si>
    <t>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(HS code(s): 8505);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 (HS code(s): 8544)Note: The Prakas on Type Approvals and Conformity Assessment of Telecommunications Equipment covers the following Telecommunication Equipment:Wired Telecommunications Equipment in Appendix 1 and Radiocommunication equipment from Appendix 2 to Appendix 13 (Cellular Base Stations and Repeater Systems, Cellular Mobile Terminals, Land Mobile Radio, Short-Range Devices, Internet of Things, Ultra-Wide Band Devices, Intelligent Transport Systems, Maritime Radio Equipment, Aeronautical Radio Equipment, Amateur Radio Equipment, Global Mobile Personal Communication Satellite, and Integrated Receiver Decoder (IRD) for Use with 2nd Generation Digital Terrestrial Television Broadcasting System. </t>
  </si>
  <si>
    <t>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8505 - 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 8544 - 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t>
  </si>
  <si>
    <r>
      <rPr>
        <sz val="11"/>
        <rFont val="Calibri"/>
      </rPr>
      <t>https://members.wto.org/crnattachments/2026/TBT/KHM/26_02878_00_e.pdf
https://members.wto.org/crnattachments/2026/TBT/KHM/26_02878_00_x.pdf</t>
    </r>
  </si>
  <si>
    <t>Prakas on Technical Standards of Telecommunications Equipment (KH-ENG) and 13 Appendices as well as International References Standards (ENG)</t>
  </si>
  <si>
    <t>Water Heaters – Energy Performance Requirements and Labelling </t>
  </si>
  <si>
    <t>All products fall under scope of " Water Heaters – Energy Performance Requirements and Labelling " (ICS 91.140.65) Water heating equipment </t>
  </si>
  <si>
    <t>91.140.65 - Water heating equipment; 91.140.65 - Water heating equipment; 97.100.10 - Electric heaters; 97.100.10 - Electric heaters</t>
  </si>
  <si>
    <t>Energy saving</t>
  </si>
  <si>
    <r>
      <rPr>
        <sz val="11"/>
        <rFont val="Calibri"/>
      </rPr>
      <t>https://members.wto.org/crnattachments/2026/TBT/KWT/26_02886_00_e.pdf</t>
    </r>
  </si>
  <si>
    <t>DUS 1862: 2026, Biochar — Specification, First Edition</t>
  </si>
  <si>
    <t>This  Draft Uganda Standard specifies requirements, sampling and test methods for biochar. The standard applies to biochar produced from biomass through thermochemical conversion processes such as pyrolysis or gasification under limited oxygen conditions. This standard does not apply to charcoal used as fuel or biochar produced from hazardous or contaminated feedstock.Note: This Draft Uganda Standard was also notified to SPS Committee.</t>
  </si>
  <si>
    <t>FERTILISERS (HS code(s): 31); Agriculture (ICS code(s): 65080); Biochar</t>
  </si>
  <si>
    <t>65.080 - Fertilizers; 65 - Agriculture</t>
  </si>
  <si>
    <t>Consumer information, labelling (TBT); Prevention of deceptive practices and consumer protection (TBT); Protection of human health or safety (TBT); Protection of animal or plant life or health (TBT); Protection of the environment (TBT); Quality requirements (TBT); Harmonization (TBT); Reducing trade barriers and facilitating trade (TBT)</t>
  </si>
  <si>
    <r>
      <rPr>
        <sz val="11"/>
        <rFont val="Calibri"/>
      </rPr>
      <t>https://members.wto.org/crnattachments/2026/TBT/UGA/26_02882_00_e.pdf</t>
    </r>
  </si>
  <si>
    <t>AOAC 2006.03, Arsenic, cadmium, cobalt, chromium, lead, molybdenum, nickel, and selenium in fertilizers — Microwave digestion and inductively coupled plasma-optical emission spectrometryISO 3310, Test sieves — Technical requirements and testingISO 7409, Fertilizers — Marking — Presentation and declarationsISO 8397, Solid fertilizers and soil conditioners — Test sievingISO 10390, Soil, treated biowaste and sludge – Determination of pHISO 10694, Soil quality — Determination of organic and total carbon after dry combustion (elementary analysis)ISO 11047, Soil quality — Determination of cadmium, chromium, cobalt, copper, lead, manganese, nickel and zinc — Flame and electrothermal atomic absorption spectrometric methodsISO 11260, Soil quality — Determination of effective cation exchange capacity and base saturation level using barium chloride solutionISO 11265, Environmental solid matrices — Determination of the specific electrical conductivityISO 11277, Soil quality — Determination of particle size distribution in mineral soil material — Method by sieving and sedimentationISO 11465, Sludge and solid environmental matrices — Determination of dry residue or water content and calculation of the dry matter fraction on a mass basisISO 12185, Crude petroleum, petroleum products and related products — Determination of density — Laboratory density meter with an oscillating U-tube sensorISO 14820-1, Fertilizers and liming materials — Sampling and sample preparation Part 1: SamplingISO 14820-2, Fertilizers and liming materials — Sampling and sample preparation Part 2: Sample preparationISO 16000-13, Indoor air Part 13: Determination of total (gas and particle-phase) polychlorinated dioxin-like biphenyls (PCBs) and polychlorinated dibenzo-p-dioxins/dibenzofurans (PCDDs/PCDFs) — Collection on sorbent-backed filtersISO 16649-2, Microbiology of food and animal feeding stuffs — Horizontal method for the enumeration of beta-glucuronidase-positive Escherichia coli Part 2: Colony-count technique at 44 degrees C using 5-bromo-4-chloro-3-indolyl beta-D-glucuronideISO 17318, Fertilizers and soil conditioners — Determination of arsenic, cadmium, chromium, lead and mercury contentsISO 17828, Solid biofuels — Determination of bulk densityISO 18122, Solid biofuels — Determination of ash contentISO 18123, Solid biofuels — Determination of volatile matterISO 18134, Solid biofuels — Determination of moisture contentISO 18287, Soil quality — Determination of polycyclic aromatic hydrocarbons (PAH) — Gas chromatographic method with mass spectrometric detection (GC-MS)ISO 18475, Environmental solid matrices — Determination of polychlorinated biphenyls (PCB) by gas chromatography - mass selective detection (GC-MS) or electron-capture detection (GC-ECD)ISO 21527-2, Microbiology of food and animal feeding stuffs — Horizontal method for the enumeration of yeasts and moulds. Part 2: Colony count technique in products with water activity less than or equal to 0,95ISO 23646, Soil quality — Determination of organochlorine pesticides by gas chromatography with mass selective detection (GC-MS) and gas chromatography with electron-capture detection (GC-ECD)ISO 29541, Coal and coke — Determination of total carbon, hydrogen and nitrogen — Instrumental methodUS EAS 1167, Organic fertilizer -Specification (1st Edition)US EAS 38, Labelling of pre-packaged foods — General requirementsUS ISO 4833-1, Microbiology of the food chain — Horizontal method for the enumeration of microorganisms — Part 1: Colony count at 30 °C by the pour plate techniqueUS ISO 6579-1, Microbiology of the food chain — Horizontal method for the detection, enumeration and serotyping of Salmonella Part 1: Detection of Salmonella spp. ES : 8757/ 2023, SOIL IMPROVERS – BIOCHAREN 13041, Soil improvers and growing media - Determination of physical properties – Dry bulk density, air volume, water volume, shrinkage value and total pore spaceASTM D 1762, Standard Test Method for Chemical Analysis of Wood CharcoalEPA 8270, Semi volatile organic compounds by gas chromatography/mass spectrometryEPA 8290, Polychlorinated Dibenzodioxins (PCDDs) and Polychlorinated Dibenzofurans (PCDFs) by High-Resolution Gas Chromatography/High Resolution Mass Spectrometry (HRGC/HRMS)EPA 8082 A, polychlorinated biphenyls (PCBs) by gas chromatographyEPA A Rapid-Test for Screening Biochar Effects on Seed GerminationLehmann, J. &amp; Joseph, S. (2015), Biochar for Environmental Management — Reference ranges for biochar physical properties based on feedstock and pyrolysis conditionsEuropean Biochar Certificate — Specifies quality requirements and indicative physical properties including bulk densityInternational Biochar Initiative — Provides typical ranges and characterization guidance for biochar propertiesWorld Health Organization — Defines TEQ system used for expressing toxicity of PCDD/FsInternational Biochar Initiative (IBI):Standardized Product Definition and Product Testing Guidelines for Biochar  That Is Used in SoilEuropean Biochar Guidelines: Guidelines for sustainable production of biochar</t>
  </si>
  <si>
    <t>Significant New Use Rules on Certain Chemical Substances (25-2.5e)</t>
  </si>
  <si>
    <t>The Environmental Protection Agency (EPA) is issuing significant new use rules (SNURs) under the Toxic Substances Control Act (TSCA) for certain chemical substances that were the subject of premanufacture notices (PMNs) and are also subject to an Order issued by EPA pursuant to TSCA. The SNURs require persons to notify EPA at least 90 days before commencing the manufacture (defined by statute to include import) or processing of any of these chemical substances for an activity that is designated as a significant new use in the SNUR. The required notification initiates EPA's evaluation of the conditions of that use for that chemical substance. In addition, the manufacture or processing for the significant new use may not commence until EPA has conducted a review of the required notification; made an appropriate determination regarding that notification; and taken such actions as required by that determination.This rule is effective on 28 July 2026. For purposes of judicial review, this rule shall be promulgated at 1 p.m.EST) on 12 June 2026.91 Federal Register (FR) 31962, 29 May 2026; Title 40 Code of Federal Regulations (CFR) Part 721_x000D_
https://www.govinfo.gov/content/pkg/FR-2026-05-29/html/2026-10712.htm_x000D_
https://www.govinfo.gov/content/pkg/FR-2026-05-29/pdf/2026-10712.pdfThis final rule and the proposed rule notified as G/TBT/N/USA/2249 are identified by Docket Number EPA-HQ-OPPT-2025-0314. The Docket Folder is available from Regulations.gov at https://www.regulations.gov/docket/EPA-HQ-OPPT-2025-0314/document and provides access to primary and supporting documents as well as comments received. Documents are also accessible from Regulations.gov by searching the Docket Number.</t>
  </si>
  <si>
    <r>
      <rPr>
        <sz val="11"/>
        <rFont val="Calibri"/>
      </rPr>
      <t>https://members.wto.org/crnattachments/2026/TBT/USA/final_measure/26_02872_00_e.pdf</t>
    </r>
  </si>
  <si>
    <t>Resolución Exenta No 4.425 de 2026, que "Establece requisitos fitosanitarios de importación para envíos de semillas de cualquier especie y procedentes de todo origen, para el control de malezas cuarentenarias y deroga Resolución SAG No 3.139 de 2003" (Exempt Resolution No. 4.425 of 2026 establishing phytosanitary import requirements for shipments of seeds of any species and any origin, to control quarantine weeds, and repealing SAG Resolution No. 3.139 of 2003)Chile hereby advises that Exempt Resolution No. 4.425 of 2026 establishing phytosanitary import requirements for shipments of seeds of any species and any origin, to control quarantine weeds, and repealing SAG Resolution No. 3.139 of 2003, was published in the Official Journal on 28 May 2026 and will enter into force 90 days after this date.https://members.wto.org/crnattachments/2026/SPS/CHL/26_02833_00_s.pdf</t>
  </si>
  <si>
    <t>Seeds of any species and any origin</t>
  </si>
  <si>
    <r>
      <rPr>
        <sz val="11"/>
        <rFont val="Calibri"/>
      </rPr>
      <t>https://members.wto.org/crnattachments/2026/SPS/CHL/26_02833_00_s.pdf</t>
    </r>
  </si>
  <si>
    <t>Resolución No 4.527/2026 que "Reconoce centro de producción Vitroplant Italia SRL Società Agricola para el envío de plantas in vitro de avellano (Corylus spp.), procedentes de Italia a Chile" (Resolution No. 4.527/2026 recognizing the Vitroplant Italia SRL Società Agricola production centre for the shipment of in vitro hazelnut (Corylus spp.) plants from Italy to Chile)</t>
  </si>
  <si>
    <t>The Resolution notifies the recognition of the Vitroplant Italia SRL Società Agricola production centre for the shipment to Chile of in vitro hazelnut (Corylus spp.) plants.</t>
  </si>
  <si>
    <t>In vitro hazelnut (Corylus spp.) plants</t>
  </si>
  <si>
    <t>Plant health; Pest- or Disease- free Regions / Regionalization</t>
  </si>
  <si>
    <r>
      <rPr>
        <sz val="11"/>
        <rFont val="Calibri"/>
      </rPr>
      <t>https://members.wto.org/crnattachments/2026/SPS/CHL/26_02834_00_s.pdf</t>
    </r>
  </si>
  <si>
    <t>NTON 11 043-13 Norma Técnica Obligatoria Nicaragüense. Producción Sostenible. Palma de aceite. Disposiciones y Requisitos (Nicaraguan Mandatory Technical Standard (NTON) No. 11 043-13: Sustainable production. Oil palm. Provisions and requirements)On 27 February 2014, the Government of the Republic of Nicaragua notified, in document G/SPS/N/NIC/81, draft Nicaraguan Mandatory Technical Standard (NTON) No. 11 043-13: "Sustainable production. Oil palm. Provisions and requirements". The draft text sought to establish the technical provisions and guidelines for planting, managing, processing and/or experimenting with oil palm (Elaeis spp.) crops within the framework of a sustainable production system. The provisions apply to all public or private, natural or legal persons involved in planting, managing, processing and/or experimenting with oil palm (Elaeis spp.) crops.WTO Members are hereby informed that the previously notified Technical Regulation has been updated by Addendum No. 2026-04, and accordingly a period of 30 days from the notification date is granted for the submission of comments and observationshttp://www.cnnc.gob.ni/elaboracion-de-normas/normas-consulta-publica/https://members.wto.org/crnattachments/2026/SPS/NIC/26_02835_00_s.pdf</t>
  </si>
  <si>
    <t>International Classification for Standards (ICS) code: 65.020.01</t>
  </si>
  <si>
    <t>1511 - Palm oil and its fractions, whether or not refined (excl. chemically modified); 1511 - Palm oil and its fractions, whether or not refined (excl. chemically modified)</t>
  </si>
  <si>
    <t>65.020.01 - Farming and forestry in general</t>
  </si>
  <si>
    <r>
      <rPr>
        <sz val="11"/>
        <rFont val="Calibri"/>
      </rPr>
      <t>https://members.wto.org/crnattachments/2026/SPS/NIC/26_02835_00_s.pdf
http://www.cnnc.gob.ni/elaboracion-de-normas/normas-consulta-publica/</t>
    </r>
  </si>
  <si>
    <t>Salvadoran Technical Regulation (RTS) No. 13.05.02:26 Water. Non-domestic sewage water discharged into the sanitary sewer system of the National Authority for Water and Sewerage Systems (ANDA)On 27 March 2026, the Government of the Republic of El Salvador notified, in document G/SPS/N/SLV/150, draft Salvadoran Technical Regulation (RTS) No. 13.05.02:26: Water. Non-domestic sewage water discharged into the sanitary sewer system of the National Authority for Water and Sewerage Systems (ANDA), which establishes the permissible limits for the quality parameters of non-domestic sewage water discharged, directly or indirectly, into the sanitary sewer system of ANDA or of private entities.It applies to any natural or legal person, public or private, titleholder of any activity, work or project that discharges non-domestic sewage water, directly or indirectly, into the sanitary sewer system of ANDA or of private entities, located in the national territory.WTO Members are advised that the deadline for submitting comments or observations has been extended to 30 June 2026.https://members.wto.org/crnattachments/2026/SPS/SLV/26_02816_00_s.pdf</t>
  </si>
  <si>
    <t>Liquid waste. Sludge (ICS code: 13.030.20); Sewage water (ICS code: 13.060.30)</t>
  </si>
  <si>
    <t>13.030.20 - Liquid wastes. Sludge; 13.060.30 - Sewage water; 13.030.20 - Liquid wastes. Sludge; 13.060.30 - Sewage water</t>
  </si>
  <si>
    <t>Human health; Modification of final date for comments; Human health</t>
  </si>
  <si>
    <r>
      <rPr>
        <sz val="11"/>
        <rFont val="Calibri"/>
      </rPr>
      <t>https://members.wto.org/crnattachments/2026/SPS/SLV/26_02816_00_s.pdf</t>
    </r>
  </si>
  <si>
    <t>Food Additive Petition From Environmental Defense Fund, et al.; Request To Amend the Food Additive Regulations To Remove the Solvents Benzene, Ethylene Dichloride, Methylene Chloride, and Trichloroethylene; Reopening of the Comment Period</t>
  </si>
  <si>
    <t>The Food and Drug Administration (FDA or we) is reopening the comment period for the notification of petition, published in the Federal Register of 11 January 2024, announcing that we filed a food additive petition proposing that the food additive regulations be amended to remove four specified solvents. FDA is reopening the comment period to allow for the submission of any updated data and other information over the last two years.</t>
  </si>
  <si>
    <t>Cyclic hydrocarbons (HS code(s): 2902); Halogenated derivatives of hydrocarbons (HS code(s): 2903); Food technology (ICS code(s): 67)</t>
  </si>
  <si>
    <t>2902 - Cyclic hydrocarbons; 2903 - Halogenated derivatives of hydrocarbons; 2902 - Cyclic hydrocarbons; 2903 - Halogenated derivatives of hydrocarbons</t>
  </si>
  <si>
    <t>67 - FOOD TECHNOLOGY; 67 - Food technology</t>
  </si>
  <si>
    <t>Food additives; Food safety; Human health; Modification of final date for comments; Human health; Food safety; Food additives</t>
  </si>
  <si>
    <r>
      <rPr>
        <sz val="11"/>
        <rFont val="Calibri"/>
      </rPr>
      <t>https://members.wto.org/crnattachments/2026/SPS/USA/26_02829_00_e.pdf
https://www.federalregister.gov/d/2026-10615</t>
    </r>
  </si>
  <si>
    <t>Color Additive Petition from Environmental Defense Fund, et al.; Request To Amend the Color Additive Regulations To Remove the Solvents Ethylene Dichloride, Methylene Chloride, and Trichloroethylene; Reopening of the Comment Period</t>
  </si>
  <si>
    <t>The Food and Drug Administration (FDA or we) is reopening the comment period for the notification of petition, published in the Federal Register of 11 January 2024, announcing that we filed a color additive petition proposing that the color additive regulations be amended to remove three specified solvents. FDA is reopening the comment period to allow for the submission of any updated data and other information over the last two years.</t>
  </si>
  <si>
    <t>Halogenated derivatives of hydrocarbons (HS code(s): 2903); Food technology (ICS code(s): 67)</t>
  </si>
  <si>
    <t>2903 - Halogenated derivatives of hydrocarbons; 2903 - Halogenated derivatives of hydrocarbons</t>
  </si>
  <si>
    <r>
      <rPr>
        <sz val="11"/>
        <rFont val="Calibri"/>
      </rPr>
      <t>https://members.wto.org/crnattachments/2026/SPS/USA/26_02830_00_e.pdf
https://www.federalregister.gov/d/2026-10614</t>
    </r>
  </si>
  <si>
    <t>Propylene Oxide; Pesticide Tolerances . Final rule</t>
  </si>
  <si>
    <t>This regulation establishes tolerances for residues of propylene oxide (PPO) in or on sesame, seed; turmeric, roots, dried; ginger, dried; pepper, bell, dried; and pepper, nonbell, dried. ABERCO, Inc., a Balchem Company, submitted a petition to EPA requesting that EPA establish a maximum permissible level for residues of this pesticide in or on the identified commodities.In making its tolerance decisions, EPA seeks to harmonize US tolerances with international standards whenever possible, consistent with US food safety standards and agricultural practices. EPA considers the international maximum residue limits (MRL) established by the Codex Alimentarius Commission (Codex), as required by FFDCA section 408(b)(4). Codex is a joint United Nations Food and Agriculture Organization/World Health Organization food standards program, and it is recognized as an international food safety standards-setting organization in trade agreements to which the United States is a party. EPA may establish a tolerance that is different from a Codex MRL; however, FFDCA section 408(b)(4) requires that EPA explain the reasons for departing from the Codex level.Codex has not established a MRL for PPO in or on ginger, bell or nonbell pepper, sesame seed, or turmeric, roots.Revisions to Petitioned-For TolerancesDuring the registration review of PPO conducted under the Federal Insecticide, Fungicide, and Rodenticide Act (FIFRA), EPA determined that PCH tolerances are not needed since PPO residues alone are adequate for detection of PPO misuse for enforcement activities, and there are no established Codex MRLs for PCH. For regulatory clarity, and to ensure residues of PPO reaction products (including PCH and propylene bromohydrin) remain covered under the PPO tolerances, the Agency proposed and finalized a rule under the FFDCA removing all PCH tolerances from 40 CFR 180.491 and revising the tolerance expression for PPO to specify the inclusion of these reaction products. See 90 FR 42896, 9 June 2025 (FRL-12765-01-OCSPP), and 91 FR 21386, 22 April 2026 (FRL-12765-02-OCSPP). As a result, the petitioner withdrew its request that EPA establish the petitioned-for PCH tolerances, and EPA is not establishing these tolerances.</t>
  </si>
  <si>
    <r>
      <rPr>
        <sz val="11"/>
        <rFont val="Calibri"/>
      </rPr>
      <t>https://www.govinfo.gov/content/pkg/FR-2026-05-29/html/2026-10711.htm</t>
    </r>
  </si>
  <si>
    <t>Documento Guía del trámite “Autorización de Uso Provisional de Dispositivo Médico en Investigación Clínica en Seres Humanos</t>
  </si>
  <si>
    <t>The notified technical guidance document establishes the procedural framework and requirements that investigators and sponsors must comply with when applying for authorization for the temporary use of medical devices intended for clinical investigations involving human subjects in Chile. The document, prepared by the National Agency for Medical Devices (ANDIM) of the Public Health Institute (ISP), seeks to standardize the ex ante qualitative assessment process for those medical products that do not yet have a health registration certificate and are not commonly marketed in Chile. This detailed guidance document, covering  basic operational definitions to possible reasons for refusal of an application, sets out the administrative regulations for ensuring that every medical device used in a clinical trial in the national territory meets rigorous safety and quality standards.At its operational core, the text sets out meticulously the single document and technical background information that must be submitted with each application, such as the clinical investigation plan, the investigator's brochure, and evidence of compliance with good clinical practices based on internationally recognized standards (such as ISO 14155 and ICH E6(R3)). It also regulates key aspects such as specific labelling requirements for investigational devices, traceability mechanisms, and managing the reporting of safety issues and adverse events.</t>
  </si>
  <si>
    <t>Dispositivos médicos</t>
  </si>
  <si>
    <r>
      <rPr>
        <sz val="11"/>
        <rFont val="Calibri"/>
      </rPr>
      <t>https://members.wto.org/crnattachments/2026/TBT/CHL/26_02815_00_s.pdf</t>
    </r>
  </si>
  <si>
    <t>Decreto N° 725 de 1967, del Ministerio de Salud, Código Sanitario de Chile.Decreto Supremo N° 825 de 1999, del Ministerio de Salud, que aprobó el reglamento de control de productos y elementos de uso médico.</t>
  </si>
  <si>
    <t>Amendment No.3 of GB 23350-2021 Restriction of excessive packaging requirements for Food and cosmetics</t>
  </si>
  <si>
    <t>The classification and k values of convenience foods, canned foods, cocoa and roasted coffee products in Table A.1 have been revised, and the standard implementation requirements have been partly revised.</t>
  </si>
  <si>
    <t>Foods and cosmetics (ICS:  55.020)</t>
  </si>
  <si>
    <t>13.030 - Wastes; 55.020 - Packaging and distribution of goods in general; 55.020 - Packaging and distribution of goods in general</t>
  </si>
  <si>
    <r>
      <rPr>
        <sz val="11"/>
        <rFont val="Calibri"/>
      </rPr>
      <t>https://members.wto.org/crnattachments/2026/TBT/CHN/modification/26_02853_00_x.pdf</t>
    </r>
  </si>
  <si>
    <t>National Standard of the P.R.C., Technical conditions of lithium-ion traction batteries for underground mines</t>
  </si>
  <si>
    <t>This document specifies the technical requirements, inspection rules, transportation and storage requirements for lithium-ion traction batteries applied in underground mines, and describes the corresponding test methods._x000D_
This document applies to the design, manufacture, and inspection of lithium-ion traction batteries applied in underground mines.</t>
  </si>
  <si>
    <t>Lithium-ion traction batteries for underground mines (HS code(s): 850760); (ICS code(s): 29.220.10; 73.100.99)</t>
  </si>
  <si>
    <t>850760 - Lithium-ion accumulators (excl. spent)</t>
  </si>
  <si>
    <t>29.220.10 - Primary cells and batteries; 73.100.99 - Other mining equipment</t>
  </si>
  <si>
    <t>12 months after approval</t>
  </si>
  <si>
    <r>
      <rPr>
        <sz val="11"/>
        <rFont val="Calibri"/>
      </rPr>
      <t>https://members.wto.org/crnattachments/2026/TBT/CHN/26_02852_00_x.pdf</t>
    </r>
  </si>
  <si>
    <t>Draft legislative proposal for a Regulation of the European Parliament and of the Council on the safety, resilience and sustainability of space activities in the Union (COM/2025/335 final) (hereinafter, the ‘EU Space Act’) including the Explanatory Memorandum, the Main Legal Text, the Legislative Financial and Digital Statement EUR-Lex - 52025PC0335 - EN - EUR-Lex and Annexes 2257596a-0485-465a-8031-a5d43eb5190f_en</t>
  </si>
  <si>
    <t>The legislative proposal for the EU Space Act aims to establish the foundation of the EU internal market for space activities by harmonising key requirements concerning the safety, resilience, and environmental sustainability of space activities when providing space services and data in the Union, while at the same time promoting the competitiveness of the European space industry. The legislative proposal will bring about regulatory simplification and legal clarity by creating a stable, clear and predictable business environment for all space operators in the European Union, thus creating a level playing field for Union and third country space operators and space-based data providers. In addition, the proposal addresses the following main issues: first, the existing fragmented regulatory landscape in the internal market which hinders cross-border space activities; second, the risks to the safety, resilience and long-term environmental sustainability of space activities that are being carried out by commercial and governmental actors across the European Union; third, lack of clarity and consistency among existing space activities environmental impacts measurements.</t>
  </si>
  <si>
    <t>49 Aircraft and Space Vehicles Engineering</t>
  </si>
  <si>
    <t>49 - AIRCRAFT AND SPACE VEHICLE ENGINEERING</t>
  </si>
  <si>
    <t>Protection of the environment (TBT); Harmonization (TBT); Reducing trade barriers and facilitating trade (TBT)</t>
  </si>
  <si>
    <t>First, the main objective pursued by the legislative proposal for an EU Space Act is to establish the foundation of the internal market for space activities through the harmonisation of key requirements on the safety, resilience and environmental sustainability of space activities when providing space services and space-based data across the European Union. Such harmonization seeks also to address the current fragmentation of the legislative landscape in the space sector across the European Union consisting of 14 different national regulatory approaches. Second, the legislative proposal aims to protect mainly the orbital and earth environment by establishing rules for safer and more sustainable space activities. The safety rules address the risks posed by the congestion of the orbits and particularly the risk of collision, considering the proliferation of satellites in space and the continued generation of space debris, which remains a persistent and compounding issue. Safety hazards can cause serious consequences both in space and on Earth, by provoking damages and loss of satellites, adversely impacting operations in orbit, with the potential of disrupting or shutting down the use of space-based services and creating collisions with aircraft at re-entry to the Earth. This is only exacerbated by the interconnected nature of activities in Earths orbits, where an unsafe satellite can create risk of collision for all other satellites in the same orbit. Eventually in the worst-case scenario, such unsafe satellite can prevent all future access to space if the Kessler effect has been triggered (whereby one collision has a cascading effect creating continuous collisions in orbit blocking new launches and use of the orbit). The environmental sustainability rules aim at supporting evidence-based decision and policy-making by proposing to establish a common methodology to assess and measure the environmental impacts of space activities.Third, the legislative proposal seeks to reduce trade barriers and facilitate trade within the European Union by addressing the current fragmented regulatory landscape in the internal market which hinders cross-border space activities and creating instead a stable, clear and predictable business environment for all space operators providing space operation services in the European Union including for third country operators and space-based data providers. At the same time, the proposal seeks to reduce trade barriers and facilitate trade with international partners by ensuring a fair and equal access to the internal market of the European Union to both EU and non-EU space operators as well as the continuity of the international cooperation through several measures such as the possibility of adoption of equivalence decisions, conclusion of international agreements and cooperation with third country public entities</t>
  </si>
  <si>
    <t>2028 (TBC)</t>
  </si>
  <si>
    <t>01 January 2030 (TBC)</t>
  </si>
  <si>
    <r>
      <rPr>
        <sz val="11"/>
        <rFont val="Calibri"/>
      </rPr>
      <t>https://members.wto.org/crnattachments/2026/TBT/EEC/26_02828_00_e.pdf
https://members.wto.org/crnattachments/2026/TBT/EEC/26_02828_01_e.pdf</t>
    </r>
  </si>
  <si>
    <t>n/a</t>
  </si>
  <si>
    <t>A draft  revision of safety verification criteria of electric personal mobility</t>
  </si>
  <si>
    <t>Establishing safety requirements (over-discharge test and overcurrent test) for electric personal mobility. - Proposed date of adoption: August 2026 or later - Proposed date of entry into force: January 2027 or later</t>
  </si>
  <si>
    <t>Electric personal mobility</t>
  </si>
  <si>
    <t>43.120 - Electric road vehicles; 43.120 - Electric road vehicles</t>
  </si>
  <si>
    <t>Protection of consumer safety (Article 2 and Article 15 of Electrical appliances and consumer products safety control act)</t>
  </si>
  <si>
    <r>
      <rPr>
        <sz val="11"/>
        <rFont val="Calibri"/>
      </rPr>
      <t xml:space="preserve">https://members.wto.org/crnattachments/2026/TBT/KOR/modification/26_02845_00_x.pdf
https://members.wto.org/crnattachments/2026/TBT/KOR/modification/26_02845_01_x.pdf
https://kats.go.kr/content.do?cmsid=239&amp;cid=26226&amp;mode=view
</t>
    </r>
  </si>
  <si>
    <t>Norma Técnica Obligatoria Nicaragüense NTON 03 025-03 Café Verde. Clasificación de calidades (Nicaraguan Mandatory Technical Standard (NTON) No. 03 025-03: Green coffee. Quality grading)</t>
  </si>
  <si>
    <t>On 15 August 2003, the Government of the Republic of Nicaragua notified, in document G/TBT/N/NIC/27, draft Nicaraguan Mandatory Technical Standard (NTON) No. 03 025-03: "Green coffee. Quality grading". The draft text sought to establish the classification and quality specifications, and set out the methods of analysis and sampling, for the marketing of green coffee for export and domestic marketing. WTO Members are hereby informed that the previously notified Technical Regulation has been updated by Addendum No. 2026-01, and accordingly a period of 30 days from the notification date is granted for the submission of comments and observations.__________1 This information can be provided by including a website address, a PDF attachment, or other information on where the text of the final/modified measure and/or interpretative guidance can be obtained.</t>
  </si>
  <si>
    <t>Green coffee</t>
  </si>
  <si>
    <t>67.140.20 - Coffee and coffee substitutes</t>
  </si>
  <si>
    <r>
      <rPr>
        <sz val="11"/>
        <rFont val="Calibri"/>
      </rPr>
      <t>https://members.wto.org/crnattachments/2026/TBT/NIC/modification/26_02837_00_s.pdf</t>
    </r>
  </si>
  <si>
    <t>Nicaraguan Mandatory Technical Standard (NTON) No. 03 104-17: Robusta green coffee. Grading and quality specifications</t>
  </si>
  <si>
    <t>On 17 May 2017, the Government of the Republic of Nicaragua notified, in document G/TBT/N/NIC/152, draft Nicaraguan Mandatory Technical Standard (NTON) No. 03 104-17: "Robusta green coffee. Grading and quality specifications". The draft text sought to establish the grading criteria, quality specifications, methods of analysis and sampling, and packaging and labelling requirements for Robusta green coffee for export and marketing. WTO Members are hereby informed that the previously notified Technical Regulation has been updated by Addendum No. 2026-02, and accordingly a period of 30 days from the notification date is granted for the submission of comments and observations.__________1 This information can be provided by including a website address, a PDF attachment, or other information on where the text of the final/modified measure and/or interpretative guidance can be obtained.</t>
  </si>
  <si>
    <t>International Classification for Standards (ICS) code 67.140.20</t>
  </si>
  <si>
    <t>67.140.20 - Coffee and coffee substitutes; 67.140.20 - Coffee and coffee substitutes</t>
  </si>
  <si>
    <t>Información Comercial</t>
  </si>
  <si>
    <r>
      <rPr>
        <sz val="11"/>
        <rFont val="Calibri"/>
      </rPr>
      <t>https://members.wto.org/crnattachments/2026/TBT/NIC/modification/26_02838_00_s.pdf</t>
    </r>
  </si>
  <si>
    <t>Nicaraguan Mandatory Technical Standard (NTON) No. 24001: Health technology. Medical devices. Health registration requirements</t>
  </si>
  <si>
    <t>On 15 November 2023, the Government of the Republic of Nicaragua notified, in document G/TBT/N/NIC/178, draft Nicaraguan Mandatory Technical Standard (NTON) No. 24001:2023: Health technology. Medical devices. Health registration requirements. The draft text sought to establish the requirements and provisions for the health registration of medical devices for human use. The Standard applies to natural or legal persons who manufacture, refurbish, reprocess, resterilize, or import medical devices for distribution and marketing.WTO Members are hereby informed that the previously notified Technical Regulation has been updated by Addendum No. 2026-05, and accordingly a period of 30 days from the notification date is granted for the submission of comments and observations.__________1 This information can be provided by including a website address, a PDF attachment, or other information on where the text of the final/modified measure and/or interpretative guidance can be obtained.</t>
  </si>
  <si>
    <t>Medical equipment (ICS code: 11.040)</t>
  </si>
  <si>
    <r>
      <rPr>
        <sz val="11"/>
        <rFont val="Calibri"/>
      </rPr>
      <t>https://members.wto.org/crnattachments/2026/TBT/NIC/modification/26_02839_00_s.pdf</t>
    </r>
  </si>
  <si>
    <t> NTN 16 003 - 18 Norma Técnica Nicaragüense. Cacao. Cacao en grano fermentado. Clasificación y requisitos</t>
  </si>
  <si>
    <t>The notified Technical Standard establishes the classification of cocoa beans (Theobroma cacao L.), and the quality and traceability requirements they must meet. The classification and quality criteria apply to fermented cocoa beans.Note: The provisions on official traceability are set out in Annex G. Verification of compliance with this Annex shall be the responsibility of the Institute for Agricultural and Livestock Protection and Health (IPSA).</t>
  </si>
  <si>
    <t>Cacao en Granos (Theobroma cacao L.)Cacao (Código(s) de la ICS: 67.140.30)</t>
  </si>
  <si>
    <t>1801 - Cocoa beans, whole or broken, raw or roasted.</t>
  </si>
  <si>
    <t>67.140.30 - Cocoa</t>
  </si>
  <si>
    <r>
      <rPr>
        <sz val="11"/>
        <rFont val="Calibri"/>
      </rPr>
      <t>https://members.wto.org/crnattachments/2026/TBT/NIC/26_02836_00_s.pdf</t>
    </r>
  </si>
  <si>
    <t>G/TBT/N/NIC/183- 2 - NTON 03002 Alimentos. Bodega de alimentos. Requisitos sanitarios y de inocuidadRelevant notifications:• G/TBT/N/NIC/24/Add.1</t>
  </si>
  <si>
    <t>Salvadoran Technical Regulation (RTS) No. 13.05.02:26 Water. Non-domestic sewage water discharged into the sanitary sewer system of the National Authority for Water and Sewerage Systems (ANDA)</t>
  </si>
  <si>
    <t>On 27 March 2026, the Government of the Republic of El Salvador notified, in document G/TBT/N/SLV/237, draft Salvadoran Technical Regulation (RTS) No. 13.05.02:26: Water. Non-domestic sewage water discharged into the sanitary sewer system of the National Authority for Water and Sewerage Systems (ANDA), which establishes the permissible limits for the quality parameters of non-domestic sewage water discharged, directly or indirectly, into the sanitary sewer system of ANDA or of private entities.It applies to any natural or legal person, public or private, titleholder of any activity, work or project that discharges non-domestic sewage water, directly or indirectly, into the sanitary sewer system of ANDA or of private entities, located in the national territory.The Regulation does not apply to sewage water discharged into recipient water bodies covered by the current version of the Salvadoran Technical Regulation entitled Agua. Aguas residuales. Parámetros de calidad de aguas residuales para descarga y manejo de lodos residuales (Water. Sewage water. Quality parameters for the discharge of sewage water and management of sludge).1 This information can be provided by including a website address, a PDF attachment, or other information on where the text of the final/modified measure and/or interpretative guidance can be obtained.G/TBT/N/SLV/237/Add.1- 2 - WTO Members are advised that the deadline for submitting comments or observations has been extended to 30 June 2026.The full text is available from:Ministerio de Economía (Ministry of Economic Affairs)Dirección de Acuerdos Comerciales Internacionales (Directorate for International Trade Agreements)Alameda Juan Pablo II y Calle Guadalupe, Plan Maestro, San Salvador, El SalvadorWebsite: http://www.economia.gob.svTel.: (+503) 2590 5788Email: daci@economia.gob.svConsejo Nacional de Calidad (National Quality Council)Organismo Salvadoreño de Reglamentación Técnica, OSARTEC (Salvadoran Technical Regulation Agency)Boulevard San Bartolo y Calle Lempa, costado Norte del INCAF, Edificio CNC, Distrito de Ilopango, San Salvador Este, El SalvadorWebsite: https://osartec.gob.sv/Tel.: (+503) 2590 5335; (+503) 2590 5338Email: consultasreglamento@osartec.gob.sv__________</t>
  </si>
  <si>
    <t>Residuos líquidos. Lodos (Código(s) de la ICS: 13.030.20); Aguas residuales (Código(s) de la ICS: 13.060.30)</t>
  </si>
  <si>
    <t>PCD 802:2026, Textiles – Knitted men’s and women’s underwear pants — Specifications, First edition</t>
  </si>
  <si>
    <t>This Draft Zanzibar National Standard specifies the requirements, sampling and test methods for knitted men’s and women’s underwear pants and the fabric intended in their manufacture._x000D_
This standard not applicable to menstrual and incontinence pants</t>
  </si>
  <si>
    <t>Men's or boys' underpants, briefs, nightshirts, pyjamas, bathrobes, dressing gowns and similar articles, knitted or crocheted (excl. vests and singlets) (HS code(s): 6107); Women's or girls' slips, petticoats, briefs, panties, nightdresses, pyjamas, négligés, bathrobes, dressing gowns, housecoats and similar articles, knitted or crocheted (excl. T-shirts, vests, brassieres, girdles, corsets and similar articles) (HS code(s): 6108); Textile fabrics (ICS code(s): 59.080.30)</t>
  </si>
  <si>
    <t>6108 - Women's or girls' slips, petticoats, briefs, panties, nightdresses, pyjamas, négligés, bathrobes, dressing gowns, housecoats and similar articles, knitted or crocheted (excl. T-shirts, vests, brassieres, girdles, corsets and similar articles); 6107 - Men's or boys' underpants, briefs, nightshirts, pyjamas, bathrobes, dressing gowns and similar articles, knitted or crocheted (excl. vests and singlets)</t>
  </si>
  <si>
    <t>59.080.30 - Textile fabrics</t>
  </si>
  <si>
    <t>Consumer information, labelling (TBT); Quality requirements (TBT); Reducing trade barriers and facilitating trade (TBT)</t>
  </si>
  <si>
    <t>To be determined and notified</t>
  </si>
  <si>
    <r>
      <rPr>
        <sz val="11"/>
        <rFont val="Calibri"/>
      </rPr>
      <t xml:space="preserve">https://members.wto.org/crnattachments/2026/TBT/TZA/26_02843_00_e.pdf
Tanzania Bureau of Standards
Ubungo
 Morogoro Road/Sam Nujoma Road
P. O. Box 9524
DAR ES SALAAM
 TANZANIA
Tel. No: +255 22 245 0298/+255 22 245 0206
Email: nep@tbs.go.tz
Website: www.tbs.go.tz
Telefax: +255 22 2450959
E-mail: info@tbs.go.tz
Website: http://www.tbs.go.tz
</t>
    </r>
  </si>
  <si>
    <t>ISO 105-B01, Textiles — Tests for colour fastness — Part B01: Colour fastness to light: Daylight. ISO 105-B02, Textiles — Tests for colour fastness — Part B02: Colour fastness to artificial light: Xenon arc fading lamp test. ISO 105-C10, Textiles — Tests for colour fastness — Part C10: Colour fastness to washing with soap or soap and soda. ISO 105-D01, Textiles — Tests for colour fastness — Colour fastness to dry cleaning. ISO 105-E04, Textiles — Tests for colour fastness — Part E04: Colour fastness to perspiration. ISO 105-X11, Textiles — Tests for colour fastness - Part X11: Colour fastness to hot pressing. ISO 105-X12, Textiles —Tests for colour fastness — Colour fastness to rubbing. ISO 1833, Textiles — Quantitative chemical analysis. ISO 2859-1: Sampling procedures for inspection by attributes. Part 1: Sampling schemes indexed by acceptance quality limit (AQL) for lot-by-lot inspection. ISO 3071, Textiles — Determination of pH of the aqueous extract. ISO 3801, Textiles — Woven fabrics — Determination of mass per unit length and mass per unit area. ISO 6330, Textiles — Domestic washing and drying procedures for textile testing. ISO 12945-2, Textiles — Determination of fabric propensity to surface pilling, fuzzing or matting — Part 2: Modified Martindale method. ISO 8559‑2, Size designation of clothes — Part 2: Primary and secondary dimension indicators. ISO 13938, Textiles — Bursting properties of fabrics ISO 14362, Textiles — Methods for determination of certain aromatic amines derived from azo colorants. Part 3: Detection of the use of certain azo colorants, which may release 4-aminoazobenzene. ISO 22198, Textiles — Fabrics — Determination of width and length</t>
  </si>
  <si>
    <t>PCD 801:2026, Textiles – Brassiere — Specifications, First edition</t>
  </si>
  <si>
    <t>This Draft Zanzibar National Standard specifies the requirements, sampling and test methods for brassiere and the fabric intended to be used in their manufacture</t>
  </si>
  <si>
    <t>Brassieres of all types of textile materials, whether or not elasticated, incl. knitted or crocheted (HS code(s): 621210); Textile fabrics (ICS code(s): 59.080.30)</t>
  </si>
  <si>
    <t>621210 - Brassieres of all types of textile materials, whether or not elasticated, incl. knitted or crocheted</t>
  </si>
  <si>
    <r>
      <rPr>
        <sz val="11"/>
        <rFont val="Calibri"/>
      </rPr>
      <t>https://members.wto.org/crnattachments/2026/TBT/TZA/26_02844_00_e.pdf</t>
    </r>
  </si>
  <si>
    <t>ISO 105-B01, Textiles — Tests for colour fastness — Part B01: Colour fastness to light: Daylight. ISO 105-B02, Textiles — Tests for colour fastness — Part B02: Colour fastness to artificial light: Xenon arc fading lamp test. ISO 105-C10, Textiles — Tests for colour fastness — Part C10: Colour fastness to washing with soap or soap and soda. ISO 105-D01, Textiles — Tests for colour fastness — Colour fastness to dry cleaning. ISO 105-E04, Textiles — Tests for colour fastness — Part E04: Colour fastness to perspiration. ISO 105-X11, Textiles — Tests for colour fastness - Part X11: Colour fastness to hot pressing. ISO 105-X12, Textiles —Tests for colour fastness — Colour fastness to rubbing. ISO 1833, Textiles — Quantitative chemical analysis. ISO 2859-1: Sampling procedures for inspection by attributes. Part 1: Sampling schemes indexed by acceptance quality limit (AQL) for lot-by-lot inspection. ISO 3071, Textiles — Determination of pH of the aqueous extract. ISO 6330, Textiles — Domestic washing and drying procedures for textile testing. ISO 12945-2, Textiles — Determination of fabric propensity to surface pilling, fuzzing or matting — Part 2: Modified Martindale method. ISO 8559‑2, Size designation of clothes — Part 2: Primary and secondary dimension indicators. ISO 13934-1, Textiles — Tensile properties of fabrics — Part 1: Determination of maximum force and elongation at maximum force using the strip method. ISO 13935-1, Textiles — Seam tensile properties of fabrics and made-up textile articles — Part 1: Determination of maximum force to seam rupture using the strip method. ISO 13937-4: Textiles — Tear properties of fabrics. Part 4: Determination of tear force of tongue-shaped test specimens (Double tear test). ISO 13938, Textiles — Bursting properties of fabrics ISO 14362, Textiles — Methods for determination of certain aromatic amines derived from azo colorants. Part 3: Detection of the use of certain azo colorants, which may release 4-aminoazobenzene.</t>
  </si>
  <si>
    <t>Draft Order of the Ministry of Economy, Environment and Agriculture of Ukraine "On Amendments to the Order of the Ministry of Agrarian Policy and Food of Ukraine No. 391 of 14 February 2024" (concerning the Requirements for fruit jams, jellies, marmalades and sweetened chestnut purée).</t>
  </si>
  <si>
    <t>Ukraine notifies the adoption of the Order of the Ministry of Economy, Environment and Agriculture of Ukraine No. 4440 "On Amendments to the Order of the Ministry of Agrarian Policy and Food of Ukraine No. 391 of 14 February 2024" of 27 March 2026.The Order was registered in the Ministry of Justice of Ukraine on 8 May 2026 and officially published on 26 May 2026.The Order will enter into force on 26 November 2026.</t>
  </si>
  <si>
    <t>Fruit jams, jellies, marmalades, sweetened chestnut puree</t>
  </si>
  <si>
    <t>67.080.10 - Fruits and derived products; 67.080.10 - Fruits and derived products</t>
  </si>
  <si>
    <t>Consumer information, labelling (TBT); Prevention of deceptive practices and consumer protection (TBT); Protection of human health or safety (TBT); Quality requirements (TBT); Harmonization (TBT)</t>
  </si>
  <si>
    <r>
      <rPr>
        <sz val="11"/>
        <rFont val="Calibri"/>
      </rPr>
      <t>https://members.wto.org/crnattachments/2026/TBT/UKR/final_measure/26_02848_00_x.pdf</t>
    </r>
  </si>
  <si>
    <t>-  Draft Circular promulgating amendments to National Technical Regulations on:·  Ammonium nitrate for producing ANFO explosives;·  Ammonium nitrate for producing emulsion explosives;·  Quality of explosive precursors used for production of industrial explosives.-  Draft Amendment 1:2026 QCVN 03:2012/BCT – National technical regulation on Ammonium nitrate for producing ANFO explosives;-  Draft Amendment 1:2026 QCVN 05:2015/BCT – National technical regulation on Ammonium nitrate for producing emulsion explosives;-  Draft Amendment 1:2026 QCVN 04A:2020/BCT – National technical regulation on quality of explosive precursors used for production of industrial explosives.- Number of pages: To be determined.-  Language: Vietnamese</t>
  </si>
  <si>
    <t xml:space="preserve">Description of content:_x000D_
The draft Circular promulgates amendments to national technical regulations concerning ammonium nitrate and explosive precursors used for production of industrial explosives._x000D_
The draft amendments mainly include:_x000D_
• Supplementation of provisions on electronic labels, digital product passports and product traceability;_x000D_
• Requirements for QR codes connected to the National Quality Data System;_x000D_
• Amendments to conformity declaration and conformity assessment procedures in accordance with the Law on Product and Goods Quality and relevant implementing regulations;_x000D_
• Additional obligations regarding electronic reporting and digital data updating by enterprises;_x000D_
• Application of risk-based inspection mechanisms and reduction of inspection procedures for compliant enterprises;_x000D_
• Provisions on data sharing among competent authorities regarding compliance information and quality risk warnings;_x000D_
• Amendments and updates to technical requirements on packaging, labeling, storage, transportation and quality management._x000D_
The draft technical regulations apply to organizations and individuals engaged in manufacturing, importing, trading, storage and other related activities concerning ammonium nitrate and explosive precursors used for production of industrial explosives._x000D_
</t>
  </si>
  <si>
    <t>-  Ammonium nitrate for producing ANFO explosives;-  Ammonium nitrate for producing emulsion explosives;- Explosive precursors used for production of industrial explosives.</t>
  </si>
  <si>
    <t>310230 - Ammonium nitrate, whether or not in aqueous solution (excl. that in tablets or similar forms, or in packages with a gross weight of &lt;= 10 kg)</t>
  </si>
  <si>
    <t>Prevention of deceptive practices and consumer protection (TBT); Protection of human health or safety (TBT); Protection of the environment (TBT)</t>
  </si>
  <si>
    <t>Timely adoption of these amendments is necessary to ensure simultaneous entry into force with Decree No. 37/2026/NĐ-CP on 1 July 2026, providing enterprises with a coherent and consistent regulatory framework.</t>
  </si>
  <si>
    <r>
      <rPr>
        <sz val="11"/>
        <rFont val="Calibri"/>
      </rPr>
      <t>https://members.wto.org/crnattachments/2026/TBT/VNM/26_02840_00_x.pdf
https://members.wto.org/crnattachments/2026/TBT/VNM/26_02840_01_x.pdf
https://members.wto.org/crnattachments/2026/TBT/VNM/26_02840_02_x.pdf
https://members.wto.org/crnattachments/2026/TBT/VNM/26_02840_03_x.pdf</t>
    </r>
  </si>
  <si>
    <t xml:space="preserve">Relevant documents: _x000D_
- Law on Management and Use of Weapons, Explosives, and Combat Gear No.42/2024/QH15 dated 29 Jun 2024;_x000D_
- Law on Chemicals No.69/2025/QH15 dated 14 June 2025; _x000D_
- Law on Product and Goods Quality No. 78/2025/QH15 dated 18 June 2025 amending Law No. 05/2007/QH12; _x000D_
- Government Decree No. 37/2026/NĐ-CP dated 23 January 2026 providing detailed regulations on the Law on Product and Goods Quality_x000D_
- Draft Circular promulgating amendments to national technical regulations;_x000D_
-  Draft Amendment 1:2026 QCVN 03:2012/BCT;_x000D_
-  Draft Amendment 1:2026 QCVN 05:2015/BCT;_x000D_
-  Draft Amendment 1:2026 QCVN 04A:2020/BCT;_x000D_
-  Report on regulatory impact assessment;_x000D_
-  Explanatory report and comparison table of amendments._x000D_
</t>
  </si>
  <si>
    <t>- Title: Draft Circular on Amendments to National Technical Regulations on the Quality of Industrial Sodium Hydroxide, Poly Aluminium Chloride (PAC), and Ammonia include:+  Draft Amendment 1:2026 QCVN 03A:2020/BCT - National technical regulation on quality of industrial sodium hydroxide. (2 Pages);+ Draft Amendment 1:2026 QCVN 06A[PN1] :2020/BCT – National technical regulation on quality of Poly Aluminium Chloride (PAC)  (2 pages);+  Draft Amendment 1:2026 QCVN 07A:2020[PN2] /BCT - – National technical regulation on quality of industrial ammonia. (3 Pages)Language: Vietnamese</t>
  </si>
  <si>
    <t xml:space="preserve">Description of content: The draft Circular introduces Amendment 1:2026 to three existing national technical regulations: QCVN 03A:2020/BCT (Industrial sodium hydroxide) , QCVN 06A:2020/BCT (PAC) , and QCVN 07A:2020/BCT (Industrial ammonia)._x000D_
The draft amendments mainly include:_x000D_
• Amendments and updates to requirements on labeling and transportation based on new Decree._x000D_
• Updating conformity declaration and assessment procedures based on amended Law on Product and Goods Quality (78/2025/QH15) _x000D_
These draft amendments apply to: _x000D_
1. Organizations and individuals manufacturing, importing, trading in, and using industrial sodium hydroxide, PAC, and industrial ammonia;_x000D_
2. Conformity assessment organizations conducting conformity assessment activities for these products; _x000D_
3. State management agencies and other relevant organizations and individuals_x000D_
</t>
  </si>
  <si>
    <t>Industrial sodium hydroxide (NaOH) (HS 28151100; 28151200); Industrial Poly aluminium chloride (PAC) (HS 38249999); Industrial ammonia (NH3)(HS 28142000).</t>
  </si>
  <si>
    <t>281420 - Ammonia in aqueous solution; 281511 - Sodium hydroxide "caustic soda" solid; 281512 - Sodium hydroxide "caustic soda" in aqueous solution "soda lye or liquid soda"; 382499 - Chemical products and preparations of the chemical or allied industries, incl. those consisting of mixtures of natural products, n.e.s.</t>
  </si>
  <si>
    <t>71.060 - Inorganic chemicals</t>
  </si>
  <si>
    <r>
      <rPr>
        <sz val="11"/>
        <rFont val="Calibri"/>
      </rPr>
      <t>https://members.wto.org/crnattachments/2026/TBT/VNM/26_02841_00_x.pdf
https://members.wto.org/crnattachments/2026/TBT/VNM/26_02841_01_x.pdf
https://members.wto.org/crnattachments/2026/TBT/VNM/26_02841_02_x.pdf
https://members.wto.org/crnattachments/2026/TBT/VNM/26_02841_03_x.pdf</t>
    </r>
  </si>
  <si>
    <t xml:space="preserve">Relevant documents:_x000D_
•  Law on Standards and Technical Regulations No. 68/2006/QH11, as amended by Law No. 70/2025/QH15; _x000D_
•  Law on Product and Goods Quality No. 05/2007/QH12, as amended by Law No. 78/2025/QH15; _x000D_
•  Law on Chemicals, No. 69/2025/QH15;_x000D_
•  Decree No. 37/2026/ND-CP detailing the implementation of the Law on Product and Goods Quality; _x000D_
•  Decree No. 22/2026/ND-CP detailing the implementation of the Law on Standards and Technical Regulations; _x000D_
• Decree No. 34/2024/ND-CP and Decree No. 161/2024/ND-CP list of dangerous goods, transport of dangerous goods and procedures for issuance of licenses or certificates of completion of training programs for drivers or escorts transporting dangerous goods by road._x000D_
•  Circular No. 14/2026/TT-BKHCN on conformity assessment and declaration; _x000D_
•  Existing regulations: QCVN 03A:2020/BCT, QCVN 06A:2020/BCT, and QCVN 07A:2020/BCT. _x000D_
</t>
  </si>
  <si>
    <t>- Title: Draft Circular promulgating Amendments to National Technical Regulations on limits of lead content in paints, mercury content in fluorescent lamps, formaldehyde and aromatic amines derived from azo dyes in textile products- Draft Amendment 1:2026 QCVN 01:2017/BCT National technical regulation on limits of formaldehyde and aromatic amines derived from azo dyes in textile products (2 pages)- Draft Amendment 1:2026 QCVN 02A:2020/BCT National technical regulation on mercury content in fluorescent lamps;  (2pages)- Draft Amendment 1:2026 QCVN 08:2020/BCT National technical regulation on limits of lead content in paints. (2 pages)- Language: Vietnamese</t>
  </si>
  <si>
    <t>Draft amendments to 03 current National Technical Regulations:- QCVN 01:2017/BCT National technical regulation on limits of formaldehyde and aromatic amines derived from azo dyes in textile products.- QCVN 02A:2020/BCT National technical regulation on mercury content in fluorescent lamps.- QCVN 08:2020/BCT National technical regulation on limits of lead content in paints.The draft amendments mainly include:- Amendments and updates to requirements on labeling and transportation based on new Decree.- Updating conformity declaration and assessment procedures based on amended Law on Product and Goods Quality (78/2025/QH15) These draft amendments apply to: 1. Organizations and individuals manufacturing, importing, trading in, and using products covered by the three technical regulations;2. Conformity assessment organizations conducting conformity assessment activities for these products; 3. State management agencies and other relevant organizations and individuals.</t>
  </si>
  <si>
    <t>Products covered: - Paints (architectural paints, industrial paints, and decorative paints) subject to limits on lead content, as specified in Annex A of Amendment 1:2026 QCVN 08:2020/BCT; - Fluorescent lamps containing mercury (compact fluorescent lamps, linear fluorescent tubes), as specified in the Annex of Amendment 1:2026 QCVN 02A:2020/BCT; - Textile products (apparel, home textiles, and technical textiles) subject to limits on formaldehyde and aromatic amines derived from azo colourants, as specified in Annex I of Amendment 1:2026 QCVN 01:2017/BCT.</t>
  </si>
  <si>
    <t>29.140.30 - Fluorescent lamps. Discharge lamps; 59.080 - Products of the textile industry; 71.020 - Production in the chemical industry; 87.040 - Paints and varnishes</t>
  </si>
  <si>
    <t>Timely adoption of these amendments is necessary to ensure that conformity assessment procedures under the three technical regulations are aligned with Decree No. 37/2026/NĐ-CP and Circular No. 14/2026/TT-BKHCN before their joint entry into force on 1 July 2026..</t>
  </si>
  <si>
    <r>
      <rPr>
        <sz val="11"/>
        <rFont val="Calibri"/>
      </rPr>
      <t>https://members.wto.org/crnattachments/2026/TBT/VNM/26_02842_00_x.pdf
https://members.wto.org/crnattachments/2026/TBT/VNM/26_02842_01_x.pdf
https://members.wto.org/crnattachments/2026/TBT/VNM/26_02842_02_x.pdf
https://members.wto.org/crnattachments/2026/TBT/VNM/26_02842_03_x.pdf</t>
    </r>
  </si>
  <si>
    <t>- Law on Standards and Technical Regulations No. 68/2006/QH11, as amended by Law No. 70/2025/QH15;-  Law on Product and Goods Quality No. 05/2007/QH12, as amended by Law No. 78/2025/QH15; - Law on Chemicals, No. 69/2025/QH15;- Decree No. 37/2026/ND-CP detailing the implementation of the Law on Product and Goods Quality; - Decree No. 22/2026/ND-CP detailing the implementation of the Law on Standards and Technical Regulations; - Decree No. 34/2024/ND-CP and Decree No. 161/2024/ND-CP list of dangerous goods, transport of dangerous goods and procedures for issuance of licenses or certificates of completion of training programs for drivers or escorts transporting dangerous goods by road.-  Circular No. 14/2026/TT-BKHCN on conformity assessment and declaration; - Existing regulations: QCVN 01:2017/BCT; QCVN 02A:2020/BCT, QCVN 08:2020/BCT.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</si>
</sst>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name val="Calibri"/>
    </font>
    <font>
      <b/>
      <sz val="11"/>
      <name val="Calibri"/>
    </font>
    <font>
      <u/>
      <sz val="11"/>
      <color rgb="FF0000FF"/>
      <name val="Calibri"/>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164" fontId="0" fillId="0" borderId="0" xfId="0" applyNumberFormat="1"/>
    <xf numFmtId="0" fontId="1" fillId="0" borderId="1" xfId="0" applyFont="1" applyBorder="1" applyAlignment="1">
      <alignment horizontal="center" vertical="top"/>
    </xf>
    <xf numFmtId="164" fontId="1" fillId="0" borderId="1" xfId="0" applyNumberFormat="1" applyFont="1" applyBorder="1" applyAlignment="1">
      <alignment horizontal="center" vertical="top"/>
    </xf>
    <xf numFmtId="0" fontId="1" fillId="0" borderId="1" xfId="0" applyFont="1" applyBorder="1" applyAlignment="1">
      <alignment horizontal="center" vertical="top" wrapText="1"/>
    </xf>
    <xf numFmtId="0" fontId="0" fillId="0" borderId="1" xfId="0" applyBorder="1" applyAlignment="1">
      <alignment vertical="top"/>
    </xf>
    <xf numFmtId="164" fontId="0" fillId="0" borderId="1" xfId="0" applyNumberFormat="1" applyBorder="1" applyAlignment="1">
      <alignment vertical="top"/>
    </xf>
    <xf numFmtId="0" fontId="2" fillId="0" borderId="1" xfId="0" applyFont="1" applyBorder="1" applyAlignment="1">
      <alignment vertical="top"/>
    </xf>
    <xf numFmtId="0" fontId="0" fillId="0" borderId="1" xfId="0" applyBorder="1" applyAlignment="1">
      <alignment vertical="top" wrapText="1"/>
    </xf>
    <xf numFmtId="164" fontId="0" fillId="0" borderId="1" xfId="0" applyNumberFormat="1" applyBorder="1" applyAlignment="1">
      <alignment horizontal="center" vertical="top"/>
    </xf>
    <xf numFmtId="16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61"/>
  <sheetViews>
    <sheetView tabSelected="1" workbookViewId="0">
      <selection activeCell="D1" sqref="D1"/>
    </sheetView>
  </sheetViews>
  <sheetFormatPr defaultRowHeight="14.4" x14ac:dyDescent="0.3"/>
  <cols>
    <col min="1" max="1" width="30" customWidth="1"/>
    <col min="2" max="2" width="20" style="11" customWidth="1"/>
    <col min="3" max="3" width="58.77734375" customWidth="1"/>
    <col min="4" max="11" width="100" style="1" customWidth="1"/>
    <col min="12" max="12" width="100" customWidth="1"/>
    <col min="13" max="15" width="30" style="2" customWidth="1"/>
    <col min="16" max="27" width="100" customWidth="1"/>
    <col min="28" max="28" width="100" style="1" customWidth="1"/>
    <col min="29" max="33" width="100" customWidth="1"/>
    <col min="34" max="34" width="100" style="1" customWidth="1"/>
  </cols>
  <sheetData>
    <row r="1" spans="1:34" ht="30" customHeight="1" x14ac:dyDescent="0.3">
      <c r="A1" s="3" t="s">
        <v>0</v>
      </c>
      <c r="B1" s="4" t="s">
        <v>1</v>
      </c>
      <c r="C1" s="3" t="s">
        <v>2</v>
      </c>
      <c r="D1" s="5" t="s">
        <v>3</v>
      </c>
      <c r="E1" s="5" t="s">
        <v>4</v>
      </c>
      <c r="F1" s="5" t="s">
        <v>5</v>
      </c>
      <c r="G1" s="5" t="s">
        <v>6</v>
      </c>
      <c r="H1" s="5" t="s">
        <v>7</v>
      </c>
      <c r="I1" s="5" t="s">
        <v>8</v>
      </c>
      <c r="J1" s="5" t="s">
        <v>9</v>
      </c>
      <c r="K1" s="5" t="s">
        <v>10</v>
      </c>
      <c r="L1" s="3" t="s">
        <v>11</v>
      </c>
      <c r="M1" s="4" t="s">
        <v>12</v>
      </c>
      <c r="N1" s="4" t="s">
        <v>13</v>
      </c>
      <c r="O1" s="4" t="s">
        <v>14</v>
      </c>
      <c r="P1" s="3" t="s">
        <v>15</v>
      </c>
      <c r="Q1" s="3" t="s">
        <v>16</v>
      </c>
      <c r="R1" s="3" t="s">
        <v>17</v>
      </c>
      <c r="S1" s="3" t="s">
        <v>18</v>
      </c>
      <c r="T1" s="3" t="s">
        <v>19</v>
      </c>
      <c r="U1" s="3" t="s">
        <v>20</v>
      </c>
      <c r="V1" s="3" t="s">
        <v>21</v>
      </c>
      <c r="W1" s="3" t="s">
        <v>22</v>
      </c>
      <c r="X1" s="3" t="s">
        <v>23</v>
      </c>
      <c r="Y1" s="3" t="s">
        <v>24</v>
      </c>
      <c r="Z1" s="3" t="s">
        <v>25</v>
      </c>
      <c r="AA1" s="3" t="s">
        <v>26</v>
      </c>
      <c r="AB1" s="5" t="s">
        <v>27</v>
      </c>
      <c r="AC1" s="3" t="s">
        <v>28</v>
      </c>
      <c r="AD1" s="3" t="s">
        <v>29</v>
      </c>
      <c r="AE1" s="3" t="s">
        <v>30</v>
      </c>
      <c r="AF1" s="3" t="s">
        <v>31</v>
      </c>
      <c r="AG1" s="3" t="s">
        <v>32</v>
      </c>
      <c r="AH1" s="5" t="s">
        <v>33</v>
      </c>
    </row>
    <row r="2" spans="1:34" ht="30" customHeight="1" x14ac:dyDescent="0.3">
      <c r="A2" s="6" t="s">
        <v>184</v>
      </c>
      <c r="B2" s="10">
        <v>46174</v>
      </c>
      <c r="C2" s="8" t="str">
        <f>HYPERLINK("https://epingalert.org/en/Search?viewData= G/SPS/N/CHL/874/Add.1"," G/SPS/N/CHL/874/Add.1")</f>
        <v xml:space="preserve"> G/SPS/N/CHL/874/Add.1</v>
      </c>
      <c r="D2" s="9" t="s">
        <v>1925</v>
      </c>
      <c r="E2" s="9" t="s">
        <v>1925</v>
      </c>
      <c r="F2" s="9" t="s">
        <v>1926</v>
      </c>
      <c r="G2" s="9" t="s">
        <v>38</v>
      </c>
      <c r="H2" s="9" t="s">
        <v>38</v>
      </c>
      <c r="I2" s="9" t="s">
        <v>496</v>
      </c>
      <c r="J2" s="9" t="s">
        <v>38</v>
      </c>
      <c r="K2" s="9" t="s">
        <v>1026</v>
      </c>
      <c r="L2" s="6"/>
      <c r="M2" s="7" t="s">
        <v>38</v>
      </c>
      <c r="N2" s="7"/>
      <c r="O2" s="7"/>
      <c r="P2" s="6" t="s">
        <v>52</v>
      </c>
      <c r="Q2" s="9" t="s">
        <v>1927</v>
      </c>
      <c r="R2" s="6" t="str">
        <f>HYPERLINK("https://docs.wto.org/imrd/directdoc.asp?DDFDocuments/t/G/SPS/NCHL874A1.docx", "https://docs.wto.org/imrd/directdoc.asp?DDFDocuments/t/G/SPS/NCHL874A1.docx")</f>
        <v>https://docs.wto.org/imrd/directdoc.asp?DDFDocuments/t/G/SPS/NCHL874A1.docx</v>
      </c>
      <c r="S2" s="6" t="str">
        <f>HYPERLINK("https://docs.wto.org/imrd/directdoc.asp?DDFDocuments/u/G/SPS/NCHL874A1.docx", "https://docs.wto.org/imrd/directdoc.asp?DDFDocuments/u/G/SPS/NCHL874A1.docx")</f>
        <v>https://docs.wto.org/imrd/directdoc.asp?DDFDocuments/u/G/SPS/NCHL874A1.docx</v>
      </c>
      <c r="T2" s="6" t="str">
        <f>HYPERLINK("https://docs.wto.org/imrd/directdoc.asp?DDFDocuments/v/G/SPS/NCHL874A1.docx", "https://docs.wto.org/imrd/directdoc.asp?DDFDocuments/v/G/SPS/NCHL874A1.docx")</f>
        <v>https://docs.wto.org/imrd/directdoc.asp?DDFDocuments/v/G/SPS/NCHL874A1.docx</v>
      </c>
      <c r="U2" s="6" t="s">
        <v>38</v>
      </c>
      <c r="V2" s="6" t="s">
        <v>38</v>
      </c>
      <c r="W2" s="6" t="s">
        <v>38</v>
      </c>
      <c r="X2" s="6" t="s">
        <v>38</v>
      </c>
      <c r="Y2" s="6" t="s">
        <v>38</v>
      </c>
      <c r="Z2" s="6" t="s">
        <v>38</v>
      </c>
      <c r="AA2" s="6" t="s">
        <v>38</v>
      </c>
      <c r="AB2" s="9" t="s">
        <v>38</v>
      </c>
      <c r="AC2" s="6" t="s">
        <v>38</v>
      </c>
      <c r="AD2" s="6" t="s">
        <v>38</v>
      </c>
      <c r="AE2" s="6" t="s">
        <v>38</v>
      </c>
      <c r="AF2" s="6" t="s">
        <v>38</v>
      </c>
      <c r="AG2" s="6" t="s">
        <v>38</v>
      </c>
      <c r="AH2" s="9" t="s">
        <v>38</v>
      </c>
    </row>
    <row r="3" spans="1:34" ht="30" customHeight="1" x14ac:dyDescent="0.3">
      <c r="A3" s="6" t="s">
        <v>184</v>
      </c>
      <c r="B3" s="10">
        <v>46174</v>
      </c>
      <c r="C3" s="8" t="str">
        <f>HYPERLINK("https://epingalert.org/en/Search?viewData= G/SPS/N/CHL/886"," G/SPS/N/CHL/886")</f>
        <v xml:space="preserve"> G/SPS/N/CHL/886</v>
      </c>
      <c r="D3" s="9" t="s">
        <v>1928</v>
      </c>
      <c r="E3" s="9" t="s">
        <v>1929</v>
      </c>
      <c r="F3" s="9" t="s">
        <v>1930</v>
      </c>
      <c r="G3" s="9" t="s">
        <v>38</v>
      </c>
      <c r="H3" s="9" t="s">
        <v>38</v>
      </c>
      <c r="I3" s="9" t="s">
        <v>496</v>
      </c>
      <c r="J3" s="9" t="s">
        <v>38</v>
      </c>
      <c r="K3" s="9" t="s">
        <v>1931</v>
      </c>
      <c r="L3" s="6" t="s">
        <v>152</v>
      </c>
      <c r="M3" s="7" t="s">
        <v>38</v>
      </c>
      <c r="N3" s="7">
        <v>46171</v>
      </c>
      <c r="O3" s="7">
        <v>46171</v>
      </c>
      <c r="P3" s="6" t="s">
        <v>43</v>
      </c>
      <c r="Q3" s="9" t="s">
        <v>1932</v>
      </c>
      <c r="R3" s="6" t="str">
        <f>HYPERLINK("https://docs.wto.org/imrd/directdoc.asp?DDFDocuments/t/G/SPS/NCHL886.docx", "https://docs.wto.org/imrd/directdoc.asp?DDFDocuments/t/G/SPS/NCHL886.docx")</f>
        <v>https://docs.wto.org/imrd/directdoc.asp?DDFDocuments/t/G/SPS/NCHL886.docx</v>
      </c>
      <c r="S3" s="6" t="str">
        <f>HYPERLINK("https://docs.wto.org/imrd/directdoc.asp?DDFDocuments/u/G/SPS/NCHL886.docx", "https://docs.wto.org/imrd/directdoc.asp?DDFDocuments/u/G/SPS/NCHL886.docx")</f>
        <v>https://docs.wto.org/imrd/directdoc.asp?DDFDocuments/u/G/SPS/NCHL886.docx</v>
      </c>
      <c r="T3" s="6" t="str">
        <f>HYPERLINK("https://docs.wto.org/imrd/directdoc.asp?DDFDocuments/v/G/SPS/NCHL886.docx", "https://docs.wto.org/imrd/directdoc.asp?DDFDocuments/v/G/SPS/NCHL886.docx")</f>
        <v>https://docs.wto.org/imrd/directdoc.asp?DDFDocuments/v/G/SPS/NCHL886.docx</v>
      </c>
      <c r="U3" s="6" t="s">
        <v>38</v>
      </c>
      <c r="V3" s="6" t="s">
        <v>38</v>
      </c>
      <c r="W3" s="6" t="s">
        <v>38</v>
      </c>
      <c r="X3" s="6" t="s">
        <v>38</v>
      </c>
      <c r="Y3" s="6" t="s">
        <v>38</v>
      </c>
      <c r="Z3" s="6" t="s">
        <v>38</v>
      </c>
      <c r="AA3" s="6" t="s">
        <v>38</v>
      </c>
      <c r="AB3" s="9" t="s">
        <v>38</v>
      </c>
      <c r="AC3" s="6" t="s">
        <v>45</v>
      </c>
      <c r="AD3" s="6" t="s">
        <v>45</v>
      </c>
      <c r="AE3" s="6" t="s">
        <v>44</v>
      </c>
      <c r="AF3" s="6" t="s">
        <v>45</v>
      </c>
      <c r="AG3" s="6" t="s">
        <v>44</v>
      </c>
      <c r="AH3" s="9" t="s">
        <v>38</v>
      </c>
    </row>
    <row r="4" spans="1:34" ht="30" customHeight="1" x14ac:dyDescent="0.3">
      <c r="A4" s="6" t="s">
        <v>445</v>
      </c>
      <c r="B4" s="10">
        <v>46174</v>
      </c>
      <c r="C4" s="8" t="str">
        <f>HYPERLINK("https://epingalert.org/en/Search?viewData= G/SPS/N/NIC/81/Add.1"," G/SPS/N/NIC/81/Add.1")</f>
        <v xml:space="preserve"> G/SPS/N/NIC/81/Add.1</v>
      </c>
      <c r="D4" s="9" t="s">
        <v>1933</v>
      </c>
      <c r="E4" s="9" t="s">
        <v>1933</v>
      </c>
      <c r="F4" s="9" t="s">
        <v>1934</v>
      </c>
      <c r="G4" s="9" t="s">
        <v>1935</v>
      </c>
      <c r="H4" s="9" t="s">
        <v>1936</v>
      </c>
      <c r="I4" s="9" t="s">
        <v>150</v>
      </c>
      <c r="J4" s="9"/>
      <c r="K4" s="9" t="s">
        <v>51</v>
      </c>
      <c r="L4" s="6"/>
      <c r="M4" s="7" t="s">
        <v>38</v>
      </c>
      <c r="N4" s="7"/>
      <c r="O4" s="7"/>
      <c r="P4" s="6" t="s">
        <v>52</v>
      </c>
      <c r="Q4" s="9" t="s">
        <v>1937</v>
      </c>
      <c r="R4" s="6" t="str">
        <f>HYPERLINK("https://docs.wto.org/imrd/directdoc.asp?DDFDocuments/t/G/SPS/NNIC81A1.docx", "https://docs.wto.org/imrd/directdoc.asp?DDFDocuments/t/G/SPS/NNIC81A1.docx")</f>
        <v>https://docs.wto.org/imrd/directdoc.asp?DDFDocuments/t/G/SPS/NNIC81A1.docx</v>
      </c>
      <c r="S4" s="6" t="str">
        <f>HYPERLINK("https://docs.wto.org/imrd/directdoc.asp?DDFDocuments/u/G/SPS/NNIC81A1.docx", "https://docs.wto.org/imrd/directdoc.asp?DDFDocuments/u/G/SPS/NNIC81A1.docx")</f>
        <v>https://docs.wto.org/imrd/directdoc.asp?DDFDocuments/u/G/SPS/NNIC81A1.docx</v>
      </c>
      <c r="T4" s="6" t="str">
        <f>HYPERLINK("https://docs.wto.org/imrd/directdoc.asp?DDFDocuments/v/G/SPS/NNIC81A1.docx", "https://docs.wto.org/imrd/directdoc.asp?DDFDocuments/v/G/SPS/NNIC81A1.docx")</f>
        <v>https://docs.wto.org/imrd/directdoc.asp?DDFDocuments/v/G/SPS/NNIC81A1.docx</v>
      </c>
      <c r="U4" s="6" t="s">
        <v>38</v>
      </c>
      <c r="V4" s="6" t="s">
        <v>38</v>
      </c>
      <c r="W4" s="6" t="s">
        <v>38</v>
      </c>
      <c r="X4" s="6" t="s">
        <v>38</v>
      </c>
      <c r="Y4" s="6" t="s">
        <v>38</v>
      </c>
      <c r="Z4" s="6" t="s">
        <v>38</v>
      </c>
      <c r="AA4" s="6" t="s">
        <v>38</v>
      </c>
      <c r="AB4" s="9" t="s">
        <v>38</v>
      </c>
      <c r="AC4" s="6" t="s">
        <v>38</v>
      </c>
      <c r="AD4" s="6" t="s">
        <v>38</v>
      </c>
      <c r="AE4" s="6" t="s">
        <v>38</v>
      </c>
      <c r="AF4" s="6" t="s">
        <v>38</v>
      </c>
      <c r="AG4" s="6" t="s">
        <v>38</v>
      </c>
      <c r="AH4" s="9" t="s">
        <v>38</v>
      </c>
    </row>
    <row r="5" spans="1:34" ht="30" customHeight="1" x14ac:dyDescent="0.3">
      <c r="A5" s="6" t="s">
        <v>696</v>
      </c>
      <c r="B5" s="10">
        <v>46174</v>
      </c>
      <c r="C5" s="8" t="str">
        <f>HYPERLINK("https://epingalert.org/en/Search?viewData= G/SPS/N/SLV/150/Add.1"," G/SPS/N/SLV/150/Add.1")</f>
        <v xml:space="preserve"> G/SPS/N/SLV/150/Add.1</v>
      </c>
      <c r="D5" s="9" t="s">
        <v>1938</v>
      </c>
      <c r="E5" s="9" t="s">
        <v>1938</v>
      </c>
      <c r="F5" s="9" t="s">
        <v>1939</v>
      </c>
      <c r="G5" s="9" t="s">
        <v>38</v>
      </c>
      <c r="H5" s="9" t="s">
        <v>1940</v>
      </c>
      <c r="I5" s="9" t="s">
        <v>1849</v>
      </c>
      <c r="J5" s="9" t="s">
        <v>38</v>
      </c>
      <c r="K5" s="9" t="s">
        <v>1941</v>
      </c>
      <c r="L5" s="6"/>
      <c r="M5" s="7">
        <v>46203</v>
      </c>
      <c r="N5" s="7"/>
      <c r="O5" s="7"/>
      <c r="P5" s="6" t="s">
        <v>52</v>
      </c>
      <c r="Q5" s="9" t="s">
        <v>1942</v>
      </c>
      <c r="R5" s="6" t="str">
        <f>HYPERLINK("https://docs.wto.org/imrd/directdoc.asp?DDFDocuments/t/G/SPS/NSLV150A1.docx", "https://docs.wto.org/imrd/directdoc.asp?DDFDocuments/t/G/SPS/NSLV150A1.docx")</f>
        <v>https://docs.wto.org/imrd/directdoc.asp?DDFDocuments/t/G/SPS/NSLV150A1.docx</v>
      </c>
      <c r="S5" s="6" t="str">
        <f>HYPERLINK("https://docs.wto.org/imrd/directdoc.asp?DDFDocuments/u/G/SPS/NSLV150A1.docx", "https://docs.wto.org/imrd/directdoc.asp?DDFDocuments/u/G/SPS/NSLV150A1.docx")</f>
        <v>https://docs.wto.org/imrd/directdoc.asp?DDFDocuments/u/G/SPS/NSLV150A1.docx</v>
      </c>
      <c r="T5" s="6" t="str">
        <f>HYPERLINK("https://docs.wto.org/imrd/directdoc.asp?DDFDocuments/v/G/SPS/NSLV150A1.docx", "https://docs.wto.org/imrd/directdoc.asp?DDFDocuments/v/G/SPS/NSLV150A1.docx")</f>
        <v>https://docs.wto.org/imrd/directdoc.asp?DDFDocuments/v/G/SPS/NSLV150A1.docx</v>
      </c>
      <c r="U5" s="6" t="s">
        <v>38</v>
      </c>
      <c r="V5" s="6" t="s">
        <v>38</v>
      </c>
      <c r="W5" s="6" t="s">
        <v>38</v>
      </c>
      <c r="X5" s="6" t="s">
        <v>38</v>
      </c>
      <c r="Y5" s="6" t="s">
        <v>38</v>
      </c>
      <c r="Z5" s="6" t="s">
        <v>38</v>
      </c>
      <c r="AA5" s="6" t="s">
        <v>38</v>
      </c>
      <c r="AB5" s="9" t="s">
        <v>38</v>
      </c>
      <c r="AC5" s="6" t="s">
        <v>38</v>
      </c>
      <c r="AD5" s="6" t="s">
        <v>38</v>
      </c>
      <c r="AE5" s="6" t="s">
        <v>38</v>
      </c>
      <c r="AF5" s="6" t="s">
        <v>38</v>
      </c>
      <c r="AG5" s="6" t="s">
        <v>38</v>
      </c>
      <c r="AH5" s="9" t="s">
        <v>38</v>
      </c>
    </row>
    <row r="6" spans="1:34" ht="30" customHeight="1" x14ac:dyDescent="0.3">
      <c r="A6" s="6" t="s">
        <v>54</v>
      </c>
      <c r="B6" s="10">
        <v>46174</v>
      </c>
      <c r="C6" s="8" t="str">
        <f>HYPERLINK("https://epingalert.org/en/Search?viewData= G/SPS/N/USA/3439/Add.1"," G/SPS/N/USA/3439/Add.1")</f>
        <v xml:space="preserve"> G/SPS/N/USA/3439/Add.1</v>
      </c>
      <c r="D6" s="9" t="s">
        <v>1943</v>
      </c>
      <c r="E6" s="9" t="s">
        <v>1944</v>
      </c>
      <c r="F6" s="9" t="s">
        <v>1945</v>
      </c>
      <c r="G6" s="9" t="s">
        <v>1946</v>
      </c>
      <c r="H6" s="9" t="s">
        <v>1947</v>
      </c>
      <c r="I6" s="9" t="s">
        <v>39</v>
      </c>
      <c r="J6" s="9" t="s">
        <v>38</v>
      </c>
      <c r="K6" s="9" t="s">
        <v>1948</v>
      </c>
      <c r="L6" s="6"/>
      <c r="M6" s="7">
        <v>46202</v>
      </c>
      <c r="N6" s="7"/>
      <c r="O6" s="7"/>
      <c r="P6" s="6" t="s">
        <v>52</v>
      </c>
      <c r="Q6" s="9" t="s">
        <v>1949</v>
      </c>
      <c r="R6" s="6" t="str">
        <f>HYPERLINK("https://docs.wto.org/imrd/directdoc.asp?DDFDocuments/t/G/SPS/NUSA3439A1.docx", "https://docs.wto.org/imrd/directdoc.asp?DDFDocuments/t/G/SPS/NUSA3439A1.docx")</f>
        <v>https://docs.wto.org/imrd/directdoc.asp?DDFDocuments/t/G/SPS/NUSA3439A1.docx</v>
      </c>
      <c r="S6" s="6" t="str">
        <f>HYPERLINK("https://docs.wto.org/imrd/directdoc.asp?DDFDocuments/u/G/SPS/NUSA3439A1.docx", "https://docs.wto.org/imrd/directdoc.asp?DDFDocuments/u/G/SPS/NUSA3439A1.docx")</f>
        <v>https://docs.wto.org/imrd/directdoc.asp?DDFDocuments/u/G/SPS/NUSA3439A1.docx</v>
      </c>
      <c r="T6" s="6" t="str">
        <f>HYPERLINK("https://docs.wto.org/imrd/directdoc.asp?DDFDocuments/v/G/SPS/NUSA3439A1.docx", "https://docs.wto.org/imrd/directdoc.asp?DDFDocuments/v/G/SPS/NUSA3439A1.docx")</f>
        <v>https://docs.wto.org/imrd/directdoc.asp?DDFDocuments/v/G/SPS/NUSA3439A1.docx</v>
      </c>
      <c r="U6" s="6" t="s">
        <v>38</v>
      </c>
      <c r="V6" s="6" t="s">
        <v>38</v>
      </c>
      <c r="W6" s="6" t="s">
        <v>38</v>
      </c>
      <c r="X6" s="6" t="s">
        <v>38</v>
      </c>
      <c r="Y6" s="6" t="s">
        <v>38</v>
      </c>
      <c r="Z6" s="6" t="s">
        <v>38</v>
      </c>
      <c r="AA6" s="6" t="s">
        <v>38</v>
      </c>
      <c r="AB6" s="9" t="s">
        <v>38</v>
      </c>
      <c r="AC6" s="6" t="s">
        <v>38</v>
      </c>
      <c r="AD6" s="6" t="s">
        <v>38</v>
      </c>
      <c r="AE6" s="6" t="s">
        <v>38</v>
      </c>
      <c r="AF6" s="6" t="s">
        <v>38</v>
      </c>
      <c r="AG6" s="6" t="s">
        <v>38</v>
      </c>
      <c r="AH6" s="9" t="s">
        <v>38</v>
      </c>
    </row>
    <row r="7" spans="1:34" ht="30" customHeight="1" x14ac:dyDescent="0.3">
      <c r="A7" s="6" t="s">
        <v>54</v>
      </c>
      <c r="B7" s="10">
        <v>46174</v>
      </c>
      <c r="C7" s="8" t="str">
        <f>HYPERLINK("https://epingalert.org/en/Search?viewData= G/SPS/N/USA/3440/Add.1"," G/SPS/N/USA/3440/Add.1")</f>
        <v xml:space="preserve"> G/SPS/N/USA/3440/Add.1</v>
      </c>
      <c r="D7" s="9" t="s">
        <v>1950</v>
      </c>
      <c r="E7" s="9" t="s">
        <v>1951</v>
      </c>
      <c r="F7" s="9" t="s">
        <v>1952</v>
      </c>
      <c r="G7" s="9" t="s">
        <v>1953</v>
      </c>
      <c r="H7" s="9" t="s">
        <v>1947</v>
      </c>
      <c r="I7" s="9" t="s">
        <v>39</v>
      </c>
      <c r="J7" s="9" t="s">
        <v>38</v>
      </c>
      <c r="K7" s="9" t="s">
        <v>1948</v>
      </c>
      <c r="L7" s="6"/>
      <c r="M7" s="7">
        <v>46202</v>
      </c>
      <c r="N7" s="7"/>
      <c r="O7" s="7"/>
      <c r="P7" s="6" t="s">
        <v>52</v>
      </c>
      <c r="Q7" s="9" t="s">
        <v>1954</v>
      </c>
      <c r="R7" s="6" t="str">
        <f>HYPERLINK("https://docs.wto.org/imrd/directdoc.asp?DDFDocuments/t/G/SPS/NUSA3440A1.docx", "https://docs.wto.org/imrd/directdoc.asp?DDFDocuments/t/G/SPS/NUSA3440A1.docx")</f>
        <v>https://docs.wto.org/imrd/directdoc.asp?DDFDocuments/t/G/SPS/NUSA3440A1.docx</v>
      </c>
      <c r="S7" s="6" t="str">
        <f>HYPERLINK("https://docs.wto.org/imrd/directdoc.asp?DDFDocuments/u/G/SPS/NUSA3440A1.docx", "https://docs.wto.org/imrd/directdoc.asp?DDFDocuments/u/G/SPS/NUSA3440A1.docx")</f>
        <v>https://docs.wto.org/imrd/directdoc.asp?DDFDocuments/u/G/SPS/NUSA3440A1.docx</v>
      </c>
      <c r="T7" s="6" t="str">
        <f>HYPERLINK("https://docs.wto.org/imrd/directdoc.asp?DDFDocuments/v/G/SPS/NUSA3440A1.docx", "https://docs.wto.org/imrd/directdoc.asp?DDFDocuments/v/G/SPS/NUSA3440A1.docx")</f>
        <v>https://docs.wto.org/imrd/directdoc.asp?DDFDocuments/v/G/SPS/NUSA3440A1.docx</v>
      </c>
      <c r="U7" s="6" t="s">
        <v>38</v>
      </c>
      <c r="V7" s="6" t="s">
        <v>38</v>
      </c>
      <c r="W7" s="6" t="s">
        <v>38</v>
      </c>
      <c r="X7" s="6" t="s">
        <v>38</v>
      </c>
      <c r="Y7" s="6" t="s">
        <v>38</v>
      </c>
      <c r="Z7" s="6" t="s">
        <v>38</v>
      </c>
      <c r="AA7" s="6" t="s">
        <v>38</v>
      </c>
      <c r="AB7" s="9" t="s">
        <v>38</v>
      </c>
      <c r="AC7" s="6" t="s">
        <v>38</v>
      </c>
      <c r="AD7" s="6" t="s">
        <v>38</v>
      </c>
      <c r="AE7" s="6" t="s">
        <v>38</v>
      </c>
      <c r="AF7" s="6" t="s">
        <v>38</v>
      </c>
      <c r="AG7" s="6" t="s">
        <v>38</v>
      </c>
      <c r="AH7" s="9" t="s">
        <v>38</v>
      </c>
    </row>
    <row r="8" spans="1:34" ht="30" customHeight="1" x14ac:dyDescent="0.3">
      <c r="A8" s="6" t="s">
        <v>54</v>
      </c>
      <c r="B8" s="10">
        <v>46174</v>
      </c>
      <c r="C8" s="8" t="str">
        <f>HYPERLINK("https://epingalert.org/en/Search?viewData= G/SPS/N/USA/3571"," G/SPS/N/USA/3571")</f>
        <v xml:space="preserve"> G/SPS/N/USA/3571</v>
      </c>
      <c r="D8" s="9" t="s">
        <v>1955</v>
      </c>
      <c r="E8" s="9" t="s">
        <v>1956</v>
      </c>
      <c r="F8" s="9" t="s">
        <v>57</v>
      </c>
      <c r="G8" s="9" t="s">
        <v>38</v>
      </c>
      <c r="H8" s="9" t="s">
        <v>38</v>
      </c>
      <c r="I8" s="9" t="s">
        <v>39</v>
      </c>
      <c r="J8" s="9" t="s">
        <v>38</v>
      </c>
      <c r="K8" s="9" t="s">
        <v>58</v>
      </c>
      <c r="L8" s="6"/>
      <c r="M8" s="7">
        <v>46231</v>
      </c>
      <c r="N8" s="7">
        <v>46171</v>
      </c>
      <c r="O8" s="7">
        <v>46171</v>
      </c>
      <c r="P8" s="6" t="s">
        <v>43</v>
      </c>
      <c r="Q8" s="9" t="s">
        <v>1957</v>
      </c>
      <c r="R8" s="6" t="str">
        <f>HYPERLINK("https://docs.wto.org/imrd/directdoc.asp?DDFDocuments/t/G/SPS/NUSA3571.docx", "https://docs.wto.org/imrd/directdoc.asp?DDFDocuments/t/G/SPS/NUSA3571.docx")</f>
        <v>https://docs.wto.org/imrd/directdoc.asp?DDFDocuments/t/G/SPS/NUSA3571.docx</v>
      </c>
      <c r="S8" s="6" t="str">
        <f>HYPERLINK("https://docs.wto.org/imrd/directdoc.asp?DDFDocuments/u/G/SPS/NUSA3571.docx", "https://docs.wto.org/imrd/directdoc.asp?DDFDocuments/u/G/SPS/NUSA3571.docx")</f>
        <v>https://docs.wto.org/imrd/directdoc.asp?DDFDocuments/u/G/SPS/NUSA3571.docx</v>
      </c>
      <c r="T8" s="6" t="str">
        <f>HYPERLINK("https://docs.wto.org/imrd/directdoc.asp?DDFDocuments/v/G/SPS/NUSA3571.docx", "https://docs.wto.org/imrd/directdoc.asp?DDFDocuments/v/G/SPS/NUSA3571.docx")</f>
        <v>https://docs.wto.org/imrd/directdoc.asp?DDFDocuments/v/G/SPS/NUSA3571.docx</v>
      </c>
      <c r="U8" s="6" t="s">
        <v>38</v>
      </c>
      <c r="V8" s="6" t="s">
        <v>38</v>
      </c>
      <c r="W8" s="6" t="s">
        <v>38</v>
      </c>
      <c r="X8" s="6" t="s">
        <v>38</v>
      </c>
      <c r="Y8" s="6" t="s">
        <v>38</v>
      </c>
      <c r="Z8" s="6" t="s">
        <v>38</v>
      </c>
      <c r="AA8" s="6" t="s">
        <v>38</v>
      </c>
      <c r="AB8" s="9" t="s">
        <v>38</v>
      </c>
      <c r="AC8" s="6" t="s">
        <v>45</v>
      </c>
      <c r="AD8" s="6" t="s">
        <v>45</v>
      </c>
      <c r="AE8" s="6" t="s">
        <v>45</v>
      </c>
      <c r="AF8" s="6" t="s">
        <v>44</v>
      </c>
      <c r="AG8" s="6" t="s">
        <v>60</v>
      </c>
      <c r="AH8" s="9" t="s">
        <v>38</v>
      </c>
    </row>
    <row r="9" spans="1:34" ht="30" customHeight="1" x14ac:dyDescent="0.3">
      <c r="A9" s="6" t="s">
        <v>184</v>
      </c>
      <c r="B9" s="10">
        <v>46174</v>
      </c>
      <c r="C9" s="8" t="str">
        <f>HYPERLINK("https://epingalert.org/en/Search?viewData= G/TBT/N/CHL/796"," G/TBT/N/CHL/796")</f>
        <v xml:space="preserve"> G/TBT/N/CHL/796</v>
      </c>
      <c r="D9" s="9" t="s">
        <v>1958</v>
      </c>
      <c r="E9" s="9" t="s">
        <v>1959</v>
      </c>
      <c r="F9" s="9" t="s">
        <v>1960</v>
      </c>
      <c r="G9" s="9" t="s">
        <v>38</v>
      </c>
      <c r="H9" s="9" t="s">
        <v>1808</v>
      </c>
      <c r="I9" s="9" t="s">
        <v>142</v>
      </c>
      <c r="J9" s="9" t="s">
        <v>38</v>
      </c>
      <c r="K9" s="9" t="s">
        <v>121</v>
      </c>
      <c r="L9" s="6"/>
      <c r="M9" s="7">
        <v>46234</v>
      </c>
      <c r="N9" s="7" t="s">
        <v>1040</v>
      </c>
      <c r="O9" s="7" t="s">
        <v>1040</v>
      </c>
      <c r="P9" s="6" t="s">
        <v>43</v>
      </c>
      <c r="Q9" s="9" t="s">
        <v>1961</v>
      </c>
      <c r="R9" s="6" t="str">
        <f>HYPERLINK("https://docs.wto.org/imrd/directdoc.asp?DDFDocuments/t/G/TBTN26/CHL796.docx", "https://docs.wto.org/imrd/directdoc.asp?DDFDocuments/t/G/TBTN26/CHL796.docx")</f>
        <v>https://docs.wto.org/imrd/directdoc.asp?DDFDocuments/t/G/TBTN26/CHL796.docx</v>
      </c>
      <c r="S9" s="6" t="str">
        <f>HYPERLINK("https://docs.wto.org/imrd/directdoc.asp?DDFDocuments/u/G/TBTN26/CHL796.docx", "https://docs.wto.org/imrd/directdoc.asp?DDFDocuments/u/G/TBTN26/CHL796.docx")</f>
        <v>https://docs.wto.org/imrd/directdoc.asp?DDFDocuments/u/G/TBTN26/CHL796.docx</v>
      </c>
      <c r="T9" s="6" t="str">
        <f>HYPERLINK("https://docs.wto.org/imrd/directdoc.asp?DDFDocuments/v/G/TBTN26/CHL796.docx", "https://docs.wto.org/imrd/directdoc.asp?DDFDocuments/v/G/TBTN26/CHL796.docx")</f>
        <v>https://docs.wto.org/imrd/directdoc.asp?DDFDocuments/v/G/TBTN26/CHL796.docx</v>
      </c>
      <c r="U9" s="6" t="s">
        <v>44</v>
      </c>
      <c r="V9" s="6" t="s">
        <v>45</v>
      </c>
      <c r="W9" s="6" t="s">
        <v>45</v>
      </c>
      <c r="X9" s="6" t="s">
        <v>45</v>
      </c>
      <c r="Y9" s="6" t="s">
        <v>45</v>
      </c>
      <c r="Z9" s="6" t="s">
        <v>45</v>
      </c>
      <c r="AA9" s="6" t="s">
        <v>45</v>
      </c>
      <c r="AB9" s="9" t="s">
        <v>1962</v>
      </c>
      <c r="AC9" s="6" t="s">
        <v>38</v>
      </c>
      <c r="AD9" s="6" t="s">
        <v>38</v>
      </c>
      <c r="AE9" s="6" t="s">
        <v>38</v>
      </c>
      <c r="AF9" s="6" t="s">
        <v>38</v>
      </c>
      <c r="AG9" s="6" t="s">
        <v>38</v>
      </c>
      <c r="AH9" s="9" t="s">
        <v>38</v>
      </c>
    </row>
    <row r="10" spans="1:34" ht="30" customHeight="1" x14ac:dyDescent="0.3">
      <c r="A10" s="6" t="s">
        <v>1661</v>
      </c>
      <c r="B10" s="10">
        <v>46174</v>
      </c>
      <c r="C10" s="8" t="str">
        <f>HYPERLINK("https://epingalert.org/en/Search?viewData= G/TBT/N/CHN/447/Add.3"," G/TBT/N/CHN/447/Add.3")</f>
        <v xml:space="preserve"> G/TBT/N/CHN/447/Add.3</v>
      </c>
      <c r="D10" s="9" t="s">
        <v>1963</v>
      </c>
      <c r="E10" s="9" t="s">
        <v>1964</v>
      </c>
      <c r="F10" s="9" t="s">
        <v>1965</v>
      </c>
      <c r="G10" s="9" t="s">
        <v>38</v>
      </c>
      <c r="H10" s="9" t="s">
        <v>1966</v>
      </c>
      <c r="I10" s="9" t="s">
        <v>38</v>
      </c>
      <c r="J10" s="9"/>
      <c r="K10" s="9" t="s">
        <v>38</v>
      </c>
      <c r="L10" s="6"/>
      <c r="M10" s="7" t="s">
        <v>38</v>
      </c>
      <c r="N10" s="7"/>
      <c r="O10" s="7"/>
      <c r="P10" s="6" t="s">
        <v>52</v>
      </c>
      <c r="Q10" s="9" t="s">
        <v>1967</v>
      </c>
      <c r="R10" s="6" t="str">
        <f>HYPERLINK("https://docs.wto.org/imrd/directdoc.asp?DDFDocuments/t/G/TBTN08/CHN447A3.docx", "https://docs.wto.org/imrd/directdoc.asp?DDFDocuments/t/G/TBTN08/CHN447A3.docx")</f>
        <v>https://docs.wto.org/imrd/directdoc.asp?DDFDocuments/t/G/TBTN08/CHN447A3.docx</v>
      </c>
      <c r="S10" s="6" t="str">
        <f>HYPERLINK("https://docs.wto.org/imrd/directdoc.asp?DDFDocuments/u/G/TBTN08/CHN447A3.docx", "https://docs.wto.org/imrd/directdoc.asp?DDFDocuments/u/G/TBTN08/CHN447A3.docx")</f>
        <v>https://docs.wto.org/imrd/directdoc.asp?DDFDocuments/u/G/TBTN08/CHN447A3.docx</v>
      </c>
      <c r="T10" s="6" t="str">
        <f>HYPERLINK("https://docs.wto.org/imrd/directdoc.asp?DDFDocuments/v/G/TBTN08/CHN447A3.docx", "https://docs.wto.org/imrd/directdoc.asp?DDFDocuments/v/G/TBTN08/CHN447A3.docx")</f>
        <v>https://docs.wto.org/imrd/directdoc.asp?DDFDocuments/v/G/TBTN08/CHN447A3.docx</v>
      </c>
      <c r="U10" s="6" t="s">
        <v>44</v>
      </c>
      <c r="V10" s="6" t="s">
        <v>45</v>
      </c>
      <c r="W10" s="6" t="s">
        <v>45</v>
      </c>
      <c r="X10" s="6" t="s">
        <v>45</v>
      </c>
      <c r="Y10" s="6" t="s">
        <v>45</v>
      </c>
      <c r="Z10" s="6" t="s">
        <v>45</v>
      </c>
      <c r="AA10" s="6" t="s">
        <v>45</v>
      </c>
      <c r="AB10" s="9" t="s">
        <v>38</v>
      </c>
      <c r="AC10" s="6" t="s">
        <v>38</v>
      </c>
      <c r="AD10" s="6" t="s">
        <v>38</v>
      </c>
      <c r="AE10" s="6" t="s">
        <v>38</v>
      </c>
      <c r="AF10" s="6" t="s">
        <v>38</v>
      </c>
      <c r="AG10" s="6" t="s">
        <v>38</v>
      </c>
      <c r="AH10" s="9" t="s">
        <v>38</v>
      </c>
    </row>
    <row r="11" spans="1:34" ht="30" customHeight="1" x14ac:dyDescent="0.3">
      <c r="A11" s="6" t="s">
        <v>1661</v>
      </c>
      <c r="B11" s="10">
        <v>46174</v>
      </c>
      <c r="C11" s="8" t="str">
        <f>HYPERLINK("https://epingalert.org/en/Search?viewData= G/TBT/N/CHN/2257"," G/TBT/N/CHN/2257")</f>
        <v xml:space="preserve"> G/TBT/N/CHN/2257</v>
      </c>
      <c r="D11" s="9" t="s">
        <v>1968</v>
      </c>
      <c r="E11" s="9" t="s">
        <v>1969</v>
      </c>
      <c r="F11" s="9" t="s">
        <v>1970</v>
      </c>
      <c r="G11" s="9" t="s">
        <v>1971</v>
      </c>
      <c r="H11" s="9" t="s">
        <v>1972</v>
      </c>
      <c r="I11" s="9" t="s">
        <v>836</v>
      </c>
      <c r="J11" s="9" t="s">
        <v>38</v>
      </c>
      <c r="K11" s="9" t="s">
        <v>38</v>
      </c>
      <c r="L11" s="6"/>
      <c r="M11" s="7">
        <v>46234</v>
      </c>
      <c r="N11" s="7" t="s">
        <v>122</v>
      </c>
      <c r="O11" s="7" t="s">
        <v>1973</v>
      </c>
      <c r="P11" s="6" t="s">
        <v>43</v>
      </c>
      <c r="Q11" s="9" t="s">
        <v>1974</v>
      </c>
      <c r="R11" s="6" t="str">
        <f>HYPERLINK("https://docs.wto.org/imrd/directdoc.asp?DDFDocuments/t/G/TBTN26/CHN2257.docx", "https://docs.wto.org/imrd/directdoc.asp?DDFDocuments/t/G/TBTN26/CHN2257.docx")</f>
        <v>https://docs.wto.org/imrd/directdoc.asp?DDFDocuments/t/G/TBTN26/CHN2257.docx</v>
      </c>
      <c r="S11" s="6" t="str">
        <f>HYPERLINK("https://docs.wto.org/imrd/directdoc.asp?DDFDocuments/u/G/TBTN26/CHN2257.docx", "https://docs.wto.org/imrd/directdoc.asp?DDFDocuments/u/G/TBTN26/CHN2257.docx")</f>
        <v>https://docs.wto.org/imrd/directdoc.asp?DDFDocuments/u/G/TBTN26/CHN2257.docx</v>
      </c>
      <c r="T11" s="6" t="str">
        <f>HYPERLINK("https://docs.wto.org/imrd/directdoc.asp?DDFDocuments/v/G/TBTN26/CHN2257.docx", "https://docs.wto.org/imrd/directdoc.asp?DDFDocuments/v/G/TBTN26/CHN2257.docx")</f>
        <v>https://docs.wto.org/imrd/directdoc.asp?DDFDocuments/v/G/TBTN26/CHN2257.docx</v>
      </c>
      <c r="U11" s="6" t="s">
        <v>44</v>
      </c>
      <c r="V11" s="6" t="s">
        <v>45</v>
      </c>
      <c r="W11" s="6" t="s">
        <v>45</v>
      </c>
      <c r="X11" s="6" t="s">
        <v>45</v>
      </c>
      <c r="Y11" s="6" t="s">
        <v>45</v>
      </c>
      <c r="Z11" s="6" t="s">
        <v>45</v>
      </c>
      <c r="AA11" s="6" t="s">
        <v>45</v>
      </c>
      <c r="AB11" s="9" t="s">
        <v>38</v>
      </c>
      <c r="AC11" s="6" t="s">
        <v>38</v>
      </c>
      <c r="AD11" s="6" t="s">
        <v>38</v>
      </c>
      <c r="AE11" s="6" t="s">
        <v>38</v>
      </c>
      <c r="AF11" s="6" t="s">
        <v>38</v>
      </c>
      <c r="AG11" s="6" t="s">
        <v>38</v>
      </c>
      <c r="AH11" s="9" t="s">
        <v>38</v>
      </c>
    </row>
    <row r="12" spans="1:34" ht="30" customHeight="1" x14ac:dyDescent="0.3">
      <c r="A12" s="6" t="s">
        <v>96</v>
      </c>
      <c r="B12" s="10">
        <v>46174</v>
      </c>
      <c r="C12" s="8" t="str">
        <f>HYPERLINK("https://epingalert.org/en/Search?viewData= G/TBT/N/EU/1214"," G/TBT/N/EU/1214")</f>
        <v xml:space="preserve"> G/TBT/N/EU/1214</v>
      </c>
      <c r="D12" s="9" t="s">
        <v>1975</v>
      </c>
      <c r="E12" s="9" t="s">
        <v>1976</v>
      </c>
      <c r="F12" s="9" t="s">
        <v>1977</v>
      </c>
      <c r="G12" s="9" t="s">
        <v>38</v>
      </c>
      <c r="H12" s="9" t="s">
        <v>1978</v>
      </c>
      <c r="I12" s="9" t="s">
        <v>1979</v>
      </c>
      <c r="J12" s="9" t="s">
        <v>1980</v>
      </c>
      <c r="K12" s="9" t="s">
        <v>38</v>
      </c>
      <c r="L12" s="6"/>
      <c r="M12" s="7">
        <v>46264</v>
      </c>
      <c r="N12" s="7" t="s">
        <v>1981</v>
      </c>
      <c r="O12" s="7" t="s">
        <v>1982</v>
      </c>
      <c r="P12" s="6" t="s">
        <v>43</v>
      </c>
      <c r="Q12" s="9" t="s">
        <v>1983</v>
      </c>
      <c r="R12" s="6" t="str">
        <f>HYPERLINK("https://docs.wto.org/imrd/directdoc.asp?DDFDocuments/t/G/TBTN26/EU1214.docx", "https://docs.wto.org/imrd/directdoc.asp?DDFDocuments/t/G/TBTN26/EU1214.docx")</f>
        <v>https://docs.wto.org/imrd/directdoc.asp?DDFDocuments/t/G/TBTN26/EU1214.docx</v>
      </c>
      <c r="S12" s="6" t="str">
        <f>HYPERLINK("https://docs.wto.org/imrd/directdoc.asp?DDFDocuments/u/G/TBTN26/EU1214.docx", "https://docs.wto.org/imrd/directdoc.asp?DDFDocuments/u/G/TBTN26/EU1214.docx")</f>
        <v>https://docs.wto.org/imrd/directdoc.asp?DDFDocuments/u/G/TBTN26/EU1214.docx</v>
      </c>
      <c r="T12" s="6" t="str">
        <f>HYPERLINK("https://docs.wto.org/imrd/directdoc.asp?DDFDocuments/v/G/TBTN26/EU1214.docx", "https://docs.wto.org/imrd/directdoc.asp?DDFDocuments/v/G/TBTN26/EU1214.docx")</f>
        <v>https://docs.wto.org/imrd/directdoc.asp?DDFDocuments/v/G/TBTN26/EU1214.docx</v>
      </c>
      <c r="U12" s="6" t="s">
        <v>44</v>
      </c>
      <c r="V12" s="6" t="s">
        <v>45</v>
      </c>
      <c r="W12" s="6" t="s">
        <v>44</v>
      </c>
      <c r="X12" s="6" t="s">
        <v>45</v>
      </c>
      <c r="Y12" s="6" t="s">
        <v>45</v>
      </c>
      <c r="Z12" s="6" t="s">
        <v>45</v>
      </c>
      <c r="AA12" s="6" t="s">
        <v>45</v>
      </c>
      <c r="AB12" s="9" t="s">
        <v>1984</v>
      </c>
      <c r="AC12" s="6" t="s">
        <v>38</v>
      </c>
      <c r="AD12" s="6" t="s">
        <v>38</v>
      </c>
      <c r="AE12" s="6" t="s">
        <v>38</v>
      </c>
      <c r="AF12" s="6" t="s">
        <v>38</v>
      </c>
      <c r="AG12" s="6" t="s">
        <v>38</v>
      </c>
      <c r="AH12" s="9" t="s">
        <v>38</v>
      </c>
    </row>
    <row r="13" spans="1:34" ht="30" customHeight="1" x14ac:dyDescent="0.3">
      <c r="A13" s="6" t="s">
        <v>260</v>
      </c>
      <c r="B13" s="10">
        <v>46174</v>
      </c>
      <c r="C13" s="8" t="str">
        <f>HYPERLINK("https://epingalert.org/en/Search?viewData= G/TBT/N/KOR/1329/Add.1"," G/TBT/N/KOR/1329/Add.1")</f>
        <v xml:space="preserve"> G/TBT/N/KOR/1329/Add.1</v>
      </c>
      <c r="D13" s="9" t="s">
        <v>1985</v>
      </c>
      <c r="E13" s="9" t="s">
        <v>1986</v>
      </c>
      <c r="F13" s="9" t="s">
        <v>1987</v>
      </c>
      <c r="G13" s="9" t="s">
        <v>38</v>
      </c>
      <c r="H13" s="9" t="s">
        <v>1988</v>
      </c>
      <c r="I13" s="9" t="s">
        <v>142</v>
      </c>
      <c r="J13" s="9" t="s">
        <v>1989</v>
      </c>
      <c r="K13" s="9" t="s">
        <v>38</v>
      </c>
      <c r="L13" s="6"/>
      <c r="M13" s="7" t="s">
        <v>38</v>
      </c>
      <c r="N13" s="7"/>
      <c r="O13" s="7"/>
      <c r="P13" s="6" t="s">
        <v>52</v>
      </c>
      <c r="Q13" s="9" t="s">
        <v>1990</v>
      </c>
      <c r="R13" s="6" t="str">
        <f>HYPERLINK("https://docs.wto.org/imrd/directdoc.asp?DDFDocuments/t/G/TBTN25/KOR1329A1.docx", "https://docs.wto.org/imrd/directdoc.asp?DDFDocuments/t/G/TBTN25/KOR1329A1.docx")</f>
        <v>https://docs.wto.org/imrd/directdoc.asp?DDFDocuments/t/G/TBTN25/KOR1329A1.docx</v>
      </c>
      <c r="S13" s="6" t="str">
        <f>HYPERLINK("https://docs.wto.org/imrd/directdoc.asp?DDFDocuments/u/G/TBTN25/KOR1329A1.docx", "https://docs.wto.org/imrd/directdoc.asp?DDFDocuments/u/G/TBTN25/KOR1329A1.docx")</f>
        <v>https://docs.wto.org/imrd/directdoc.asp?DDFDocuments/u/G/TBTN25/KOR1329A1.docx</v>
      </c>
      <c r="T13" s="6" t="str">
        <f>HYPERLINK("https://docs.wto.org/imrd/directdoc.asp?DDFDocuments/v/G/TBTN25/KOR1329A1.docx", "https://docs.wto.org/imrd/directdoc.asp?DDFDocuments/v/G/TBTN25/KOR1329A1.docx")</f>
        <v>https://docs.wto.org/imrd/directdoc.asp?DDFDocuments/v/G/TBTN25/KOR1329A1.docx</v>
      </c>
      <c r="U13" s="6" t="s">
        <v>45</v>
      </c>
      <c r="V13" s="6" t="s">
        <v>45</v>
      </c>
      <c r="W13" s="6" t="s">
        <v>45</v>
      </c>
      <c r="X13" s="6" t="s">
        <v>45</v>
      </c>
      <c r="Y13" s="6" t="s">
        <v>45</v>
      </c>
      <c r="Z13" s="6" t="s">
        <v>45</v>
      </c>
      <c r="AA13" s="6" t="s">
        <v>45</v>
      </c>
      <c r="AB13" s="9" t="s">
        <v>38</v>
      </c>
      <c r="AC13" s="6" t="s">
        <v>38</v>
      </c>
      <c r="AD13" s="6" t="s">
        <v>38</v>
      </c>
      <c r="AE13" s="6" t="s">
        <v>38</v>
      </c>
      <c r="AF13" s="6" t="s">
        <v>38</v>
      </c>
      <c r="AG13" s="6" t="s">
        <v>38</v>
      </c>
      <c r="AH13" s="9" t="s">
        <v>38</v>
      </c>
    </row>
    <row r="14" spans="1:34" ht="30" customHeight="1" x14ac:dyDescent="0.3">
      <c r="A14" s="6" t="s">
        <v>445</v>
      </c>
      <c r="B14" s="10">
        <v>46174</v>
      </c>
      <c r="C14" s="8" t="str">
        <f>HYPERLINK("https://epingalert.org/en/Search?viewData= G/TBT/N/NIC/27/Add.1"," G/TBT/N/NIC/27/Add.1")</f>
        <v xml:space="preserve"> G/TBT/N/NIC/27/Add.1</v>
      </c>
      <c r="D14" s="9" t="s">
        <v>1991</v>
      </c>
      <c r="E14" s="9" t="s">
        <v>1992</v>
      </c>
      <c r="F14" s="9" t="s">
        <v>1993</v>
      </c>
      <c r="G14" s="9" t="s">
        <v>38</v>
      </c>
      <c r="H14" s="9" t="s">
        <v>1994</v>
      </c>
      <c r="I14" s="9" t="s">
        <v>38</v>
      </c>
      <c r="J14" s="9"/>
      <c r="K14" s="9" t="s">
        <v>80</v>
      </c>
      <c r="L14" s="6"/>
      <c r="M14" s="7" t="s">
        <v>38</v>
      </c>
      <c r="N14" s="7"/>
      <c r="O14" s="7"/>
      <c r="P14" s="6" t="s">
        <v>52</v>
      </c>
      <c r="Q14" s="9" t="s">
        <v>1995</v>
      </c>
      <c r="R14" s="6" t="str">
        <f>HYPERLINK("https://docs.wto.org/imrd/directdoc.asp?DDFDocuments/t/G/TBTN03/NIC27A1.docx", "https://docs.wto.org/imrd/directdoc.asp?DDFDocuments/t/G/TBTN03/NIC27A1.docx")</f>
        <v>https://docs.wto.org/imrd/directdoc.asp?DDFDocuments/t/G/TBTN03/NIC27A1.docx</v>
      </c>
      <c r="S14" s="6" t="str">
        <f>HYPERLINK("https://docs.wto.org/imrd/directdoc.asp?DDFDocuments/u/G/TBTN03/NIC27A1.docx", "https://docs.wto.org/imrd/directdoc.asp?DDFDocuments/u/G/TBTN03/NIC27A1.docx")</f>
        <v>https://docs.wto.org/imrd/directdoc.asp?DDFDocuments/u/G/TBTN03/NIC27A1.docx</v>
      </c>
      <c r="T14" s="6" t="str">
        <f>HYPERLINK("https://docs.wto.org/imrd/directdoc.asp?DDFDocuments/v/G/TBTN03/NIC27A1.docx", "https://docs.wto.org/imrd/directdoc.asp?DDFDocuments/v/G/TBTN03/NIC27A1.docx")</f>
        <v>https://docs.wto.org/imrd/directdoc.asp?DDFDocuments/v/G/TBTN03/NIC27A1.docx</v>
      </c>
      <c r="U14" s="6" t="s">
        <v>44</v>
      </c>
      <c r="V14" s="6" t="s">
        <v>45</v>
      </c>
      <c r="W14" s="6" t="s">
        <v>45</v>
      </c>
      <c r="X14" s="6" t="s">
        <v>45</v>
      </c>
      <c r="Y14" s="6" t="s">
        <v>45</v>
      </c>
      <c r="Z14" s="6" t="s">
        <v>45</v>
      </c>
      <c r="AA14" s="6" t="s">
        <v>45</v>
      </c>
      <c r="AB14" s="9" t="s">
        <v>38</v>
      </c>
      <c r="AC14" s="6" t="s">
        <v>38</v>
      </c>
      <c r="AD14" s="6" t="s">
        <v>38</v>
      </c>
      <c r="AE14" s="6" t="s">
        <v>38</v>
      </c>
      <c r="AF14" s="6" t="s">
        <v>38</v>
      </c>
      <c r="AG14" s="6" t="s">
        <v>38</v>
      </c>
      <c r="AH14" s="9" t="s">
        <v>38</v>
      </c>
    </row>
    <row r="15" spans="1:34" ht="30" customHeight="1" x14ac:dyDescent="0.3">
      <c r="A15" s="6" t="s">
        <v>445</v>
      </c>
      <c r="B15" s="10">
        <v>46174</v>
      </c>
      <c r="C15" s="8" t="str">
        <f>HYPERLINK("https://epingalert.org/en/Search?viewData= G/TBT/N/NIC/152/Add.1"," G/TBT/N/NIC/152/Add.1")</f>
        <v xml:space="preserve"> G/TBT/N/NIC/152/Add.1</v>
      </c>
      <c r="D15" s="9" t="s">
        <v>1996</v>
      </c>
      <c r="E15" s="9" t="s">
        <v>1997</v>
      </c>
      <c r="F15" s="9" t="s">
        <v>1998</v>
      </c>
      <c r="G15" s="9" t="s">
        <v>38</v>
      </c>
      <c r="H15" s="9" t="s">
        <v>1999</v>
      </c>
      <c r="I15" s="9" t="s">
        <v>422</v>
      </c>
      <c r="J15" s="9" t="s">
        <v>2000</v>
      </c>
      <c r="K15" s="9" t="s">
        <v>80</v>
      </c>
      <c r="L15" s="6"/>
      <c r="M15" s="7" t="s">
        <v>38</v>
      </c>
      <c r="N15" s="7"/>
      <c r="O15" s="7"/>
      <c r="P15" s="6" t="s">
        <v>52</v>
      </c>
      <c r="Q15" s="9" t="s">
        <v>2001</v>
      </c>
      <c r="R15" s="6" t="str">
        <f>HYPERLINK("https://docs.wto.org/imrd/directdoc.asp?DDFDocuments/t/G/TBTN17/NIC152A1.docx", "https://docs.wto.org/imrd/directdoc.asp?DDFDocuments/t/G/TBTN17/NIC152A1.docx")</f>
        <v>https://docs.wto.org/imrd/directdoc.asp?DDFDocuments/t/G/TBTN17/NIC152A1.docx</v>
      </c>
      <c r="S15" s="6" t="str">
        <f>HYPERLINK("https://docs.wto.org/imrd/directdoc.asp?DDFDocuments/u/G/TBTN17/NIC152A1.docx", "https://docs.wto.org/imrd/directdoc.asp?DDFDocuments/u/G/TBTN17/NIC152A1.docx")</f>
        <v>https://docs.wto.org/imrd/directdoc.asp?DDFDocuments/u/G/TBTN17/NIC152A1.docx</v>
      </c>
      <c r="T15" s="6" t="str">
        <f>HYPERLINK("https://docs.wto.org/imrd/directdoc.asp?DDFDocuments/v/G/TBTN17/NIC152A1.docx", "https://docs.wto.org/imrd/directdoc.asp?DDFDocuments/v/G/TBTN17/NIC152A1.docx")</f>
        <v>https://docs.wto.org/imrd/directdoc.asp?DDFDocuments/v/G/TBTN17/NIC152A1.docx</v>
      </c>
      <c r="U15" s="6" t="s">
        <v>44</v>
      </c>
      <c r="V15" s="6" t="s">
        <v>45</v>
      </c>
      <c r="W15" s="6" t="s">
        <v>45</v>
      </c>
      <c r="X15" s="6" t="s">
        <v>45</v>
      </c>
      <c r="Y15" s="6" t="s">
        <v>45</v>
      </c>
      <c r="Z15" s="6" t="s">
        <v>45</v>
      </c>
      <c r="AA15" s="6" t="s">
        <v>45</v>
      </c>
      <c r="AB15" s="9" t="s">
        <v>38</v>
      </c>
      <c r="AC15" s="6" t="s">
        <v>38</v>
      </c>
      <c r="AD15" s="6" t="s">
        <v>38</v>
      </c>
      <c r="AE15" s="6" t="s">
        <v>38</v>
      </c>
      <c r="AF15" s="6" t="s">
        <v>38</v>
      </c>
      <c r="AG15" s="6" t="s">
        <v>38</v>
      </c>
      <c r="AH15" s="9" t="s">
        <v>38</v>
      </c>
    </row>
    <row r="16" spans="1:34" ht="30" customHeight="1" x14ac:dyDescent="0.3">
      <c r="A16" s="6" t="s">
        <v>445</v>
      </c>
      <c r="B16" s="10">
        <v>46174</v>
      </c>
      <c r="C16" s="8" t="str">
        <f>HYPERLINK("https://epingalert.org/en/Search?viewData= G/TBT/N/NIC/178/Add.1"," G/TBT/N/NIC/178/Add.1")</f>
        <v xml:space="preserve"> G/TBT/N/NIC/178/Add.1</v>
      </c>
      <c r="D16" s="9" t="s">
        <v>2002</v>
      </c>
      <c r="E16" s="9" t="s">
        <v>2003</v>
      </c>
      <c r="F16" s="9" t="s">
        <v>2004</v>
      </c>
      <c r="G16" s="9" t="s">
        <v>38</v>
      </c>
      <c r="H16" s="9" t="s">
        <v>823</v>
      </c>
      <c r="I16" s="9" t="s">
        <v>142</v>
      </c>
      <c r="J16" s="9" t="s">
        <v>38</v>
      </c>
      <c r="K16" s="9" t="s">
        <v>223</v>
      </c>
      <c r="L16" s="6"/>
      <c r="M16" s="7" t="s">
        <v>38</v>
      </c>
      <c r="N16" s="7"/>
      <c r="O16" s="7"/>
      <c r="P16" s="6" t="s">
        <v>52</v>
      </c>
      <c r="Q16" s="9" t="s">
        <v>2005</v>
      </c>
      <c r="R16" s="6" t="str">
        <f>HYPERLINK("https://docs.wto.org/imrd/directdoc.asp?DDFDocuments/t/G/TBTN23/NIC178A1.docx", "https://docs.wto.org/imrd/directdoc.asp?DDFDocuments/t/G/TBTN23/NIC178A1.docx")</f>
        <v>https://docs.wto.org/imrd/directdoc.asp?DDFDocuments/t/G/TBTN23/NIC178A1.docx</v>
      </c>
      <c r="S16" s="6" t="str">
        <f>HYPERLINK("https://docs.wto.org/imrd/directdoc.asp?DDFDocuments/u/G/TBTN23/NIC178A1.docx", "https://docs.wto.org/imrd/directdoc.asp?DDFDocuments/u/G/TBTN23/NIC178A1.docx")</f>
        <v>https://docs.wto.org/imrd/directdoc.asp?DDFDocuments/u/G/TBTN23/NIC178A1.docx</v>
      </c>
      <c r="T16" s="6" t="str">
        <f>HYPERLINK("https://docs.wto.org/imrd/directdoc.asp?DDFDocuments/v/G/TBTN23/NIC178A1.docx", "https://docs.wto.org/imrd/directdoc.asp?DDFDocuments/v/G/TBTN23/NIC178A1.docx")</f>
        <v>https://docs.wto.org/imrd/directdoc.asp?DDFDocuments/v/G/TBTN23/NIC178A1.docx</v>
      </c>
      <c r="U16" s="6" t="s">
        <v>44</v>
      </c>
      <c r="V16" s="6" t="s">
        <v>45</v>
      </c>
      <c r="W16" s="6" t="s">
        <v>45</v>
      </c>
      <c r="X16" s="6" t="s">
        <v>45</v>
      </c>
      <c r="Y16" s="6" t="s">
        <v>45</v>
      </c>
      <c r="Z16" s="6" t="s">
        <v>45</v>
      </c>
      <c r="AA16" s="6" t="s">
        <v>45</v>
      </c>
      <c r="AB16" s="9" t="s">
        <v>38</v>
      </c>
      <c r="AC16" s="6" t="s">
        <v>38</v>
      </c>
      <c r="AD16" s="6" t="s">
        <v>38</v>
      </c>
      <c r="AE16" s="6" t="s">
        <v>38</v>
      </c>
      <c r="AF16" s="6" t="s">
        <v>38</v>
      </c>
      <c r="AG16" s="6" t="s">
        <v>38</v>
      </c>
      <c r="AH16" s="9" t="s">
        <v>38</v>
      </c>
    </row>
    <row r="17" spans="1:34" ht="30" customHeight="1" x14ac:dyDescent="0.3">
      <c r="A17" s="6" t="s">
        <v>445</v>
      </c>
      <c r="B17" s="10">
        <v>46174</v>
      </c>
      <c r="C17" s="8" t="str">
        <f>HYPERLINK("https://epingalert.org/en/Search?viewData= G/TBT/N/NIC/183"," G/TBT/N/NIC/183")</f>
        <v xml:space="preserve"> G/TBT/N/NIC/183</v>
      </c>
      <c r="D17" s="9" t="s">
        <v>2006</v>
      </c>
      <c r="E17" s="9" t="s">
        <v>2007</v>
      </c>
      <c r="F17" s="9" t="s">
        <v>2008</v>
      </c>
      <c r="G17" s="9" t="s">
        <v>2009</v>
      </c>
      <c r="H17" s="9" t="s">
        <v>2010</v>
      </c>
      <c r="I17" s="9" t="s">
        <v>392</v>
      </c>
      <c r="J17" s="9" t="s">
        <v>38</v>
      </c>
      <c r="K17" s="9" t="s">
        <v>38</v>
      </c>
      <c r="L17" s="6"/>
      <c r="M17" s="7">
        <v>46204</v>
      </c>
      <c r="N17" s="7" t="s">
        <v>122</v>
      </c>
      <c r="O17" s="7" t="s">
        <v>122</v>
      </c>
      <c r="P17" s="6" t="s">
        <v>43</v>
      </c>
      <c r="Q17" s="9" t="s">
        <v>2011</v>
      </c>
      <c r="R17" s="6" t="str">
        <f>HYPERLINK("https://docs.wto.org/imrd/directdoc.asp?DDFDocuments/t/G/TBTN26/NIC183.docx", "https://docs.wto.org/imrd/directdoc.asp?DDFDocuments/t/G/TBTN26/NIC183.docx")</f>
        <v>https://docs.wto.org/imrd/directdoc.asp?DDFDocuments/t/G/TBTN26/NIC183.docx</v>
      </c>
      <c r="S17" s="6" t="str">
        <f>HYPERLINK("https://docs.wto.org/imrd/directdoc.asp?DDFDocuments/u/G/TBTN26/NIC183.docx", "https://docs.wto.org/imrd/directdoc.asp?DDFDocuments/u/G/TBTN26/NIC183.docx")</f>
        <v>https://docs.wto.org/imrd/directdoc.asp?DDFDocuments/u/G/TBTN26/NIC183.docx</v>
      </c>
      <c r="T17" s="6" t="str">
        <f>HYPERLINK("https://docs.wto.org/imrd/directdoc.asp?DDFDocuments/v/G/TBTN26/NIC183.docx", "https://docs.wto.org/imrd/directdoc.asp?DDFDocuments/v/G/TBTN26/NIC183.docx")</f>
        <v>https://docs.wto.org/imrd/directdoc.asp?DDFDocuments/v/G/TBTN26/NIC183.docx</v>
      </c>
      <c r="U17" s="6" t="s">
        <v>45</v>
      </c>
      <c r="V17" s="6" t="s">
        <v>45</v>
      </c>
      <c r="W17" s="6" t="s">
        <v>45</v>
      </c>
      <c r="X17" s="6" t="s">
        <v>45</v>
      </c>
      <c r="Y17" s="6" t="s">
        <v>45</v>
      </c>
      <c r="Z17" s="6" t="s">
        <v>45</v>
      </c>
      <c r="AA17" s="6" t="s">
        <v>44</v>
      </c>
      <c r="AB17" s="9" t="s">
        <v>2012</v>
      </c>
      <c r="AC17" s="6" t="s">
        <v>38</v>
      </c>
      <c r="AD17" s="6" t="s">
        <v>38</v>
      </c>
      <c r="AE17" s="6" t="s">
        <v>38</v>
      </c>
      <c r="AF17" s="6" t="s">
        <v>38</v>
      </c>
      <c r="AG17" s="6" t="s">
        <v>38</v>
      </c>
      <c r="AH17" s="9" t="s">
        <v>38</v>
      </c>
    </row>
    <row r="18" spans="1:34" ht="30" customHeight="1" x14ac:dyDescent="0.3">
      <c r="A18" s="6" t="s">
        <v>696</v>
      </c>
      <c r="B18" s="10">
        <v>46174</v>
      </c>
      <c r="C18" s="8" t="str">
        <f>HYPERLINK("https://epingalert.org/en/Search?viewData= G/TBT/N/SLV/237/Add.1"," G/TBT/N/SLV/237/Add.1")</f>
        <v xml:space="preserve"> G/TBT/N/SLV/237/Add.1</v>
      </c>
      <c r="D18" s="9" t="s">
        <v>2013</v>
      </c>
      <c r="E18" s="9" t="s">
        <v>2014</v>
      </c>
      <c r="F18" s="9" t="s">
        <v>2015</v>
      </c>
      <c r="G18" s="9" t="s">
        <v>38</v>
      </c>
      <c r="H18" s="9" t="s">
        <v>1940</v>
      </c>
      <c r="I18" s="9" t="s">
        <v>109</v>
      </c>
      <c r="J18" s="9" t="s">
        <v>38</v>
      </c>
      <c r="K18" s="9" t="s">
        <v>38</v>
      </c>
      <c r="L18" s="6"/>
      <c r="M18" s="7">
        <v>46203</v>
      </c>
      <c r="N18" s="7"/>
      <c r="O18" s="7"/>
      <c r="P18" s="6" t="s">
        <v>52</v>
      </c>
      <c r="Q18" s="6"/>
      <c r="R18" s="6" t="str">
        <f>HYPERLINK("https://docs.wto.org/imrd/directdoc.asp?DDFDocuments/t/G/TBTN26/SLV237A1.docx", "https://docs.wto.org/imrd/directdoc.asp?DDFDocuments/t/G/TBTN26/SLV237A1.docx")</f>
        <v>https://docs.wto.org/imrd/directdoc.asp?DDFDocuments/t/G/TBTN26/SLV237A1.docx</v>
      </c>
      <c r="S18" s="6" t="str">
        <f>HYPERLINK("https://docs.wto.org/imrd/directdoc.asp?DDFDocuments/u/G/TBTN26/SLV237A1.docx", "https://docs.wto.org/imrd/directdoc.asp?DDFDocuments/u/G/TBTN26/SLV237A1.docx")</f>
        <v>https://docs.wto.org/imrd/directdoc.asp?DDFDocuments/u/G/TBTN26/SLV237A1.docx</v>
      </c>
      <c r="T18" s="6" t="str">
        <f>HYPERLINK("https://docs.wto.org/imrd/directdoc.asp?DDFDocuments/v/G/TBTN26/SLV237A1.docx", "https://docs.wto.org/imrd/directdoc.asp?DDFDocuments/v/G/TBTN26/SLV237A1.docx")</f>
        <v>https://docs.wto.org/imrd/directdoc.asp?DDFDocuments/v/G/TBTN26/SLV237A1.docx</v>
      </c>
      <c r="U18" s="6" t="s">
        <v>45</v>
      </c>
      <c r="V18" s="6" t="s">
        <v>45</v>
      </c>
      <c r="W18" s="6" t="s">
        <v>45</v>
      </c>
      <c r="X18" s="6" t="s">
        <v>45</v>
      </c>
      <c r="Y18" s="6" t="s">
        <v>45</v>
      </c>
      <c r="Z18" s="6" t="s">
        <v>45</v>
      </c>
      <c r="AA18" s="6" t="s">
        <v>45</v>
      </c>
      <c r="AB18" s="9" t="s">
        <v>38</v>
      </c>
      <c r="AC18" s="6" t="s">
        <v>38</v>
      </c>
      <c r="AD18" s="6" t="s">
        <v>38</v>
      </c>
      <c r="AE18" s="6" t="s">
        <v>38</v>
      </c>
      <c r="AF18" s="6" t="s">
        <v>38</v>
      </c>
      <c r="AG18" s="6" t="s">
        <v>38</v>
      </c>
      <c r="AH18" s="9" t="s">
        <v>38</v>
      </c>
    </row>
    <row r="19" spans="1:34" ht="30" customHeight="1" x14ac:dyDescent="0.3">
      <c r="A19" s="6" t="s">
        <v>1203</v>
      </c>
      <c r="B19" s="10">
        <v>46174</v>
      </c>
      <c r="C19" s="8" t="str">
        <f>HYPERLINK("https://epingalert.org/en/Search?viewData= G/TBT/N/TZA/1608"," G/TBT/N/TZA/1608")</f>
        <v xml:space="preserve"> G/TBT/N/TZA/1608</v>
      </c>
      <c r="D19" s="9" t="s">
        <v>2016</v>
      </c>
      <c r="E19" s="9" t="s">
        <v>2017</v>
      </c>
      <c r="F19" s="9" t="s">
        <v>2018</v>
      </c>
      <c r="G19" s="9" t="s">
        <v>2019</v>
      </c>
      <c r="H19" s="9" t="s">
        <v>2020</v>
      </c>
      <c r="I19" s="9" t="s">
        <v>2021</v>
      </c>
      <c r="J19" s="9" t="s">
        <v>38</v>
      </c>
      <c r="K19" s="9" t="s">
        <v>38</v>
      </c>
      <c r="L19" s="6"/>
      <c r="M19" s="7">
        <v>46234</v>
      </c>
      <c r="N19" s="7" t="s">
        <v>2022</v>
      </c>
      <c r="O19" s="7" t="s">
        <v>122</v>
      </c>
      <c r="P19" s="6" t="s">
        <v>43</v>
      </c>
      <c r="Q19" s="9" t="s">
        <v>2023</v>
      </c>
      <c r="R19" s="6" t="str">
        <f>HYPERLINK("https://docs.wto.org/imrd/directdoc.asp?DDFDocuments/t/G/TBTN26/TZA1608.docx", "https://docs.wto.org/imrd/directdoc.asp?DDFDocuments/t/G/TBTN26/TZA1608.docx")</f>
        <v>https://docs.wto.org/imrd/directdoc.asp?DDFDocuments/t/G/TBTN26/TZA1608.docx</v>
      </c>
      <c r="S19" s="6" t="str">
        <f>HYPERLINK("https://docs.wto.org/imrd/directdoc.asp?DDFDocuments/u/G/TBTN26/TZA1608.docx", "https://docs.wto.org/imrd/directdoc.asp?DDFDocuments/u/G/TBTN26/TZA1608.docx")</f>
        <v>https://docs.wto.org/imrd/directdoc.asp?DDFDocuments/u/G/TBTN26/TZA1608.docx</v>
      </c>
      <c r="T19" s="6" t="str">
        <f>HYPERLINK("https://docs.wto.org/imrd/directdoc.asp?DDFDocuments/v/G/TBTN26/TZA1608.docx", "https://docs.wto.org/imrd/directdoc.asp?DDFDocuments/v/G/TBTN26/TZA1608.docx")</f>
        <v>https://docs.wto.org/imrd/directdoc.asp?DDFDocuments/v/G/TBTN26/TZA1608.docx</v>
      </c>
      <c r="U19" s="6" t="s">
        <v>44</v>
      </c>
      <c r="V19" s="6" t="s">
        <v>45</v>
      </c>
      <c r="W19" s="6" t="s">
        <v>45</v>
      </c>
      <c r="X19" s="6" t="s">
        <v>45</v>
      </c>
      <c r="Y19" s="6" t="s">
        <v>45</v>
      </c>
      <c r="Z19" s="6" t="s">
        <v>45</v>
      </c>
      <c r="AA19" s="6" t="s">
        <v>45</v>
      </c>
      <c r="AB19" s="9" t="s">
        <v>2024</v>
      </c>
      <c r="AC19" s="6" t="s">
        <v>38</v>
      </c>
      <c r="AD19" s="6" t="s">
        <v>38</v>
      </c>
      <c r="AE19" s="6" t="s">
        <v>38</v>
      </c>
      <c r="AF19" s="6" t="s">
        <v>38</v>
      </c>
      <c r="AG19" s="6" t="s">
        <v>38</v>
      </c>
      <c r="AH19" s="9" t="s">
        <v>38</v>
      </c>
    </row>
    <row r="20" spans="1:34" ht="30" customHeight="1" x14ac:dyDescent="0.3">
      <c r="A20" s="6" t="s">
        <v>1203</v>
      </c>
      <c r="B20" s="10">
        <v>46174</v>
      </c>
      <c r="C20" s="8" t="str">
        <f>HYPERLINK("https://epingalert.org/en/Search?viewData= G/TBT/N/TZA/1609"," G/TBT/N/TZA/1609")</f>
        <v xml:space="preserve"> G/TBT/N/TZA/1609</v>
      </c>
      <c r="D20" s="9" t="s">
        <v>2025</v>
      </c>
      <c r="E20" s="9" t="s">
        <v>2026</v>
      </c>
      <c r="F20" s="9" t="s">
        <v>2027</v>
      </c>
      <c r="G20" s="9" t="s">
        <v>2028</v>
      </c>
      <c r="H20" s="9" t="s">
        <v>2020</v>
      </c>
      <c r="I20" s="9" t="s">
        <v>2021</v>
      </c>
      <c r="J20" s="9" t="s">
        <v>38</v>
      </c>
      <c r="K20" s="9" t="s">
        <v>38</v>
      </c>
      <c r="L20" s="6"/>
      <c r="M20" s="7">
        <v>46234</v>
      </c>
      <c r="N20" s="7" t="s">
        <v>2022</v>
      </c>
      <c r="O20" s="7" t="s">
        <v>122</v>
      </c>
      <c r="P20" s="6" t="s">
        <v>43</v>
      </c>
      <c r="Q20" s="9" t="s">
        <v>2029</v>
      </c>
      <c r="R20" s="6" t="str">
        <f>HYPERLINK("https://docs.wto.org/imrd/directdoc.asp?DDFDocuments/t/G/TBTN26/TZA1609.docx", "https://docs.wto.org/imrd/directdoc.asp?DDFDocuments/t/G/TBTN26/TZA1609.docx")</f>
        <v>https://docs.wto.org/imrd/directdoc.asp?DDFDocuments/t/G/TBTN26/TZA1609.docx</v>
      </c>
      <c r="S20" s="6" t="str">
        <f>HYPERLINK("https://docs.wto.org/imrd/directdoc.asp?DDFDocuments/u/G/TBTN26/TZA1609.docx", "https://docs.wto.org/imrd/directdoc.asp?DDFDocuments/u/G/TBTN26/TZA1609.docx")</f>
        <v>https://docs.wto.org/imrd/directdoc.asp?DDFDocuments/u/G/TBTN26/TZA1609.docx</v>
      </c>
      <c r="T20" s="6" t="str">
        <f>HYPERLINK("https://docs.wto.org/imrd/directdoc.asp?DDFDocuments/v/G/TBTN26/TZA1609.docx", "https://docs.wto.org/imrd/directdoc.asp?DDFDocuments/v/G/TBTN26/TZA1609.docx")</f>
        <v>https://docs.wto.org/imrd/directdoc.asp?DDFDocuments/v/G/TBTN26/TZA1609.docx</v>
      </c>
      <c r="U20" s="6" t="s">
        <v>44</v>
      </c>
      <c r="V20" s="6" t="s">
        <v>45</v>
      </c>
      <c r="W20" s="6" t="s">
        <v>45</v>
      </c>
      <c r="X20" s="6" t="s">
        <v>45</v>
      </c>
      <c r="Y20" s="6" t="s">
        <v>45</v>
      </c>
      <c r="Z20" s="6" t="s">
        <v>45</v>
      </c>
      <c r="AA20" s="6" t="s">
        <v>45</v>
      </c>
      <c r="AB20" s="9" t="s">
        <v>2030</v>
      </c>
      <c r="AC20" s="6" t="s">
        <v>38</v>
      </c>
      <c r="AD20" s="6" t="s">
        <v>38</v>
      </c>
      <c r="AE20" s="6" t="s">
        <v>38</v>
      </c>
      <c r="AF20" s="6" t="s">
        <v>38</v>
      </c>
      <c r="AG20" s="6" t="s">
        <v>38</v>
      </c>
      <c r="AH20" s="9" t="s">
        <v>38</v>
      </c>
    </row>
    <row r="21" spans="1:34" ht="30" customHeight="1" x14ac:dyDescent="0.3">
      <c r="A21" s="6" t="s">
        <v>125</v>
      </c>
      <c r="B21" s="10">
        <v>46174</v>
      </c>
      <c r="C21" s="8" t="str">
        <f>HYPERLINK("https://epingalert.org/en/Search?viewData= G/TBT/N/UKR/371/Add.1"," G/TBT/N/UKR/371/Add.1")</f>
        <v xml:space="preserve"> G/TBT/N/UKR/371/Add.1</v>
      </c>
      <c r="D21" s="9" t="s">
        <v>2031</v>
      </c>
      <c r="E21" s="9" t="s">
        <v>2032</v>
      </c>
      <c r="F21" s="9" t="s">
        <v>2033</v>
      </c>
      <c r="G21" s="9" t="s">
        <v>1845</v>
      </c>
      <c r="H21" s="9" t="s">
        <v>2034</v>
      </c>
      <c r="I21" s="9" t="s">
        <v>2035</v>
      </c>
      <c r="J21" s="9" t="s">
        <v>38</v>
      </c>
      <c r="K21" s="9" t="s">
        <v>80</v>
      </c>
      <c r="L21" s="6"/>
      <c r="M21" s="7" t="s">
        <v>38</v>
      </c>
      <c r="N21" s="7"/>
      <c r="O21" s="7"/>
      <c r="P21" s="6" t="s">
        <v>52</v>
      </c>
      <c r="Q21" s="9" t="s">
        <v>2036</v>
      </c>
      <c r="R21" s="6" t="str">
        <f>HYPERLINK("https://docs.wto.org/imrd/directdoc.asp?DDFDocuments/t/G/TBTN26/UKR371A1.docx", "https://docs.wto.org/imrd/directdoc.asp?DDFDocuments/t/G/TBTN26/UKR371A1.docx")</f>
        <v>https://docs.wto.org/imrd/directdoc.asp?DDFDocuments/t/G/TBTN26/UKR371A1.docx</v>
      </c>
      <c r="S21" s="6" t="str">
        <f>HYPERLINK("https://docs.wto.org/imrd/directdoc.asp?DDFDocuments/u/G/TBTN26/UKR371A1.docx", "https://docs.wto.org/imrd/directdoc.asp?DDFDocuments/u/G/TBTN26/UKR371A1.docx")</f>
        <v>https://docs.wto.org/imrd/directdoc.asp?DDFDocuments/u/G/TBTN26/UKR371A1.docx</v>
      </c>
      <c r="T21" s="6" t="str">
        <f>HYPERLINK("https://docs.wto.org/imrd/directdoc.asp?DDFDocuments/v/G/TBTN26/UKR371A1.docx", "https://docs.wto.org/imrd/directdoc.asp?DDFDocuments/v/G/TBTN26/UKR371A1.docx")</f>
        <v>https://docs.wto.org/imrd/directdoc.asp?DDFDocuments/v/G/TBTN26/UKR371A1.docx</v>
      </c>
      <c r="U21" s="6" t="s">
        <v>45</v>
      </c>
      <c r="V21" s="6" t="s">
        <v>45</v>
      </c>
      <c r="W21" s="6" t="s">
        <v>45</v>
      </c>
      <c r="X21" s="6" t="s">
        <v>45</v>
      </c>
      <c r="Y21" s="6" t="s">
        <v>45</v>
      </c>
      <c r="Z21" s="6" t="s">
        <v>45</v>
      </c>
      <c r="AA21" s="6" t="s">
        <v>45</v>
      </c>
      <c r="AB21" s="9" t="s">
        <v>38</v>
      </c>
      <c r="AC21" s="6" t="s">
        <v>38</v>
      </c>
      <c r="AD21" s="6" t="s">
        <v>38</v>
      </c>
      <c r="AE21" s="6" t="s">
        <v>38</v>
      </c>
      <c r="AF21" s="6" t="s">
        <v>38</v>
      </c>
      <c r="AG21" s="6" t="s">
        <v>38</v>
      </c>
      <c r="AH21" s="9" t="s">
        <v>38</v>
      </c>
    </row>
    <row r="22" spans="1:34" ht="30" customHeight="1" x14ac:dyDescent="0.3">
      <c r="A22" s="6" t="s">
        <v>319</v>
      </c>
      <c r="B22" s="10">
        <v>46174</v>
      </c>
      <c r="C22" s="8" t="str">
        <f>HYPERLINK("https://epingalert.org/en/Search?viewData= G/TBT/N/VNM/409"," G/TBT/N/VNM/409")</f>
        <v xml:space="preserve"> G/TBT/N/VNM/409</v>
      </c>
      <c r="D22" s="9" t="s">
        <v>2037</v>
      </c>
      <c r="E22" s="9" t="s">
        <v>2038</v>
      </c>
      <c r="F22" s="9" t="s">
        <v>2039</v>
      </c>
      <c r="G22" s="9" t="s">
        <v>2040</v>
      </c>
      <c r="H22" s="9" t="s">
        <v>488</v>
      </c>
      <c r="I22" s="9" t="s">
        <v>2041</v>
      </c>
      <c r="J22" s="9" t="s">
        <v>2042</v>
      </c>
      <c r="K22" s="9" t="s">
        <v>38</v>
      </c>
      <c r="L22" s="6"/>
      <c r="M22" s="7">
        <v>46200</v>
      </c>
      <c r="N22" s="7">
        <v>46204</v>
      </c>
      <c r="O22" s="7">
        <v>46204</v>
      </c>
      <c r="P22" s="6" t="s">
        <v>43</v>
      </c>
      <c r="Q22" s="9" t="s">
        <v>2043</v>
      </c>
      <c r="R22" s="6" t="str">
        <f>HYPERLINK("https://docs.wto.org/imrd/directdoc.asp?DDFDocuments/t/G/TBTN26/VNM409.docx", "https://docs.wto.org/imrd/directdoc.asp?DDFDocuments/t/G/TBTN26/VNM409.docx")</f>
        <v>https://docs.wto.org/imrd/directdoc.asp?DDFDocuments/t/G/TBTN26/VNM409.docx</v>
      </c>
      <c r="S22" s="6" t="str">
        <f>HYPERLINK("https://docs.wto.org/imrd/directdoc.asp?DDFDocuments/u/G/TBTN26/VNM409.docx", "https://docs.wto.org/imrd/directdoc.asp?DDFDocuments/u/G/TBTN26/VNM409.docx")</f>
        <v>https://docs.wto.org/imrd/directdoc.asp?DDFDocuments/u/G/TBTN26/VNM409.docx</v>
      </c>
      <c r="T22" s="6" t="str">
        <f>HYPERLINK("https://docs.wto.org/imrd/directdoc.asp?DDFDocuments/v/G/TBTN26/VNM409.docx", "https://docs.wto.org/imrd/directdoc.asp?DDFDocuments/v/G/TBTN26/VNM409.docx")</f>
        <v>https://docs.wto.org/imrd/directdoc.asp?DDFDocuments/v/G/TBTN26/VNM409.docx</v>
      </c>
      <c r="U22" s="6" t="s">
        <v>44</v>
      </c>
      <c r="V22" s="6" t="s">
        <v>45</v>
      </c>
      <c r="W22" s="6" t="s">
        <v>44</v>
      </c>
      <c r="X22" s="6" t="s">
        <v>45</v>
      </c>
      <c r="Y22" s="6" t="s">
        <v>45</v>
      </c>
      <c r="Z22" s="6" t="s">
        <v>45</v>
      </c>
      <c r="AA22" s="6" t="s">
        <v>45</v>
      </c>
      <c r="AB22" s="9" t="s">
        <v>2044</v>
      </c>
      <c r="AC22" s="6" t="s">
        <v>38</v>
      </c>
      <c r="AD22" s="6" t="s">
        <v>38</v>
      </c>
      <c r="AE22" s="6" t="s">
        <v>38</v>
      </c>
      <c r="AF22" s="6" t="s">
        <v>38</v>
      </c>
      <c r="AG22" s="6" t="s">
        <v>38</v>
      </c>
      <c r="AH22" s="9" t="s">
        <v>38</v>
      </c>
    </row>
    <row r="23" spans="1:34" ht="30" customHeight="1" x14ac:dyDescent="0.3">
      <c r="A23" s="6" t="s">
        <v>319</v>
      </c>
      <c r="B23" s="10">
        <v>46174</v>
      </c>
      <c r="C23" s="8" t="str">
        <f>HYPERLINK("https://epingalert.org/en/Search?viewData= G/TBT/N/VNM/410"," G/TBT/N/VNM/410")</f>
        <v xml:space="preserve"> G/TBT/N/VNM/410</v>
      </c>
      <c r="D23" s="9" t="s">
        <v>2045</v>
      </c>
      <c r="E23" s="9" t="s">
        <v>2046</v>
      </c>
      <c r="F23" s="9" t="s">
        <v>2047</v>
      </c>
      <c r="G23" s="9" t="s">
        <v>2048</v>
      </c>
      <c r="H23" s="9" t="s">
        <v>2049</v>
      </c>
      <c r="I23" s="9" t="s">
        <v>109</v>
      </c>
      <c r="J23" s="9" t="s">
        <v>38</v>
      </c>
      <c r="K23" s="9" t="s">
        <v>38</v>
      </c>
      <c r="L23" s="6"/>
      <c r="M23" s="7">
        <v>46200</v>
      </c>
      <c r="N23" s="7">
        <v>46204</v>
      </c>
      <c r="O23" s="7">
        <v>46204</v>
      </c>
      <c r="P23" s="6" t="s">
        <v>43</v>
      </c>
      <c r="Q23" s="9" t="s">
        <v>2050</v>
      </c>
      <c r="R23" s="6" t="str">
        <f>HYPERLINK("https://docs.wto.org/imrd/directdoc.asp?DDFDocuments/t/G/TBTN26/VNM410.docx", "https://docs.wto.org/imrd/directdoc.asp?DDFDocuments/t/G/TBTN26/VNM410.docx")</f>
        <v>https://docs.wto.org/imrd/directdoc.asp?DDFDocuments/t/G/TBTN26/VNM410.docx</v>
      </c>
      <c r="S23" s="6" t="str">
        <f>HYPERLINK("https://docs.wto.org/imrd/directdoc.asp?DDFDocuments/u/G/TBTN26/VNM410.docx", "https://docs.wto.org/imrd/directdoc.asp?DDFDocuments/u/G/TBTN26/VNM410.docx")</f>
        <v>https://docs.wto.org/imrd/directdoc.asp?DDFDocuments/u/G/TBTN26/VNM410.docx</v>
      </c>
      <c r="T23" s="6" t="str">
        <f>HYPERLINK("https://docs.wto.org/imrd/directdoc.asp?DDFDocuments/v/G/TBTN26/VNM410.docx", "https://docs.wto.org/imrd/directdoc.asp?DDFDocuments/v/G/TBTN26/VNM410.docx")</f>
        <v>https://docs.wto.org/imrd/directdoc.asp?DDFDocuments/v/G/TBTN26/VNM410.docx</v>
      </c>
      <c r="U23" s="6" t="s">
        <v>44</v>
      </c>
      <c r="V23" s="6" t="s">
        <v>45</v>
      </c>
      <c r="W23" s="6" t="s">
        <v>44</v>
      </c>
      <c r="X23" s="6" t="s">
        <v>45</v>
      </c>
      <c r="Y23" s="6" t="s">
        <v>45</v>
      </c>
      <c r="Z23" s="6" t="s">
        <v>45</v>
      </c>
      <c r="AA23" s="6" t="s">
        <v>45</v>
      </c>
      <c r="AB23" s="9" t="s">
        <v>2051</v>
      </c>
      <c r="AC23" s="6" t="s">
        <v>38</v>
      </c>
      <c r="AD23" s="6" t="s">
        <v>38</v>
      </c>
      <c r="AE23" s="6" t="s">
        <v>38</v>
      </c>
      <c r="AF23" s="6" t="s">
        <v>38</v>
      </c>
      <c r="AG23" s="6" t="s">
        <v>38</v>
      </c>
      <c r="AH23" s="9" t="s">
        <v>38</v>
      </c>
    </row>
    <row r="24" spans="1:34" ht="30" customHeight="1" x14ac:dyDescent="0.3">
      <c r="A24" s="6" t="s">
        <v>319</v>
      </c>
      <c r="B24" s="10">
        <v>46174</v>
      </c>
      <c r="C24" s="8" t="str">
        <f>HYPERLINK("https://epingalert.org/en/Search?viewData= G/TBT/N/VNM/411"," G/TBT/N/VNM/411")</f>
        <v xml:space="preserve"> G/TBT/N/VNM/411</v>
      </c>
      <c r="D24" s="9" t="s">
        <v>2052</v>
      </c>
      <c r="E24" s="9" t="s">
        <v>2053</v>
      </c>
      <c r="F24" s="9" t="s">
        <v>2054</v>
      </c>
      <c r="G24" s="9" t="s">
        <v>38</v>
      </c>
      <c r="H24" s="9" t="s">
        <v>2055</v>
      </c>
      <c r="I24" s="9" t="s">
        <v>109</v>
      </c>
      <c r="J24" s="9" t="s">
        <v>2056</v>
      </c>
      <c r="K24" s="9" t="s">
        <v>38</v>
      </c>
      <c r="L24" s="6"/>
      <c r="M24" s="7">
        <v>46200</v>
      </c>
      <c r="N24" s="7">
        <v>46204</v>
      </c>
      <c r="O24" s="7">
        <v>46204</v>
      </c>
      <c r="P24" s="6" t="s">
        <v>43</v>
      </c>
      <c r="Q24" s="9" t="s">
        <v>2057</v>
      </c>
      <c r="R24" s="6" t="str">
        <f>HYPERLINK("https://docs.wto.org/imrd/directdoc.asp?DDFDocuments/t/G/TBTN26/VNM411.docx", "https://docs.wto.org/imrd/directdoc.asp?DDFDocuments/t/G/TBTN26/VNM411.docx")</f>
        <v>https://docs.wto.org/imrd/directdoc.asp?DDFDocuments/t/G/TBTN26/VNM411.docx</v>
      </c>
      <c r="S24" s="6" t="str">
        <f>HYPERLINK("https://docs.wto.org/imrd/directdoc.asp?DDFDocuments/u/G/TBTN26/VNM411.docx", "https://docs.wto.org/imrd/directdoc.asp?DDFDocuments/u/G/TBTN26/VNM411.docx")</f>
        <v>https://docs.wto.org/imrd/directdoc.asp?DDFDocuments/u/G/TBTN26/VNM411.docx</v>
      </c>
      <c r="T24" s="6" t="str">
        <f>HYPERLINK("https://docs.wto.org/imrd/directdoc.asp?DDFDocuments/v/G/TBTN26/VNM411.docx", "https://docs.wto.org/imrd/directdoc.asp?DDFDocuments/v/G/TBTN26/VNM411.docx")</f>
        <v>https://docs.wto.org/imrd/directdoc.asp?DDFDocuments/v/G/TBTN26/VNM411.docx</v>
      </c>
      <c r="U24" s="6" t="s">
        <v>44</v>
      </c>
      <c r="V24" s="6" t="s">
        <v>45</v>
      </c>
      <c r="W24" s="6" t="s">
        <v>44</v>
      </c>
      <c r="X24" s="6" t="s">
        <v>45</v>
      </c>
      <c r="Y24" s="6" t="s">
        <v>45</v>
      </c>
      <c r="Z24" s="6" t="s">
        <v>45</v>
      </c>
      <c r="AA24" s="6" t="s">
        <v>45</v>
      </c>
      <c r="AB24" s="9" t="s">
        <v>2058</v>
      </c>
      <c r="AC24" s="6" t="s">
        <v>38</v>
      </c>
      <c r="AD24" s="6" t="s">
        <v>38</v>
      </c>
      <c r="AE24" s="6" t="s">
        <v>38</v>
      </c>
      <c r="AF24" s="6" t="s">
        <v>38</v>
      </c>
      <c r="AG24" s="6" t="s">
        <v>38</v>
      </c>
      <c r="AH24" s="9" t="s">
        <v>38</v>
      </c>
    </row>
    <row r="25" spans="1:34" ht="30" customHeight="1" x14ac:dyDescent="0.3">
      <c r="A25" s="6" t="s">
        <v>34</v>
      </c>
      <c r="B25" s="10">
        <v>46175</v>
      </c>
      <c r="C25" s="8" t="str">
        <f>HYPERLINK("https://epingalert.org/en/Search?viewData= G/SPS/N/CAN/1641"," G/SPS/N/CAN/1641")</f>
        <v xml:space="preserve"> G/SPS/N/CAN/1641</v>
      </c>
      <c r="D25" s="9" t="s">
        <v>1828</v>
      </c>
      <c r="E25" s="9" t="s">
        <v>1829</v>
      </c>
      <c r="F25" s="9" t="s">
        <v>1830</v>
      </c>
      <c r="G25" s="9" t="s">
        <v>1831</v>
      </c>
      <c r="H25" s="9" t="s">
        <v>38</v>
      </c>
      <c r="I25" s="9" t="s">
        <v>496</v>
      </c>
      <c r="J25" s="9"/>
      <c r="K25" s="9" t="s">
        <v>1832</v>
      </c>
      <c r="L25" s="6" t="s">
        <v>1833</v>
      </c>
      <c r="M25" s="7">
        <v>46227</v>
      </c>
      <c r="N25" s="7">
        <v>46227</v>
      </c>
      <c r="O25" s="7">
        <v>46227</v>
      </c>
      <c r="P25" s="6" t="s">
        <v>43</v>
      </c>
      <c r="Q25" s="6"/>
      <c r="R25" s="6" t="str">
        <f>HYPERLINK("https://docs.wto.org/imrd/directdoc.asp?DDFDocuments/t/G/SPS/NCAN1641.docx", "https://docs.wto.org/imrd/directdoc.asp?DDFDocuments/t/G/SPS/NCAN1641.docx")</f>
        <v>https://docs.wto.org/imrd/directdoc.asp?DDFDocuments/t/G/SPS/NCAN1641.docx</v>
      </c>
      <c r="S25" s="6" t="str">
        <f>HYPERLINK("https://docs.wto.org/imrd/directdoc.asp?DDFDocuments/u/G/SPS/NCAN1641.docx", "https://docs.wto.org/imrd/directdoc.asp?DDFDocuments/u/G/SPS/NCAN1641.docx")</f>
        <v>https://docs.wto.org/imrd/directdoc.asp?DDFDocuments/u/G/SPS/NCAN1641.docx</v>
      </c>
      <c r="T25" s="6" t="str">
        <f>HYPERLINK("https://docs.wto.org/imrd/directdoc.asp?DDFDocuments/v/G/SPS/NCAN1641.docx", "https://docs.wto.org/imrd/directdoc.asp?DDFDocuments/v/G/SPS/NCAN1641.docx")</f>
        <v>https://docs.wto.org/imrd/directdoc.asp?DDFDocuments/v/G/SPS/NCAN1641.docx</v>
      </c>
      <c r="U25" s="6" t="s">
        <v>38</v>
      </c>
      <c r="V25" s="6" t="s">
        <v>38</v>
      </c>
      <c r="W25" s="6" t="s">
        <v>38</v>
      </c>
      <c r="X25" s="6" t="s">
        <v>38</v>
      </c>
      <c r="Y25" s="6" t="s">
        <v>38</v>
      </c>
      <c r="Z25" s="6" t="s">
        <v>38</v>
      </c>
      <c r="AA25" s="6" t="s">
        <v>38</v>
      </c>
      <c r="AB25" s="9" t="s">
        <v>38</v>
      </c>
      <c r="AC25" s="6" t="s">
        <v>45</v>
      </c>
      <c r="AD25" s="6" t="s">
        <v>45</v>
      </c>
      <c r="AE25" s="6" t="s">
        <v>44</v>
      </c>
      <c r="AF25" s="6" t="s">
        <v>45</v>
      </c>
      <c r="AG25" s="6" t="s">
        <v>44</v>
      </c>
      <c r="AH25" s="9"/>
    </row>
    <row r="26" spans="1:34" ht="30" customHeight="1" x14ac:dyDescent="0.3">
      <c r="A26" s="6" t="s">
        <v>96</v>
      </c>
      <c r="B26" s="10">
        <v>46175</v>
      </c>
      <c r="C26" s="8" t="str">
        <f>HYPERLINK("https://epingalert.org/en/Search?viewData= G/SPS/N/EU/931/Add.1"," G/SPS/N/EU/931/Add.1")</f>
        <v xml:space="preserve"> G/SPS/N/EU/931/Add.1</v>
      </c>
      <c r="D26" s="9" t="s">
        <v>1834</v>
      </c>
      <c r="E26" s="9" t="s">
        <v>1835</v>
      </c>
      <c r="F26" s="9" t="s">
        <v>1836</v>
      </c>
      <c r="G26" s="9" t="s">
        <v>71</v>
      </c>
      <c r="H26" s="9" t="s">
        <v>38</v>
      </c>
      <c r="I26" s="9" t="s">
        <v>496</v>
      </c>
      <c r="J26" s="9" t="s">
        <v>38</v>
      </c>
      <c r="K26" s="9" t="s">
        <v>1837</v>
      </c>
      <c r="L26" s="6"/>
      <c r="M26" s="7" t="s">
        <v>38</v>
      </c>
      <c r="N26" s="7"/>
      <c r="O26" s="7"/>
      <c r="P26" s="6" t="s">
        <v>52</v>
      </c>
      <c r="Q26" s="9" t="s">
        <v>1838</v>
      </c>
      <c r="R26" s="6" t="str">
        <f>HYPERLINK("https://docs.wto.org/imrd/directdoc.asp?DDFDocuments/t/G/SPS/NEU931A1.docx", "https://docs.wto.org/imrd/directdoc.asp?DDFDocuments/t/G/SPS/NEU931A1.docx")</f>
        <v>https://docs.wto.org/imrd/directdoc.asp?DDFDocuments/t/G/SPS/NEU931A1.docx</v>
      </c>
      <c r="S26" s="6" t="str">
        <f>HYPERLINK("https://docs.wto.org/imrd/directdoc.asp?DDFDocuments/u/G/SPS/NEU931A1.docx", "https://docs.wto.org/imrd/directdoc.asp?DDFDocuments/u/G/SPS/NEU931A1.docx")</f>
        <v>https://docs.wto.org/imrd/directdoc.asp?DDFDocuments/u/G/SPS/NEU931A1.docx</v>
      </c>
      <c r="T26" s="6" t="str">
        <f>HYPERLINK("https://docs.wto.org/imrd/directdoc.asp?DDFDocuments/v/G/SPS/NEU931A1.docx", "https://docs.wto.org/imrd/directdoc.asp?DDFDocuments/v/G/SPS/NEU931A1.docx")</f>
        <v>https://docs.wto.org/imrd/directdoc.asp?DDFDocuments/v/G/SPS/NEU931A1.docx</v>
      </c>
      <c r="U26" s="6" t="s">
        <v>38</v>
      </c>
      <c r="V26" s="6" t="s">
        <v>38</v>
      </c>
      <c r="W26" s="6" t="s">
        <v>38</v>
      </c>
      <c r="X26" s="6" t="s">
        <v>38</v>
      </c>
      <c r="Y26" s="6" t="s">
        <v>38</v>
      </c>
      <c r="Z26" s="6" t="s">
        <v>38</v>
      </c>
      <c r="AA26" s="6" t="s">
        <v>38</v>
      </c>
      <c r="AB26" s="9" t="s">
        <v>38</v>
      </c>
      <c r="AC26" s="6" t="s">
        <v>38</v>
      </c>
      <c r="AD26" s="6" t="s">
        <v>38</v>
      </c>
      <c r="AE26" s="6" t="s">
        <v>38</v>
      </c>
      <c r="AF26" s="6" t="s">
        <v>38</v>
      </c>
      <c r="AG26" s="6" t="s">
        <v>38</v>
      </c>
      <c r="AH26" s="9" t="s">
        <v>38</v>
      </c>
    </row>
    <row r="27" spans="1:34" ht="30" customHeight="1" x14ac:dyDescent="0.3">
      <c r="A27" s="6" t="s">
        <v>96</v>
      </c>
      <c r="B27" s="10">
        <v>46175</v>
      </c>
      <c r="C27" s="8" t="str">
        <f>HYPERLINK("https://epingalert.org/en/Search?viewData= G/SPS/N/EU/951"," G/SPS/N/EU/951")</f>
        <v xml:space="preserve"> G/SPS/N/EU/951</v>
      </c>
      <c r="D27" s="9" t="s">
        <v>1839</v>
      </c>
      <c r="E27" s="9" t="s">
        <v>1840</v>
      </c>
      <c r="F27" s="9" t="s">
        <v>1343</v>
      </c>
      <c r="G27" s="9" t="s">
        <v>888</v>
      </c>
      <c r="H27" s="9" t="s">
        <v>38</v>
      </c>
      <c r="I27" s="9" t="s">
        <v>181</v>
      </c>
      <c r="J27" s="9" t="s">
        <v>38</v>
      </c>
      <c r="K27" s="9" t="s">
        <v>889</v>
      </c>
      <c r="L27" s="6"/>
      <c r="M27" s="7" t="s">
        <v>38</v>
      </c>
      <c r="N27" s="7">
        <v>46168</v>
      </c>
      <c r="O27" s="7" t="s">
        <v>1344</v>
      </c>
      <c r="P27" s="6" t="s">
        <v>43</v>
      </c>
      <c r="Q27" s="9" t="s">
        <v>1841</v>
      </c>
      <c r="R27" s="6" t="str">
        <f>HYPERLINK("https://docs.wto.org/imrd/directdoc.asp?DDFDocuments/t/G/SPS/NEU951.docx", "https://docs.wto.org/imrd/directdoc.asp?DDFDocuments/t/G/SPS/NEU951.docx")</f>
        <v>https://docs.wto.org/imrd/directdoc.asp?DDFDocuments/t/G/SPS/NEU951.docx</v>
      </c>
      <c r="S27" s="6" t="str">
        <f>HYPERLINK("https://docs.wto.org/imrd/directdoc.asp?DDFDocuments/u/G/SPS/NEU951.docx", "https://docs.wto.org/imrd/directdoc.asp?DDFDocuments/u/G/SPS/NEU951.docx")</f>
        <v>https://docs.wto.org/imrd/directdoc.asp?DDFDocuments/u/G/SPS/NEU951.docx</v>
      </c>
      <c r="T27" s="6" t="str">
        <f>HYPERLINK("https://docs.wto.org/imrd/directdoc.asp?DDFDocuments/v/G/SPS/NEU951.docx", "https://docs.wto.org/imrd/directdoc.asp?DDFDocuments/v/G/SPS/NEU951.docx")</f>
        <v>https://docs.wto.org/imrd/directdoc.asp?DDFDocuments/v/G/SPS/NEU951.docx</v>
      </c>
      <c r="U27" s="6" t="s">
        <v>38</v>
      </c>
      <c r="V27" s="6" t="s">
        <v>38</v>
      </c>
      <c r="W27" s="6" t="s">
        <v>38</v>
      </c>
      <c r="X27" s="6" t="s">
        <v>38</v>
      </c>
      <c r="Y27" s="6" t="s">
        <v>38</v>
      </c>
      <c r="Z27" s="6" t="s">
        <v>38</v>
      </c>
      <c r="AA27" s="6" t="s">
        <v>38</v>
      </c>
      <c r="AB27" s="9" t="s">
        <v>38</v>
      </c>
      <c r="AC27" s="6" t="s">
        <v>44</v>
      </c>
      <c r="AD27" s="6" t="s">
        <v>45</v>
      </c>
      <c r="AE27" s="6" t="s">
        <v>45</v>
      </c>
      <c r="AF27" s="6" t="s">
        <v>45</v>
      </c>
      <c r="AG27" s="6" t="s">
        <v>44</v>
      </c>
      <c r="AH27" s="9" t="s">
        <v>38</v>
      </c>
    </row>
    <row r="28" spans="1:34" ht="30" customHeight="1" x14ac:dyDescent="0.3">
      <c r="A28" s="6" t="s">
        <v>125</v>
      </c>
      <c r="B28" s="10">
        <v>46175</v>
      </c>
      <c r="C28" s="8" t="str">
        <f>HYPERLINK("https://epingalert.org/en/Search?viewData= G/SPS/N/UKR/259/Add.1"," G/SPS/N/UKR/259/Add.1")</f>
        <v xml:space="preserve"> G/SPS/N/UKR/259/Add.1</v>
      </c>
      <c r="D28" s="9" t="s">
        <v>1842</v>
      </c>
      <c r="E28" s="9" t="s">
        <v>1843</v>
      </c>
      <c r="F28" s="9" t="s">
        <v>1844</v>
      </c>
      <c r="G28" s="9" t="s">
        <v>1845</v>
      </c>
      <c r="H28" s="9" t="s">
        <v>38</v>
      </c>
      <c r="I28" s="9" t="s">
        <v>39</v>
      </c>
      <c r="J28" s="9" t="s">
        <v>38</v>
      </c>
      <c r="K28" s="9" t="s">
        <v>1425</v>
      </c>
      <c r="L28" s="6"/>
      <c r="M28" s="7" t="s">
        <v>38</v>
      </c>
      <c r="N28" s="7"/>
      <c r="O28" s="7"/>
      <c r="P28" s="6" t="s">
        <v>52</v>
      </c>
      <c r="Q28" s="9" t="s">
        <v>1846</v>
      </c>
      <c r="R28" s="6" t="str">
        <f>HYPERLINK("https://docs.wto.org/imrd/directdoc.asp?DDFDocuments/t/G/SPS/NUKR259A1.docx", "https://docs.wto.org/imrd/directdoc.asp?DDFDocuments/t/G/SPS/NUKR259A1.docx")</f>
        <v>https://docs.wto.org/imrd/directdoc.asp?DDFDocuments/t/G/SPS/NUKR259A1.docx</v>
      </c>
      <c r="S28" s="6" t="str">
        <f>HYPERLINK("https://docs.wto.org/imrd/directdoc.asp?DDFDocuments/u/G/SPS/NUKR259A1.docx", "https://docs.wto.org/imrd/directdoc.asp?DDFDocuments/u/G/SPS/NUKR259A1.docx")</f>
        <v>https://docs.wto.org/imrd/directdoc.asp?DDFDocuments/u/G/SPS/NUKR259A1.docx</v>
      </c>
      <c r="T28" s="6" t="str">
        <f>HYPERLINK("https://docs.wto.org/imrd/directdoc.asp?DDFDocuments/v/G/SPS/NUKR259A1.docx", "https://docs.wto.org/imrd/directdoc.asp?DDFDocuments/v/G/SPS/NUKR259A1.docx")</f>
        <v>https://docs.wto.org/imrd/directdoc.asp?DDFDocuments/v/G/SPS/NUKR259A1.docx</v>
      </c>
      <c r="U28" s="6" t="s">
        <v>38</v>
      </c>
      <c r="V28" s="6" t="s">
        <v>38</v>
      </c>
      <c r="W28" s="6" t="s">
        <v>38</v>
      </c>
      <c r="X28" s="6" t="s">
        <v>38</v>
      </c>
      <c r="Y28" s="6" t="s">
        <v>38</v>
      </c>
      <c r="Z28" s="6" t="s">
        <v>38</v>
      </c>
      <c r="AA28" s="6" t="s">
        <v>38</v>
      </c>
      <c r="AB28" s="9" t="s">
        <v>38</v>
      </c>
      <c r="AC28" s="6" t="s">
        <v>38</v>
      </c>
      <c r="AD28" s="6" t="s">
        <v>38</v>
      </c>
      <c r="AE28" s="6" t="s">
        <v>38</v>
      </c>
      <c r="AF28" s="6" t="s">
        <v>38</v>
      </c>
      <c r="AG28" s="6" t="s">
        <v>38</v>
      </c>
      <c r="AH28" s="9" t="s">
        <v>38</v>
      </c>
    </row>
    <row r="29" spans="1:34" ht="30" customHeight="1" x14ac:dyDescent="0.3">
      <c r="A29" s="6" t="s">
        <v>125</v>
      </c>
      <c r="B29" s="10">
        <v>46175</v>
      </c>
      <c r="C29" s="8" t="str">
        <f>HYPERLINK("https://epingalert.org/en/Search?viewData= G/SPS/N/UKR/265/Add.1"," G/SPS/N/UKR/265/Add.1")</f>
        <v xml:space="preserve"> G/SPS/N/UKR/265/Add.1</v>
      </c>
      <c r="D29" s="9" t="s">
        <v>1847</v>
      </c>
      <c r="E29" s="9" t="s">
        <v>1848</v>
      </c>
      <c r="F29" s="9" t="s">
        <v>1764</v>
      </c>
      <c r="G29" s="9" t="s">
        <v>71</v>
      </c>
      <c r="H29" s="9" t="s">
        <v>38</v>
      </c>
      <c r="I29" s="9" t="s">
        <v>1849</v>
      </c>
      <c r="J29" s="9" t="s">
        <v>38</v>
      </c>
      <c r="K29" s="9" t="s">
        <v>1850</v>
      </c>
      <c r="L29" s="6"/>
      <c r="M29" s="7" t="s">
        <v>38</v>
      </c>
      <c r="N29" s="7"/>
      <c r="O29" s="7"/>
      <c r="P29" s="6" t="s">
        <v>52</v>
      </c>
      <c r="Q29" s="9" t="s">
        <v>1851</v>
      </c>
      <c r="R29" s="6" t="str">
        <f>HYPERLINK("https://docs.wto.org/imrd/directdoc.asp?DDFDocuments/t/G/SPS/NUKR265A1.docx", "https://docs.wto.org/imrd/directdoc.asp?DDFDocuments/t/G/SPS/NUKR265A1.docx")</f>
        <v>https://docs.wto.org/imrd/directdoc.asp?DDFDocuments/t/G/SPS/NUKR265A1.docx</v>
      </c>
      <c r="S29" s="6" t="str">
        <f>HYPERLINK("https://docs.wto.org/imrd/directdoc.asp?DDFDocuments/u/G/SPS/NUKR265A1.docx", "https://docs.wto.org/imrd/directdoc.asp?DDFDocuments/u/G/SPS/NUKR265A1.docx")</f>
        <v>https://docs.wto.org/imrd/directdoc.asp?DDFDocuments/u/G/SPS/NUKR265A1.docx</v>
      </c>
      <c r="T29" s="6" t="str">
        <f>HYPERLINK("https://docs.wto.org/imrd/directdoc.asp?DDFDocuments/v/G/SPS/NUKR265A1.docx", "https://docs.wto.org/imrd/directdoc.asp?DDFDocuments/v/G/SPS/NUKR265A1.docx")</f>
        <v>https://docs.wto.org/imrd/directdoc.asp?DDFDocuments/v/G/SPS/NUKR265A1.docx</v>
      </c>
      <c r="U29" s="6" t="s">
        <v>38</v>
      </c>
      <c r="V29" s="6" t="s">
        <v>38</v>
      </c>
      <c r="W29" s="6" t="s">
        <v>38</v>
      </c>
      <c r="X29" s="6" t="s">
        <v>38</v>
      </c>
      <c r="Y29" s="6" t="s">
        <v>38</v>
      </c>
      <c r="Z29" s="6" t="s">
        <v>38</v>
      </c>
      <c r="AA29" s="6" t="s">
        <v>38</v>
      </c>
      <c r="AB29" s="9" t="s">
        <v>38</v>
      </c>
      <c r="AC29" s="6" t="s">
        <v>38</v>
      </c>
      <c r="AD29" s="6" t="s">
        <v>38</v>
      </c>
      <c r="AE29" s="6" t="s">
        <v>38</v>
      </c>
      <c r="AF29" s="6" t="s">
        <v>38</v>
      </c>
      <c r="AG29" s="6" t="s">
        <v>38</v>
      </c>
      <c r="AH29" s="9" t="s">
        <v>38</v>
      </c>
    </row>
    <row r="30" spans="1:34" ht="30" customHeight="1" x14ac:dyDescent="0.3">
      <c r="A30" s="6" t="s">
        <v>1355</v>
      </c>
      <c r="B30" s="10">
        <v>46175</v>
      </c>
      <c r="C30" s="8" t="str">
        <f>HYPERLINK("https://epingalert.org/en/Search?viewData=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D30" s="9" t="s">
        <v>1852</v>
      </c>
      <c r="E30" s="9" t="s">
        <v>1853</v>
      </c>
      <c r="F30" s="9" t="s">
        <v>1854</v>
      </c>
      <c r="G30" s="9" t="s">
        <v>38</v>
      </c>
      <c r="H30" s="9" t="s">
        <v>1855</v>
      </c>
      <c r="I30" s="9" t="s">
        <v>541</v>
      </c>
      <c r="J30" s="9" t="s">
        <v>38</v>
      </c>
      <c r="K30" s="9" t="s">
        <v>38</v>
      </c>
      <c r="L30" s="6"/>
      <c r="M30" s="7">
        <v>46235</v>
      </c>
      <c r="N30" s="7" t="s">
        <v>122</v>
      </c>
      <c r="O30" s="7" t="s">
        <v>122</v>
      </c>
      <c r="P30" s="6" t="s">
        <v>43</v>
      </c>
      <c r="Q30" s="9" t="s">
        <v>1856</v>
      </c>
      <c r="R30" s="6" t="str">
        <f>HYPERLINK("https://docs.wto.org/imrd/directdoc.asp?DDFDocuments/t/G/TBTN26/ARE703.docx", "https://docs.wto.org/imrd/directdoc.asp?DDFDocuments/t/G/TBTN26/ARE703.docx")</f>
        <v>https://docs.wto.org/imrd/directdoc.asp?DDFDocuments/t/G/TBTN26/ARE703.docx</v>
      </c>
      <c r="S30" s="6" t="str">
        <f>HYPERLINK("https://docs.wto.org/imrd/directdoc.asp?DDFDocuments/u/G/TBTN26/ARE703.docx", "https://docs.wto.org/imrd/directdoc.asp?DDFDocuments/u/G/TBTN26/ARE703.docx")</f>
        <v>https://docs.wto.org/imrd/directdoc.asp?DDFDocuments/u/G/TBTN26/ARE703.docx</v>
      </c>
      <c r="T30" s="6" t="str">
        <f>HYPERLINK("https://docs.wto.org/imrd/directdoc.asp?DDFDocuments/v/G/TBTN26/ARE703.docx", "https://docs.wto.org/imrd/directdoc.asp?DDFDocuments/v/G/TBTN26/ARE703.docx")</f>
        <v>https://docs.wto.org/imrd/directdoc.asp?DDFDocuments/v/G/TBTN26/ARE703.docx</v>
      </c>
      <c r="U30" s="6" t="s">
        <v>44</v>
      </c>
      <c r="V30" s="6" t="s">
        <v>45</v>
      </c>
      <c r="W30" s="6" t="s">
        <v>45</v>
      </c>
      <c r="X30" s="6" t="s">
        <v>45</v>
      </c>
      <c r="Y30" s="6" t="s">
        <v>45</v>
      </c>
      <c r="Z30" s="6" t="s">
        <v>45</v>
      </c>
      <c r="AA30" s="6" t="s">
        <v>45</v>
      </c>
      <c r="AB30" s="9" t="s">
        <v>38</v>
      </c>
      <c r="AC30" s="6" t="s">
        <v>38</v>
      </c>
      <c r="AD30" s="6" t="s">
        <v>38</v>
      </c>
      <c r="AE30" s="6" t="s">
        <v>38</v>
      </c>
      <c r="AF30" s="6" t="s">
        <v>38</v>
      </c>
      <c r="AG30" s="6" t="s">
        <v>38</v>
      </c>
      <c r="AH30" s="9" t="s">
        <v>38</v>
      </c>
    </row>
    <row r="31" spans="1:34" ht="30" customHeight="1" x14ac:dyDescent="0.3">
      <c r="A31" s="6" t="s">
        <v>1362</v>
      </c>
      <c r="B31" s="10">
        <v>46175</v>
      </c>
      <c r="C31" s="8" t="str">
        <f>HYPERLINK("https://epingalert.org/en/Search?viewData=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D31" s="9" t="s">
        <v>1852</v>
      </c>
      <c r="E31" s="9" t="s">
        <v>1853</v>
      </c>
      <c r="F31" s="9" t="s">
        <v>1854</v>
      </c>
      <c r="G31" s="9" t="s">
        <v>38</v>
      </c>
      <c r="H31" s="9" t="s">
        <v>1855</v>
      </c>
      <c r="I31" s="9" t="s">
        <v>541</v>
      </c>
      <c r="J31" s="9" t="s">
        <v>38</v>
      </c>
      <c r="K31" s="9" t="s">
        <v>38</v>
      </c>
      <c r="L31" s="6"/>
      <c r="M31" s="7">
        <v>46235</v>
      </c>
      <c r="N31" s="7" t="s">
        <v>122</v>
      </c>
      <c r="O31" s="7" t="s">
        <v>122</v>
      </c>
      <c r="P31" s="6" t="s">
        <v>43</v>
      </c>
      <c r="Q31" s="9" t="s">
        <v>1856</v>
      </c>
      <c r="R31" s="6" t="str">
        <f>HYPERLINK("https://docs.wto.org/imrd/directdoc.asp?DDFDocuments/t/G/TBTN26/ARE703.docx", "https://docs.wto.org/imrd/directdoc.asp?DDFDocuments/t/G/TBTN26/ARE703.docx")</f>
        <v>https://docs.wto.org/imrd/directdoc.asp?DDFDocuments/t/G/TBTN26/ARE703.docx</v>
      </c>
      <c r="S31" s="6" t="str">
        <f>HYPERLINK("https://docs.wto.org/imrd/directdoc.asp?DDFDocuments/u/G/TBTN26/ARE703.docx", "https://docs.wto.org/imrd/directdoc.asp?DDFDocuments/u/G/TBTN26/ARE703.docx")</f>
        <v>https://docs.wto.org/imrd/directdoc.asp?DDFDocuments/u/G/TBTN26/ARE703.docx</v>
      </c>
      <c r="T31" s="6" t="str">
        <f>HYPERLINK("https://docs.wto.org/imrd/directdoc.asp?DDFDocuments/v/G/TBTN26/ARE703.docx", "https://docs.wto.org/imrd/directdoc.asp?DDFDocuments/v/G/TBTN26/ARE703.docx")</f>
        <v>https://docs.wto.org/imrd/directdoc.asp?DDFDocuments/v/G/TBTN26/ARE703.docx</v>
      </c>
      <c r="U31" s="6" t="s">
        <v>44</v>
      </c>
      <c r="V31" s="6" t="s">
        <v>45</v>
      </c>
      <c r="W31" s="6" t="s">
        <v>45</v>
      </c>
      <c r="X31" s="6" t="s">
        <v>45</v>
      </c>
      <c r="Y31" s="6" t="s">
        <v>45</v>
      </c>
      <c r="Z31" s="6" t="s">
        <v>45</v>
      </c>
      <c r="AA31" s="6" t="s">
        <v>45</v>
      </c>
      <c r="AB31" s="9" t="s">
        <v>38</v>
      </c>
      <c r="AC31" s="6" t="s">
        <v>38</v>
      </c>
      <c r="AD31" s="6" t="s">
        <v>38</v>
      </c>
      <c r="AE31" s="6" t="s">
        <v>38</v>
      </c>
      <c r="AF31" s="6" t="s">
        <v>38</v>
      </c>
      <c r="AG31" s="6" t="s">
        <v>38</v>
      </c>
      <c r="AH31" s="9" t="s">
        <v>38</v>
      </c>
    </row>
    <row r="32" spans="1:34" ht="30" customHeight="1" x14ac:dyDescent="0.3">
      <c r="A32" s="6" t="s">
        <v>1363</v>
      </c>
      <c r="B32" s="10">
        <v>46175</v>
      </c>
      <c r="C32" s="8" t="str">
        <f>HYPERLINK("https://epingalert.org/en/Search?viewData=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D32" s="9" t="s">
        <v>1852</v>
      </c>
      <c r="E32" s="9" t="s">
        <v>1853</v>
      </c>
      <c r="F32" s="9" t="s">
        <v>1854</v>
      </c>
      <c r="G32" s="9" t="s">
        <v>38</v>
      </c>
      <c r="H32" s="9" t="s">
        <v>1855</v>
      </c>
      <c r="I32" s="9" t="s">
        <v>541</v>
      </c>
      <c r="J32" s="9" t="s">
        <v>38</v>
      </c>
      <c r="K32" s="9" t="s">
        <v>38</v>
      </c>
      <c r="L32" s="6"/>
      <c r="M32" s="7">
        <v>46235</v>
      </c>
      <c r="N32" s="7" t="s">
        <v>122</v>
      </c>
      <c r="O32" s="7" t="s">
        <v>122</v>
      </c>
      <c r="P32" s="6" t="s">
        <v>43</v>
      </c>
      <c r="Q32" s="9" t="s">
        <v>1856</v>
      </c>
      <c r="R32" s="6" t="str">
        <f>HYPERLINK("https://docs.wto.org/imrd/directdoc.asp?DDFDocuments/t/G/TBTN26/ARE703.docx", "https://docs.wto.org/imrd/directdoc.asp?DDFDocuments/t/G/TBTN26/ARE703.docx")</f>
        <v>https://docs.wto.org/imrd/directdoc.asp?DDFDocuments/t/G/TBTN26/ARE703.docx</v>
      </c>
      <c r="S32" s="6" t="str">
        <f>HYPERLINK("https://docs.wto.org/imrd/directdoc.asp?DDFDocuments/u/G/TBTN26/ARE703.docx", "https://docs.wto.org/imrd/directdoc.asp?DDFDocuments/u/G/TBTN26/ARE703.docx")</f>
        <v>https://docs.wto.org/imrd/directdoc.asp?DDFDocuments/u/G/TBTN26/ARE703.docx</v>
      </c>
      <c r="T32" s="6" t="str">
        <f>HYPERLINK("https://docs.wto.org/imrd/directdoc.asp?DDFDocuments/v/G/TBTN26/ARE703.docx", "https://docs.wto.org/imrd/directdoc.asp?DDFDocuments/v/G/TBTN26/ARE703.docx")</f>
        <v>https://docs.wto.org/imrd/directdoc.asp?DDFDocuments/v/G/TBTN26/ARE703.docx</v>
      </c>
      <c r="U32" s="6" t="s">
        <v>44</v>
      </c>
      <c r="V32" s="6" t="s">
        <v>45</v>
      </c>
      <c r="W32" s="6" t="s">
        <v>45</v>
      </c>
      <c r="X32" s="6" t="s">
        <v>45</v>
      </c>
      <c r="Y32" s="6" t="s">
        <v>45</v>
      </c>
      <c r="Z32" s="6" t="s">
        <v>45</v>
      </c>
      <c r="AA32" s="6" t="s">
        <v>45</v>
      </c>
      <c r="AB32" s="9" t="s">
        <v>38</v>
      </c>
      <c r="AC32" s="6" t="s">
        <v>38</v>
      </c>
      <c r="AD32" s="6" t="s">
        <v>38</v>
      </c>
      <c r="AE32" s="6" t="s">
        <v>38</v>
      </c>
      <c r="AF32" s="6" t="s">
        <v>38</v>
      </c>
      <c r="AG32" s="6" t="s">
        <v>38</v>
      </c>
      <c r="AH32" s="9" t="s">
        <v>38</v>
      </c>
    </row>
    <row r="33" spans="1:34" ht="30" customHeight="1" x14ac:dyDescent="0.3">
      <c r="A33" s="6" t="s">
        <v>1364</v>
      </c>
      <c r="B33" s="10">
        <v>46175</v>
      </c>
      <c r="C33" s="8" t="str">
        <f>HYPERLINK("https://epingalert.org/en/Search?viewData=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D33" s="9" t="s">
        <v>1852</v>
      </c>
      <c r="E33" s="9" t="s">
        <v>1853</v>
      </c>
      <c r="F33" s="9" t="s">
        <v>1854</v>
      </c>
      <c r="G33" s="9" t="s">
        <v>38</v>
      </c>
      <c r="H33" s="9" t="s">
        <v>1855</v>
      </c>
      <c r="I33" s="9" t="s">
        <v>541</v>
      </c>
      <c r="J33" s="9" t="s">
        <v>38</v>
      </c>
      <c r="K33" s="9" t="s">
        <v>38</v>
      </c>
      <c r="L33" s="6"/>
      <c r="M33" s="7">
        <v>46235</v>
      </c>
      <c r="N33" s="7" t="s">
        <v>122</v>
      </c>
      <c r="O33" s="7" t="s">
        <v>122</v>
      </c>
      <c r="P33" s="6" t="s">
        <v>43</v>
      </c>
      <c r="Q33" s="9" t="s">
        <v>1856</v>
      </c>
      <c r="R33" s="6" t="str">
        <f>HYPERLINK("https://docs.wto.org/imrd/directdoc.asp?DDFDocuments/t/G/TBTN26/ARE703.docx", "https://docs.wto.org/imrd/directdoc.asp?DDFDocuments/t/G/TBTN26/ARE703.docx")</f>
        <v>https://docs.wto.org/imrd/directdoc.asp?DDFDocuments/t/G/TBTN26/ARE703.docx</v>
      </c>
      <c r="S33" s="6" t="str">
        <f>HYPERLINK("https://docs.wto.org/imrd/directdoc.asp?DDFDocuments/u/G/TBTN26/ARE703.docx", "https://docs.wto.org/imrd/directdoc.asp?DDFDocuments/u/G/TBTN26/ARE703.docx")</f>
        <v>https://docs.wto.org/imrd/directdoc.asp?DDFDocuments/u/G/TBTN26/ARE703.docx</v>
      </c>
      <c r="T33" s="6" t="str">
        <f>HYPERLINK("https://docs.wto.org/imrd/directdoc.asp?DDFDocuments/v/G/TBTN26/ARE703.docx", "https://docs.wto.org/imrd/directdoc.asp?DDFDocuments/v/G/TBTN26/ARE703.docx")</f>
        <v>https://docs.wto.org/imrd/directdoc.asp?DDFDocuments/v/G/TBTN26/ARE703.docx</v>
      </c>
      <c r="U33" s="6" t="s">
        <v>44</v>
      </c>
      <c r="V33" s="6" t="s">
        <v>45</v>
      </c>
      <c r="W33" s="6" t="s">
        <v>45</v>
      </c>
      <c r="X33" s="6" t="s">
        <v>45</v>
      </c>
      <c r="Y33" s="6" t="s">
        <v>45</v>
      </c>
      <c r="Z33" s="6" t="s">
        <v>45</v>
      </c>
      <c r="AA33" s="6" t="s">
        <v>45</v>
      </c>
      <c r="AB33" s="9" t="s">
        <v>38</v>
      </c>
      <c r="AC33" s="6" t="s">
        <v>38</v>
      </c>
      <c r="AD33" s="6" t="s">
        <v>38</v>
      </c>
      <c r="AE33" s="6" t="s">
        <v>38</v>
      </c>
      <c r="AF33" s="6" t="s">
        <v>38</v>
      </c>
      <c r="AG33" s="6" t="s">
        <v>38</v>
      </c>
      <c r="AH33" s="9" t="s">
        <v>38</v>
      </c>
    </row>
    <row r="34" spans="1:34" ht="30" customHeight="1" x14ac:dyDescent="0.3">
      <c r="A34" s="6" t="s">
        <v>1365</v>
      </c>
      <c r="B34" s="10">
        <v>46175</v>
      </c>
      <c r="C34" s="8" t="str">
        <f>HYPERLINK("https://epingalert.org/en/Search?viewData=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D34" s="9" t="s">
        <v>1852</v>
      </c>
      <c r="E34" s="9" t="s">
        <v>1853</v>
      </c>
      <c r="F34" s="9" t="s">
        <v>1854</v>
      </c>
      <c r="G34" s="9" t="s">
        <v>38</v>
      </c>
      <c r="H34" s="9" t="s">
        <v>1855</v>
      </c>
      <c r="I34" s="9" t="s">
        <v>541</v>
      </c>
      <c r="J34" s="9" t="s">
        <v>38</v>
      </c>
      <c r="K34" s="9" t="s">
        <v>38</v>
      </c>
      <c r="L34" s="6"/>
      <c r="M34" s="7">
        <v>46235</v>
      </c>
      <c r="N34" s="7" t="s">
        <v>122</v>
      </c>
      <c r="O34" s="7" t="s">
        <v>122</v>
      </c>
      <c r="P34" s="6" t="s">
        <v>43</v>
      </c>
      <c r="Q34" s="9" t="s">
        <v>1856</v>
      </c>
      <c r="R34" s="6" t="str">
        <f>HYPERLINK("https://docs.wto.org/imrd/directdoc.asp?DDFDocuments/t/G/TBTN26/ARE703.docx", "https://docs.wto.org/imrd/directdoc.asp?DDFDocuments/t/G/TBTN26/ARE703.docx")</f>
        <v>https://docs.wto.org/imrd/directdoc.asp?DDFDocuments/t/G/TBTN26/ARE703.docx</v>
      </c>
      <c r="S34" s="6" t="str">
        <f>HYPERLINK("https://docs.wto.org/imrd/directdoc.asp?DDFDocuments/u/G/TBTN26/ARE703.docx", "https://docs.wto.org/imrd/directdoc.asp?DDFDocuments/u/G/TBTN26/ARE703.docx")</f>
        <v>https://docs.wto.org/imrd/directdoc.asp?DDFDocuments/u/G/TBTN26/ARE703.docx</v>
      </c>
      <c r="T34" s="6" t="str">
        <f>HYPERLINK("https://docs.wto.org/imrd/directdoc.asp?DDFDocuments/v/G/TBTN26/ARE703.docx", "https://docs.wto.org/imrd/directdoc.asp?DDFDocuments/v/G/TBTN26/ARE703.docx")</f>
        <v>https://docs.wto.org/imrd/directdoc.asp?DDFDocuments/v/G/TBTN26/ARE703.docx</v>
      </c>
      <c r="U34" s="6" t="s">
        <v>44</v>
      </c>
      <c r="V34" s="6" t="s">
        <v>45</v>
      </c>
      <c r="W34" s="6" t="s">
        <v>45</v>
      </c>
      <c r="X34" s="6" t="s">
        <v>45</v>
      </c>
      <c r="Y34" s="6" t="s">
        <v>45</v>
      </c>
      <c r="Z34" s="6" t="s">
        <v>45</v>
      </c>
      <c r="AA34" s="6" t="s">
        <v>45</v>
      </c>
      <c r="AB34" s="9" t="s">
        <v>38</v>
      </c>
      <c r="AC34" s="6" t="s">
        <v>38</v>
      </c>
      <c r="AD34" s="6" t="s">
        <v>38</v>
      </c>
      <c r="AE34" s="6" t="s">
        <v>38</v>
      </c>
      <c r="AF34" s="6" t="s">
        <v>38</v>
      </c>
      <c r="AG34" s="6" t="s">
        <v>38</v>
      </c>
      <c r="AH34" s="9" t="s">
        <v>38</v>
      </c>
    </row>
    <row r="35" spans="1:34" ht="30" customHeight="1" x14ac:dyDescent="0.3">
      <c r="A35" s="6" t="s">
        <v>1366</v>
      </c>
      <c r="B35" s="10">
        <v>46175</v>
      </c>
      <c r="C35" s="8" t="str">
        <f>HYPERLINK("https://epingalert.org/en/Search?viewData=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D35" s="9" t="s">
        <v>1852</v>
      </c>
      <c r="E35" s="9" t="s">
        <v>1853</v>
      </c>
      <c r="F35" s="9" t="s">
        <v>1854</v>
      </c>
      <c r="G35" s="9" t="s">
        <v>38</v>
      </c>
      <c r="H35" s="9" t="s">
        <v>1855</v>
      </c>
      <c r="I35" s="9" t="s">
        <v>541</v>
      </c>
      <c r="J35" s="9" t="s">
        <v>38</v>
      </c>
      <c r="K35" s="9" t="s">
        <v>38</v>
      </c>
      <c r="L35" s="6"/>
      <c r="M35" s="7">
        <v>46235</v>
      </c>
      <c r="N35" s="7" t="s">
        <v>122</v>
      </c>
      <c r="O35" s="7" t="s">
        <v>122</v>
      </c>
      <c r="P35" s="6" t="s">
        <v>43</v>
      </c>
      <c r="Q35" s="9" t="s">
        <v>1856</v>
      </c>
      <c r="R35" s="6" t="str">
        <f>HYPERLINK("https://docs.wto.org/imrd/directdoc.asp?DDFDocuments/t/G/TBTN26/ARE703.docx", "https://docs.wto.org/imrd/directdoc.asp?DDFDocuments/t/G/TBTN26/ARE703.docx")</f>
        <v>https://docs.wto.org/imrd/directdoc.asp?DDFDocuments/t/G/TBTN26/ARE703.docx</v>
      </c>
      <c r="S35" s="6" t="str">
        <f>HYPERLINK("https://docs.wto.org/imrd/directdoc.asp?DDFDocuments/u/G/TBTN26/ARE703.docx", "https://docs.wto.org/imrd/directdoc.asp?DDFDocuments/u/G/TBTN26/ARE703.docx")</f>
        <v>https://docs.wto.org/imrd/directdoc.asp?DDFDocuments/u/G/TBTN26/ARE703.docx</v>
      </c>
      <c r="T35" s="6" t="str">
        <f>HYPERLINK("https://docs.wto.org/imrd/directdoc.asp?DDFDocuments/v/G/TBTN26/ARE703.docx", "https://docs.wto.org/imrd/directdoc.asp?DDFDocuments/v/G/TBTN26/ARE703.docx")</f>
        <v>https://docs.wto.org/imrd/directdoc.asp?DDFDocuments/v/G/TBTN26/ARE703.docx</v>
      </c>
      <c r="U35" s="6" t="s">
        <v>44</v>
      </c>
      <c r="V35" s="6" t="s">
        <v>45</v>
      </c>
      <c r="W35" s="6" t="s">
        <v>45</v>
      </c>
      <c r="X35" s="6" t="s">
        <v>45</v>
      </c>
      <c r="Y35" s="6" t="s">
        <v>45</v>
      </c>
      <c r="Z35" s="6" t="s">
        <v>45</v>
      </c>
      <c r="AA35" s="6" t="s">
        <v>45</v>
      </c>
      <c r="AB35" s="9" t="s">
        <v>38</v>
      </c>
      <c r="AC35" s="6" t="s">
        <v>38</v>
      </c>
      <c r="AD35" s="6" t="s">
        <v>38</v>
      </c>
      <c r="AE35" s="6" t="s">
        <v>38</v>
      </c>
      <c r="AF35" s="6" t="s">
        <v>38</v>
      </c>
      <c r="AG35" s="6" t="s">
        <v>38</v>
      </c>
      <c r="AH35" s="9" t="s">
        <v>38</v>
      </c>
    </row>
    <row r="36" spans="1:34" ht="30" customHeight="1" x14ac:dyDescent="0.3">
      <c r="A36" s="6" t="s">
        <v>1367</v>
      </c>
      <c r="B36" s="10">
        <v>46175</v>
      </c>
      <c r="C36" s="8" t="str">
        <f>HYPERLINK("https://epingalert.org/en/Search?viewData= G/TBT/N/ARE/703, G/TBT/N/BHR/780, G/TBT/N/KWT/764, G/TBT/N/OMN/603, G/TBT/N/QAT/754, G/TBT/N/SAU/1437, G/TBT/N/YEM/351"," G/TBT/N/ARE/703, G/TBT/N/BHR/780, G/TBT/N/KWT/764, G/TBT/N/OMN/603, G/TBT/N/QAT/754, G/TBT/N/SAU/1437, G/TBT/N/YEM/351")</f>
        <v xml:space="preserve"> G/TBT/N/ARE/703, G/TBT/N/BHR/780, G/TBT/N/KWT/764, G/TBT/N/OMN/603, G/TBT/N/QAT/754, G/TBT/N/SAU/1437, G/TBT/N/YEM/351</v>
      </c>
      <c r="D36" s="9" t="s">
        <v>1852</v>
      </c>
      <c r="E36" s="9" t="s">
        <v>1853</v>
      </c>
      <c r="F36" s="9" t="s">
        <v>1854</v>
      </c>
      <c r="G36" s="9" t="s">
        <v>38</v>
      </c>
      <c r="H36" s="9" t="s">
        <v>1855</v>
      </c>
      <c r="I36" s="9" t="s">
        <v>541</v>
      </c>
      <c r="J36" s="9" t="s">
        <v>38</v>
      </c>
      <c r="K36" s="9" t="s">
        <v>38</v>
      </c>
      <c r="L36" s="6"/>
      <c r="M36" s="7">
        <v>46235</v>
      </c>
      <c r="N36" s="7" t="s">
        <v>122</v>
      </c>
      <c r="O36" s="7" t="s">
        <v>122</v>
      </c>
      <c r="P36" s="6" t="s">
        <v>43</v>
      </c>
      <c r="Q36" s="9" t="s">
        <v>1856</v>
      </c>
      <c r="R36" s="6" t="str">
        <f>HYPERLINK("https://docs.wto.org/imrd/directdoc.asp?DDFDocuments/t/G/TBTN26/ARE703.docx", "https://docs.wto.org/imrd/directdoc.asp?DDFDocuments/t/G/TBTN26/ARE703.docx")</f>
        <v>https://docs.wto.org/imrd/directdoc.asp?DDFDocuments/t/G/TBTN26/ARE703.docx</v>
      </c>
      <c r="S36" s="6" t="str">
        <f>HYPERLINK("https://docs.wto.org/imrd/directdoc.asp?DDFDocuments/u/G/TBTN26/ARE703.docx", "https://docs.wto.org/imrd/directdoc.asp?DDFDocuments/u/G/TBTN26/ARE703.docx")</f>
        <v>https://docs.wto.org/imrd/directdoc.asp?DDFDocuments/u/G/TBTN26/ARE703.docx</v>
      </c>
      <c r="T36" s="6" t="str">
        <f>HYPERLINK("https://docs.wto.org/imrd/directdoc.asp?DDFDocuments/v/G/TBTN26/ARE703.docx", "https://docs.wto.org/imrd/directdoc.asp?DDFDocuments/v/G/TBTN26/ARE703.docx")</f>
        <v>https://docs.wto.org/imrd/directdoc.asp?DDFDocuments/v/G/TBTN26/ARE703.docx</v>
      </c>
      <c r="U36" s="6" t="s">
        <v>44</v>
      </c>
      <c r="V36" s="6" t="s">
        <v>45</v>
      </c>
      <c r="W36" s="6" t="s">
        <v>45</v>
      </c>
      <c r="X36" s="6" t="s">
        <v>45</v>
      </c>
      <c r="Y36" s="6" t="s">
        <v>45</v>
      </c>
      <c r="Z36" s="6" t="s">
        <v>45</v>
      </c>
      <c r="AA36" s="6" t="s">
        <v>45</v>
      </c>
      <c r="AB36" s="9" t="s">
        <v>38</v>
      </c>
      <c r="AC36" s="6" t="s">
        <v>38</v>
      </c>
      <c r="AD36" s="6" t="s">
        <v>38</v>
      </c>
      <c r="AE36" s="6" t="s">
        <v>38</v>
      </c>
      <c r="AF36" s="6" t="s">
        <v>38</v>
      </c>
      <c r="AG36" s="6" t="s">
        <v>38</v>
      </c>
      <c r="AH36" s="9" t="s">
        <v>38</v>
      </c>
    </row>
    <row r="37" spans="1:34" ht="30" customHeight="1" x14ac:dyDescent="0.3">
      <c r="A37" s="6" t="s">
        <v>1194</v>
      </c>
      <c r="B37" s="10">
        <v>46175</v>
      </c>
      <c r="C37" s="8" t="str">
        <f>HYPERLINK("https://epingalert.org/en/Search?viewData= G/TBT/N/BDI/773, G/TBT/N/KEN/2063, G/TBT/N/RWA/1430, G/TBT/N/TZA/1610, G/TBT/N/UGA/2386"," G/TBT/N/BDI/773, G/TBT/N/KEN/2063, G/TBT/N/RWA/1430, G/TBT/N/TZA/1610, G/TBT/N/UGA/2386")</f>
        <v xml:space="preserve"> G/TBT/N/BDI/773, G/TBT/N/KEN/2063, G/TBT/N/RWA/1430, G/TBT/N/TZA/1610, G/TBT/N/UGA/2386</v>
      </c>
      <c r="D37" s="9" t="s">
        <v>1857</v>
      </c>
      <c r="E37" s="9" t="s">
        <v>1858</v>
      </c>
      <c r="F37" s="9" t="s">
        <v>1197</v>
      </c>
      <c r="G37" s="9" t="s">
        <v>1800</v>
      </c>
      <c r="H37" s="9" t="s">
        <v>480</v>
      </c>
      <c r="I37" s="9" t="s">
        <v>1199</v>
      </c>
      <c r="J37" s="9" t="s">
        <v>38</v>
      </c>
      <c r="K37" s="9" t="s">
        <v>38</v>
      </c>
      <c r="L37" s="6"/>
      <c r="M37" s="7">
        <v>46235</v>
      </c>
      <c r="N37" s="7" t="s">
        <v>122</v>
      </c>
      <c r="O37" s="7" t="s">
        <v>122</v>
      </c>
      <c r="P37" s="6" t="s">
        <v>43</v>
      </c>
      <c r="Q37" s="9" t="s">
        <v>1859</v>
      </c>
      <c r="R37" s="6" t="str">
        <f>HYPERLINK("https://docs.wto.org/imrd/directdoc.asp?DDFDocuments/t/G/TBTN26/BDI773.docx", "https://docs.wto.org/imrd/directdoc.asp?DDFDocuments/t/G/TBTN26/BDI773.docx")</f>
        <v>https://docs.wto.org/imrd/directdoc.asp?DDFDocuments/t/G/TBTN26/BDI773.docx</v>
      </c>
      <c r="S37" s="6" t="str">
        <f>HYPERLINK("https://docs.wto.org/imrd/directdoc.asp?DDFDocuments/u/G/TBTN26/BDI773.docx", "https://docs.wto.org/imrd/directdoc.asp?DDFDocuments/u/G/TBTN26/BDI773.docx")</f>
        <v>https://docs.wto.org/imrd/directdoc.asp?DDFDocuments/u/G/TBTN26/BDI773.docx</v>
      </c>
      <c r="T37" s="6" t="str">
        <f>HYPERLINK("https://docs.wto.org/imrd/directdoc.asp?DDFDocuments/v/G/TBTN26/BDI773.docx", "https://docs.wto.org/imrd/directdoc.asp?DDFDocuments/v/G/TBTN26/BDI773.docx")</f>
        <v>https://docs.wto.org/imrd/directdoc.asp?DDFDocuments/v/G/TBTN26/BDI773.docx</v>
      </c>
      <c r="U37" s="6" t="s">
        <v>45</v>
      </c>
      <c r="V37" s="6" t="s">
        <v>45</v>
      </c>
      <c r="W37" s="6" t="s">
        <v>44</v>
      </c>
      <c r="X37" s="6" t="s">
        <v>45</v>
      </c>
      <c r="Y37" s="6" t="s">
        <v>45</v>
      </c>
      <c r="Z37" s="6" t="s">
        <v>45</v>
      </c>
      <c r="AA37" s="6" t="s">
        <v>45</v>
      </c>
      <c r="AB37" s="9" t="s">
        <v>1860</v>
      </c>
      <c r="AC37" s="6" t="s">
        <v>38</v>
      </c>
      <c r="AD37" s="6" t="s">
        <v>38</v>
      </c>
      <c r="AE37" s="6" t="s">
        <v>38</v>
      </c>
      <c r="AF37" s="6" t="s">
        <v>38</v>
      </c>
      <c r="AG37" s="6" t="s">
        <v>38</v>
      </c>
      <c r="AH37" s="9" t="s">
        <v>38</v>
      </c>
    </row>
    <row r="38" spans="1:34" ht="30" customHeight="1" x14ac:dyDescent="0.3">
      <c r="A38" s="6" t="s">
        <v>1096</v>
      </c>
      <c r="B38" s="10">
        <v>46175</v>
      </c>
      <c r="C38" s="8" t="str">
        <f>HYPERLINK("https://epingalert.org/en/Search?viewData= G/TBT/N/BDI/773, G/TBT/N/KEN/2063, G/TBT/N/RWA/1430, G/TBT/N/TZA/1610, G/TBT/N/UGA/2386"," G/TBT/N/BDI/773, G/TBT/N/KEN/2063, G/TBT/N/RWA/1430, G/TBT/N/TZA/1610, G/TBT/N/UGA/2386")</f>
        <v xml:space="preserve"> G/TBT/N/BDI/773, G/TBT/N/KEN/2063, G/TBT/N/RWA/1430, G/TBT/N/TZA/1610, G/TBT/N/UGA/2386</v>
      </c>
      <c r="D38" s="9" t="s">
        <v>1857</v>
      </c>
      <c r="E38" s="9" t="s">
        <v>1858</v>
      </c>
      <c r="F38" s="9" t="s">
        <v>1197</v>
      </c>
      <c r="G38" s="9" t="s">
        <v>1800</v>
      </c>
      <c r="H38" s="9" t="s">
        <v>480</v>
      </c>
      <c r="I38" s="9" t="s">
        <v>1199</v>
      </c>
      <c r="J38" s="9" t="s">
        <v>38</v>
      </c>
      <c r="K38" s="9" t="s">
        <v>38</v>
      </c>
      <c r="L38" s="6"/>
      <c r="M38" s="7">
        <v>46235</v>
      </c>
      <c r="N38" s="7" t="s">
        <v>122</v>
      </c>
      <c r="O38" s="7" t="s">
        <v>122</v>
      </c>
      <c r="P38" s="6" t="s">
        <v>43</v>
      </c>
      <c r="Q38" s="9" t="s">
        <v>1859</v>
      </c>
      <c r="R38" s="6" t="str">
        <f>HYPERLINK("https://docs.wto.org/imrd/directdoc.asp?DDFDocuments/t/G/TBTN26/BDI773.docx", "https://docs.wto.org/imrd/directdoc.asp?DDFDocuments/t/G/TBTN26/BDI773.docx")</f>
        <v>https://docs.wto.org/imrd/directdoc.asp?DDFDocuments/t/G/TBTN26/BDI773.docx</v>
      </c>
      <c r="S38" s="6" t="str">
        <f>HYPERLINK("https://docs.wto.org/imrd/directdoc.asp?DDFDocuments/u/G/TBTN26/BDI773.docx", "https://docs.wto.org/imrd/directdoc.asp?DDFDocuments/u/G/TBTN26/BDI773.docx")</f>
        <v>https://docs.wto.org/imrd/directdoc.asp?DDFDocuments/u/G/TBTN26/BDI773.docx</v>
      </c>
      <c r="T38" s="6" t="str">
        <f>HYPERLINK("https://docs.wto.org/imrd/directdoc.asp?DDFDocuments/v/G/TBTN26/BDI773.docx", "https://docs.wto.org/imrd/directdoc.asp?DDFDocuments/v/G/TBTN26/BDI773.docx")</f>
        <v>https://docs.wto.org/imrd/directdoc.asp?DDFDocuments/v/G/TBTN26/BDI773.docx</v>
      </c>
      <c r="U38" s="6" t="s">
        <v>45</v>
      </c>
      <c r="V38" s="6" t="s">
        <v>45</v>
      </c>
      <c r="W38" s="6" t="s">
        <v>44</v>
      </c>
      <c r="X38" s="6" t="s">
        <v>45</v>
      </c>
      <c r="Y38" s="6" t="s">
        <v>45</v>
      </c>
      <c r="Z38" s="6" t="s">
        <v>45</v>
      </c>
      <c r="AA38" s="6" t="s">
        <v>45</v>
      </c>
      <c r="AB38" s="9" t="s">
        <v>1860</v>
      </c>
      <c r="AC38" s="6" t="s">
        <v>38</v>
      </c>
      <c r="AD38" s="6" t="s">
        <v>38</v>
      </c>
      <c r="AE38" s="6" t="s">
        <v>38</v>
      </c>
      <c r="AF38" s="6" t="s">
        <v>38</v>
      </c>
      <c r="AG38" s="6" t="s">
        <v>38</v>
      </c>
      <c r="AH38" s="9" t="s">
        <v>38</v>
      </c>
    </row>
    <row r="39" spans="1:34" ht="30" customHeight="1" x14ac:dyDescent="0.3">
      <c r="A39" s="6" t="s">
        <v>1202</v>
      </c>
      <c r="B39" s="10">
        <v>46175</v>
      </c>
      <c r="C39" s="8" t="str">
        <f>HYPERLINK("https://epingalert.org/en/Search?viewData= G/TBT/N/BDI/773, G/TBT/N/KEN/2063, G/TBT/N/RWA/1430, G/TBT/N/TZA/1610, G/TBT/N/UGA/2386"," G/TBT/N/BDI/773, G/TBT/N/KEN/2063, G/TBT/N/RWA/1430, G/TBT/N/TZA/1610, G/TBT/N/UGA/2386")</f>
        <v xml:space="preserve"> G/TBT/N/BDI/773, G/TBT/N/KEN/2063, G/TBT/N/RWA/1430, G/TBT/N/TZA/1610, G/TBT/N/UGA/2386</v>
      </c>
      <c r="D39" s="9" t="s">
        <v>1857</v>
      </c>
      <c r="E39" s="9" t="s">
        <v>1858</v>
      </c>
      <c r="F39" s="9" t="s">
        <v>1197</v>
      </c>
      <c r="G39" s="9" t="s">
        <v>1800</v>
      </c>
      <c r="H39" s="9" t="s">
        <v>480</v>
      </c>
      <c r="I39" s="9" t="s">
        <v>1199</v>
      </c>
      <c r="J39" s="9" t="s">
        <v>38</v>
      </c>
      <c r="K39" s="9" t="s">
        <v>38</v>
      </c>
      <c r="L39" s="6"/>
      <c r="M39" s="7">
        <v>46235</v>
      </c>
      <c r="N39" s="7" t="s">
        <v>122</v>
      </c>
      <c r="O39" s="7" t="s">
        <v>122</v>
      </c>
      <c r="P39" s="6" t="s">
        <v>43</v>
      </c>
      <c r="Q39" s="9" t="s">
        <v>1859</v>
      </c>
      <c r="R39" s="6" t="str">
        <f>HYPERLINK("https://docs.wto.org/imrd/directdoc.asp?DDFDocuments/t/G/TBTN26/BDI773.docx", "https://docs.wto.org/imrd/directdoc.asp?DDFDocuments/t/G/TBTN26/BDI773.docx")</f>
        <v>https://docs.wto.org/imrd/directdoc.asp?DDFDocuments/t/G/TBTN26/BDI773.docx</v>
      </c>
      <c r="S39" s="6" t="str">
        <f>HYPERLINK("https://docs.wto.org/imrd/directdoc.asp?DDFDocuments/u/G/TBTN26/BDI773.docx", "https://docs.wto.org/imrd/directdoc.asp?DDFDocuments/u/G/TBTN26/BDI773.docx")</f>
        <v>https://docs.wto.org/imrd/directdoc.asp?DDFDocuments/u/G/TBTN26/BDI773.docx</v>
      </c>
      <c r="T39" s="6" t="str">
        <f>HYPERLINK("https://docs.wto.org/imrd/directdoc.asp?DDFDocuments/v/G/TBTN26/BDI773.docx", "https://docs.wto.org/imrd/directdoc.asp?DDFDocuments/v/G/TBTN26/BDI773.docx")</f>
        <v>https://docs.wto.org/imrd/directdoc.asp?DDFDocuments/v/G/TBTN26/BDI773.docx</v>
      </c>
      <c r="U39" s="6" t="s">
        <v>45</v>
      </c>
      <c r="V39" s="6" t="s">
        <v>45</v>
      </c>
      <c r="W39" s="6" t="s">
        <v>44</v>
      </c>
      <c r="X39" s="6" t="s">
        <v>45</v>
      </c>
      <c r="Y39" s="6" t="s">
        <v>45</v>
      </c>
      <c r="Z39" s="6" t="s">
        <v>45</v>
      </c>
      <c r="AA39" s="6" t="s">
        <v>45</v>
      </c>
      <c r="AB39" s="9" t="s">
        <v>1860</v>
      </c>
      <c r="AC39" s="6" t="s">
        <v>38</v>
      </c>
      <c r="AD39" s="6" t="s">
        <v>38</v>
      </c>
      <c r="AE39" s="6" t="s">
        <v>38</v>
      </c>
      <c r="AF39" s="6" t="s">
        <v>38</v>
      </c>
      <c r="AG39" s="6" t="s">
        <v>38</v>
      </c>
      <c r="AH39" s="9" t="s">
        <v>38</v>
      </c>
    </row>
    <row r="40" spans="1:34" ht="30" customHeight="1" x14ac:dyDescent="0.3">
      <c r="A40" s="6" t="s">
        <v>1203</v>
      </c>
      <c r="B40" s="10">
        <v>46175</v>
      </c>
      <c r="C40" s="8" t="str">
        <f>HYPERLINK("https://epingalert.org/en/Search?viewData= G/TBT/N/BDI/773, G/TBT/N/KEN/2063, G/TBT/N/RWA/1430, G/TBT/N/TZA/1610, G/TBT/N/UGA/2386"," G/TBT/N/BDI/773, G/TBT/N/KEN/2063, G/TBT/N/RWA/1430, G/TBT/N/TZA/1610, G/TBT/N/UGA/2386")</f>
        <v xml:space="preserve"> G/TBT/N/BDI/773, G/TBT/N/KEN/2063, G/TBT/N/RWA/1430, G/TBT/N/TZA/1610, G/TBT/N/UGA/2386</v>
      </c>
      <c r="D40" s="9" t="s">
        <v>1857</v>
      </c>
      <c r="E40" s="9" t="s">
        <v>1858</v>
      </c>
      <c r="F40" s="9" t="s">
        <v>1197</v>
      </c>
      <c r="G40" s="9" t="s">
        <v>1800</v>
      </c>
      <c r="H40" s="9" t="s">
        <v>480</v>
      </c>
      <c r="I40" s="9" t="s">
        <v>1199</v>
      </c>
      <c r="J40" s="9" t="s">
        <v>38</v>
      </c>
      <c r="K40" s="9" t="s">
        <v>38</v>
      </c>
      <c r="L40" s="6"/>
      <c r="M40" s="7">
        <v>46235</v>
      </c>
      <c r="N40" s="7" t="s">
        <v>122</v>
      </c>
      <c r="O40" s="7" t="s">
        <v>122</v>
      </c>
      <c r="P40" s="6" t="s">
        <v>43</v>
      </c>
      <c r="Q40" s="9" t="s">
        <v>1859</v>
      </c>
      <c r="R40" s="6" t="str">
        <f>HYPERLINK("https://docs.wto.org/imrd/directdoc.asp?DDFDocuments/t/G/TBTN26/BDI773.docx", "https://docs.wto.org/imrd/directdoc.asp?DDFDocuments/t/G/TBTN26/BDI773.docx")</f>
        <v>https://docs.wto.org/imrd/directdoc.asp?DDFDocuments/t/G/TBTN26/BDI773.docx</v>
      </c>
      <c r="S40" s="6" t="str">
        <f>HYPERLINK("https://docs.wto.org/imrd/directdoc.asp?DDFDocuments/u/G/TBTN26/BDI773.docx", "https://docs.wto.org/imrd/directdoc.asp?DDFDocuments/u/G/TBTN26/BDI773.docx")</f>
        <v>https://docs.wto.org/imrd/directdoc.asp?DDFDocuments/u/G/TBTN26/BDI773.docx</v>
      </c>
      <c r="T40" s="6" t="str">
        <f>HYPERLINK("https://docs.wto.org/imrd/directdoc.asp?DDFDocuments/v/G/TBTN26/BDI773.docx", "https://docs.wto.org/imrd/directdoc.asp?DDFDocuments/v/G/TBTN26/BDI773.docx")</f>
        <v>https://docs.wto.org/imrd/directdoc.asp?DDFDocuments/v/G/TBTN26/BDI773.docx</v>
      </c>
      <c r="U40" s="6" t="s">
        <v>45</v>
      </c>
      <c r="V40" s="6" t="s">
        <v>45</v>
      </c>
      <c r="W40" s="6" t="s">
        <v>44</v>
      </c>
      <c r="X40" s="6" t="s">
        <v>45</v>
      </c>
      <c r="Y40" s="6" t="s">
        <v>45</v>
      </c>
      <c r="Z40" s="6" t="s">
        <v>45</v>
      </c>
      <c r="AA40" s="6" t="s">
        <v>45</v>
      </c>
      <c r="AB40" s="9" t="s">
        <v>1860</v>
      </c>
      <c r="AC40" s="6" t="s">
        <v>38</v>
      </c>
      <c r="AD40" s="6" t="s">
        <v>38</v>
      </c>
      <c r="AE40" s="6" t="s">
        <v>38</v>
      </c>
      <c r="AF40" s="6" t="s">
        <v>38</v>
      </c>
      <c r="AG40" s="6" t="s">
        <v>38</v>
      </c>
      <c r="AH40" s="9" t="s">
        <v>38</v>
      </c>
    </row>
    <row r="41" spans="1:34" ht="30" customHeight="1" x14ac:dyDescent="0.3">
      <c r="A41" s="6" t="s">
        <v>876</v>
      </c>
      <c r="B41" s="10">
        <v>46175</v>
      </c>
      <c r="C41" s="8" t="str">
        <f>HYPERLINK("https://epingalert.org/en/Search?viewData= G/TBT/N/BDI/773, G/TBT/N/KEN/2063, G/TBT/N/RWA/1430, G/TBT/N/TZA/1610, G/TBT/N/UGA/2386"," G/TBT/N/BDI/773, G/TBT/N/KEN/2063, G/TBT/N/RWA/1430, G/TBT/N/TZA/1610, G/TBT/N/UGA/2386")</f>
        <v xml:space="preserve"> G/TBT/N/BDI/773, G/TBT/N/KEN/2063, G/TBT/N/RWA/1430, G/TBT/N/TZA/1610, G/TBT/N/UGA/2386</v>
      </c>
      <c r="D41" s="9" t="s">
        <v>1857</v>
      </c>
      <c r="E41" s="9" t="s">
        <v>1858</v>
      </c>
      <c r="F41" s="9" t="s">
        <v>1197</v>
      </c>
      <c r="G41" s="9" t="s">
        <v>1800</v>
      </c>
      <c r="H41" s="9" t="s">
        <v>480</v>
      </c>
      <c r="I41" s="9" t="s">
        <v>1199</v>
      </c>
      <c r="J41" s="9" t="s">
        <v>38</v>
      </c>
      <c r="K41" s="9" t="s">
        <v>38</v>
      </c>
      <c r="L41" s="6"/>
      <c r="M41" s="7">
        <v>46235</v>
      </c>
      <c r="N41" s="7" t="s">
        <v>122</v>
      </c>
      <c r="O41" s="7" t="s">
        <v>122</v>
      </c>
      <c r="P41" s="6" t="s">
        <v>43</v>
      </c>
      <c r="Q41" s="9" t="s">
        <v>1859</v>
      </c>
      <c r="R41" s="6" t="str">
        <f>HYPERLINK("https://docs.wto.org/imrd/directdoc.asp?DDFDocuments/t/G/TBTN26/BDI773.docx", "https://docs.wto.org/imrd/directdoc.asp?DDFDocuments/t/G/TBTN26/BDI773.docx")</f>
        <v>https://docs.wto.org/imrd/directdoc.asp?DDFDocuments/t/G/TBTN26/BDI773.docx</v>
      </c>
      <c r="S41" s="6" t="str">
        <f>HYPERLINK("https://docs.wto.org/imrd/directdoc.asp?DDFDocuments/u/G/TBTN26/BDI773.docx", "https://docs.wto.org/imrd/directdoc.asp?DDFDocuments/u/G/TBTN26/BDI773.docx")</f>
        <v>https://docs.wto.org/imrd/directdoc.asp?DDFDocuments/u/G/TBTN26/BDI773.docx</v>
      </c>
      <c r="T41" s="6" t="str">
        <f>HYPERLINK("https://docs.wto.org/imrd/directdoc.asp?DDFDocuments/v/G/TBTN26/BDI773.docx", "https://docs.wto.org/imrd/directdoc.asp?DDFDocuments/v/G/TBTN26/BDI773.docx")</f>
        <v>https://docs.wto.org/imrd/directdoc.asp?DDFDocuments/v/G/TBTN26/BDI773.docx</v>
      </c>
      <c r="U41" s="6" t="s">
        <v>45</v>
      </c>
      <c r="V41" s="6" t="s">
        <v>45</v>
      </c>
      <c r="W41" s="6" t="s">
        <v>44</v>
      </c>
      <c r="X41" s="6" t="s">
        <v>45</v>
      </c>
      <c r="Y41" s="6" t="s">
        <v>45</v>
      </c>
      <c r="Z41" s="6" t="s">
        <v>45</v>
      </c>
      <c r="AA41" s="6" t="s">
        <v>45</v>
      </c>
      <c r="AB41" s="9" t="s">
        <v>1860</v>
      </c>
      <c r="AC41" s="6" t="s">
        <v>38</v>
      </c>
      <c r="AD41" s="6" t="s">
        <v>38</v>
      </c>
      <c r="AE41" s="6" t="s">
        <v>38</v>
      </c>
      <c r="AF41" s="6" t="s">
        <v>38</v>
      </c>
      <c r="AG41" s="6" t="s">
        <v>38</v>
      </c>
      <c r="AH41" s="9" t="s">
        <v>38</v>
      </c>
    </row>
    <row r="42" spans="1:34" ht="30" customHeight="1" x14ac:dyDescent="0.3">
      <c r="A42" s="6" t="s">
        <v>1194</v>
      </c>
      <c r="B42" s="10">
        <v>46175</v>
      </c>
      <c r="C42" s="8" t="str">
        <f>HYPERLINK("https://epingalert.org/en/Search?viewData= G/TBT/N/BDI/774, G/TBT/N/KEN/2064, G/TBT/N/RWA/1431, G/TBT/N/TZA/1611, G/TBT/N/UGA/2387"," G/TBT/N/BDI/774, G/TBT/N/KEN/2064, G/TBT/N/RWA/1431, G/TBT/N/TZA/1611, G/TBT/N/UGA/2387")</f>
        <v xml:space="preserve"> G/TBT/N/BDI/774, G/TBT/N/KEN/2064, G/TBT/N/RWA/1431, G/TBT/N/TZA/1611, G/TBT/N/UGA/2387</v>
      </c>
      <c r="D42" s="9" t="s">
        <v>1861</v>
      </c>
      <c r="E42" s="9" t="s">
        <v>1862</v>
      </c>
      <c r="F42" s="9" t="s">
        <v>1197</v>
      </c>
      <c r="G42" s="9" t="s">
        <v>1800</v>
      </c>
      <c r="H42" s="9" t="s">
        <v>480</v>
      </c>
      <c r="I42" s="9" t="s">
        <v>1199</v>
      </c>
      <c r="J42" s="9" t="s">
        <v>38</v>
      </c>
      <c r="K42" s="9" t="s">
        <v>121</v>
      </c>
      <c r="L42" s="6"/>
      <c r="M42" s="7">
        <v>46235</v>
      </c>
      <c r="N42" s="7" t="s">
        <v>122</v>
      </c>
      <c r="O42" s="7" t="s">
        <v>122</v>
      </c>
      <c r="P42" s="6" t="s">
        <v>43</v>
      </c>
      <c r="Q42" s="9" t="s">
        <v>1863</v>
      </c>
      <c r="R42" s="6" t="str">
        <f>HYPERLINK("https://docs.wto.org/imrd/directdoc.asp?DDFDocuments/t/G/TBTN26/BDI774.docx", "https://docs.wto.org/imrd/directdoc.asp?DDFDocuments/t/G/TBTN26/BDI774.docx")</f>
        <v>https://docs.wto.org/imrd/directdoc.asp?DDFDocuments/t/G/TBTN26/BDI774.docx</v>
      </c>
      <c r="S42" s="6" t="str">
        <f>HYPERLINK("https://docs.wto.org/imrd/directdoc.asp?DDFDocuments/u/G/TBTN26/BDI774.docx", "https://docs.wto.org/imrd/directdoc.asp?DDFDocuments/u/G/TBTN26/BDI774.docx")</f>
        <v>https://docs.wto.org/imrd/directdoc.asp?DDFDocuments/u/G/TBTN26/BDI774.docx</v>
      </c>
      <c r="T42" s="6" t="str">
        <f>HYPERLINK("https://docs.wto.org/imrd/directdoc.asp?DDFDocuments/v/G/TBTN26/BDI774.docx", "https://docs.wto.org/imrd/directdoc.asp?DDFDocuments/v/G/TBTN26/BDI774.docx")</f>
        <v>https://docs.wto.org/imrd/directdoc.asp?DDFDocuments/v/G/TBTN26/BDI774.docx</v>
      </c>
      <c r="U42" s="6" t="s">
        <v>45</v>
      </c>
      <c r="V42" s="6" t="s">
        <v>45</v>
      </c>
      <c r="W42" s="6" t="s">
        <v>44</v>
      </c>
      <c r="X42" s="6" t="s">
        <v>45</v>
      </c>
      <c r="Y42" s="6" t="s">
        <v>45</v>
      </c>
      <c r="Z42" s="6" t="s">
        <v>45</v>
      </c>
      <c r="AA42" s="6" t="s">
        <v>45</v>
      </c>
      <c r="AB42" s="9" t="s">
        <v>1864</v>
      </c>
      <c r="AC42" s="6" t="s">
        <v>38</v>
      </c>
      <c r="AD42" s="6" t="s">
        <v>38</v>
      </c>
      <c r="AE42" s="6" t="s">
        <v>38</v>
      </c>
      <c r="AF42" s="6" t="s">
        <v>38</v>
      </c>
      <c r="AG42" s="6" t="s">
        <v>38</v>
      </c>
      <c r="AH42" s="9" t="s">
        <v>38</v>
      </c>
    </row>
    <row r="43" spans="1:34" ht="30" customHeight="1" x14ac:dyDescent="0.3">
      <c r="A43" s="6" t="s">
        <v>1096</v>
      </c>
      <c r="B43" s="10">
        <v>46175</v>
      </c>
      <c r="C43" s="8" t="str">
        <f>HYPERLINK("https://epingalert.org/en/Search?viewData= G/TBT/N/BDI/774, G/TBT/N/KEN/2064, G/TBT/N/RWA/1431, G/TBT/N/TZA/1611, G/TBT/N/UGA/2387"," G/TBT/N/BDI/774, G/TBT/N/KEN/2064, G/TBT/N/RWA/1431, G/TBT/N/TZA/1611, G/TBT/N/UGA/2387")</f>
        <v xml:space="preserve"> G/TBT/N/BDI/774, G/TBT/N/KEN/2064, G/TBT/N/RWA/1431, G/TBT/N/TZA/1611, G/TBT/N/UGA/2387</v>
      </c>
      <c r="D43" s="9" t="s">
        <v>1861</v>
      </c>
      <c r="E43" s="9" t="s">
        <v>1862</v>
      </c>
      <c r="F43" s="9" t="s">
        <v>1197</v>
      </c>
      <c r="G43" s="9" t="s">
        <v>1800</v>
      </c>
      <c r="H43" s="9" t="s">
        <v>480</v>
      </c>
      <c r="I43" s="9" t="s">
        <v>1199</v>
      </c>
      <c r="J43" s="9" t="s">
        <v>38</v>
      </c>
      <c r="K43" s="9" t="s">
        <v>121</v>
      </c>
      <c r="L43" s="6"/>
      <c r="M43" s="7">
        <v>46235</v>
      </c>
      <c r="N43" s="7" t="s">
        <v>122</v>
      </c>
      <c r="O43" s="7" t="s">
        <v>122</v>
      </c>
      <c r="P43" s="6" t="s">
        <v>43</v>
      </c>
      <c r="Q43" s="9" t="s">
        <v>1863</v>
      </c>
      <c r="R43" s="6" t="str">
        <f>HYPERLINK("https://docs.wto.org/imrd/directdoc.asp?DDFDocuments/t/G/TBTN26/BDI774.docx", "https://docs.wto.org/imrd/directdoc.asp?DDFDocuments/t/G/TBTN26/BDI774.docx")</f>
        <v>https://docs.wto.org/imrd/directdoc.asp?DDFDocuments/t/G/TBTN26/BDI774.docx</v>
      </c>
      <c r="S43" s="6" t="str">
        <f>HYPERLINK("https://docs.wto.org/imrd/directdoc.asp?DDFDocuments/u/G/TBTN26/BDI774.docx", "https://docs.wto.org/imrd/directdoc.asp?DDFDocuments/u/G/TBTN26/BDI774.docx")</f>
        <v>https://docs.wto.org/imrd/directdoc.asp?DDFDocuments/u/G/TBTN26/BDI774.docx</v>
      </c>
      <c r="T43" s="6" t="str">
        <f>HYPERLINK("https://docs.wto.org/imrd/directdoc.asp?DDFDocuments/v/G/TBTN26/BDI774.docx", "https://docs.wto.org/imrd/directdoc.asp?DDFDocuments/v/G/TBTN26/BDI774.docx")</f>
        <v>https://docs.wto.org/imrd/directdoc.asp?DDFDocuments/v/G/TBTN26/BDI774.docx</v>
      </c>
      <c r="U43" s="6" t="s">
        <v>45</v>
      </c>
      <c r="V43" s="6" t="s">
        <v>45</v>
      </c>
      <c r="W43" s="6" t="s">
        <v>44</v>
      </c>
      <c r="X43" s="6" t="s">
        <v>45</v>
      </c>
      <c r="Y43" s="6" t="s">
        <v>45</v>
      </c>
      <c r="Z43" s="6" t="s">
        <v>45</v>
      </c>
      <c r="AA43" s="6" t="s">
        <v>45</v>
      </c>
      <c r="AB43" s="9" t="s">
        <v>1864</v>
      </c>
      <c r="AC43" s="6" t="s">
        <v>38</v>
      </c>
      <c r="AD43" s="6" t="s">
        <v>38</v>
      </c>
      <c r="AE43" s="6" t="s">
        <v>38</v>
      </c>
      <c r="AF43" s="6" t="s">
        <v>38</v>
      </c>
      <c r="AG43" s="6" t="s">
        <v>38</v>
      </c>
      <c r="AH43" s="9" t="s">
        <v>38</v>
      </c>
    </row>
    <row r="44" spans="1:34" ht="30" customHeight="1" x14ac:dyDescent="0.3">
      <c r="A44" s="6" t="s">
        <v>1202</v>
      </c>
      <c r="B44" s="10">
        <v>46175</v>
      </c>
      <c r="C44" s="8" t="str">
        <f>HYPERLINK("https://epingalert.org/en/Search?viewData= G/TBT/N/BDI/774, G/TBT/N/KEN/2064, G/TBT/N/RWA/1431, G/TBT/N/TZA/1611, G/TBT/N/UGA/2387"," G/TBT/N/BDI/774, G/TBT/N/KEN/2064, G/TBT/N/RWA/1431, G/TBT/N/TZA/1611, G/TBT/N/UGA/2387")</f>
        <v xml:space="preserve"> G/TBT/N/BDI/774, G/TBT/N/KEN/2064, G/TBT/N/RWA/1431, G/TBT/N/TZA/1611, G/TBT/N/UGA/2387</v>
      </c>
      <c r="D44" s="9" t="s">
        <v>1861</v>
      </c>
      <c r="E44" s="9" t="s">
        <v>1862</v>
      </c>
      <c r="F44" s="9" t="s">
        <v>1197</v>
      </c>
      <c r="G44" s="9" t="s">
        <v>1800</v>
      </c>
      <c r="H44" s="9" t="s">
        <v>480</v>
      </c>
      <c r="I44" s="9" t="s">
        <v>1199</v>
      </c>
      <c r="J44" s="9" t="s">
        <v>38</v>
      </c>
      <c r="K44" s="9" t="s">
        <v>121</v>
      </c>
      <c r="L44" s="6"/>
      <c r="M44" s="7">
        <v>46235</v>
      </c>
      <c r="N44" s="7" t="s">
        <v>122</v>
      </c>
      <c r="O44" s="7" t="s">
        <v>122</v>
      </c>
      <c r="P44" s="6" t="s">
        <v>43</v>
      </c>
      <c r="Q44" s="9" t="s">
        <v>1863</v>
      </c>
      <c r="R44" s="6" t="str">
        <f>HYPERLINK("https://docs.wto.org/imrd/directdoc.asp?DDFDocuments/t/G/TBTN26/BDI774.docx", "https://docs.wto.org/imrd/directdoc.asp?DDFDocuments/t/G/TBTN26/BDI774.docx")</f>
        <v>https://docs.wto.org/imrd/directdoc.asp?DDFDocuments/t/G/TBTN26/BDI774.docx</v>
      </c>
      <c r="S44" s="6" t="str">
        <f>HYPERLINK("https://docs.wto.org/imrd/directdoc.asp?DDFDocuments/u/G/TBTN26/BDI774.docx", "https://docs.wto.org/imrd/directdoc.asp?DDFDocuments/u/G/TBTN26/BDI774.docx")</f>
        <v>https://docs.wto.org/imrd/directdoc.asp?DDFDocuments/u/G/TBTN26/BDI774.docx</v>
      </c>
      <c r="T44" s="6" t="str">
        <f>HYPERLINK("https://docs.wto.org/imrd/directdoc.asp?DDFDocuments/v/G/TBTN26/BDI774.docx", "https://docs.wto.org/imrd/directdoc.asp?DDFDocuments/v/G/TBTN26/BDI774.docx")</f>
        <v>https://docs.wto.org/imrd/directdoc.asp?DDFDocuments/v/G/TBTN26/BDI774.docx</v>
      </c>
      <c r="U44" s="6" t="s">
        <v>45</v>
      </c>
      <c r="V44" s="6" t="s">
        <v>45</v>
      </c>
      <c r="W44" s="6" t="s">
        <v>44</v>
      </c>
      <c r="X44" s="6" t="s">
        <v>45</v>
      </c>
      <c r="Y44" s="6" t="s">
        <v>45</v>
      </c>
      <c r="Z44" s="6" t="s">
        <v>45</v>
      </c>
      <c r="AA44" s="6" t="s">
        <v>45</v>
      </c>
      <c r="AB44" s="9" t="s">
        <v>1864</v>
      </c>
      <c r="AC44" s="6" t="s">
        <v>38</v>
      </c>
      <c r="AD44" s="6" t="s">
        <v>38</v>
      </c>
      <c r="AE44" s="6" t="s">
        <v>38</v>
      </c>
      <c r="AF44" s="6" t="s">
        <v>38</v>
      </c>
      <c r="AG44" s="6" t="s">
        <v>38</v>
      </c>
      <c r="AH44" s="9" t="s">
        <v>38</v>
      </c>
    </row>
    <row r="45" spans="1:34" ht="30" customHeight="1" x14ac:dyDescent="0.3">
      <c r="A45" s="6" t="s">
        <v>1203</v>
      </c>
      <c r="B45" s="10">
        <v>46175</v>
      </c>
      <c r="C45" s="8" t="str">
        <f>HYPERLINK("https://epingalert.org/en/Search?viewData= G/TBT/N/BDI/774, G/TBT/N/KEN/2064, G/TBT/N/RWA/1431, G/TBT/N/TZA/1611, G/TBT/N/UGA/2387"," G/TBT/N/BDI/774, G/TBT/N/KEN/2064, G/TBT/N/RWA/1431, G/TBT/N/TZA/1611, G/TBT/N/UGA/2387")</f>
        <v xml:space="preserve"> G/TBT/N/BDI/774, G/TBT/N/KEN/2064, G/TBT/N/RWA/1431, G/TBT/N/TZA/1611, G/TBT/N/UGA/2387</v>
      </c>
      <c r="D45" s="9" t="s">
        <v>1861</v>
      </c>
      <c r="E45" s="9" t="s">
        <v>1862</v>
      </c>
      <c r="F45" s="9" t="s">
        <v>1197</v>
      </c>
      <c r="G45" s="9" t="s">
        <v>1800</v>
      </c>
      <c r="H45" s="9" t="s">
        <v>480</v>
      </c>
      <c r="I45" s="9" t="s">
        <v>1199</v>
      </c>
      <c r="J45" s="9" t="s">
        <v>38</v>
      </c>
      <c r="K45" s="9" t="s">
        <v>121</v>
      </c>
      <c r="L45" s="6"/>
      <c r="M45" s="7">
        <v>46235</v>
      </c>
      <c r="N45" s="7" t="s">
        <v>122</v>
      </c>
      <c r="O45" s="7" t="s">
        <v>122</v>
      </c>
      <c r="P45" s="6" t="s">
        <v>43</v>
      </c>
      <c r="Q45" s="9" t="s">
        <v>1863</v>
      </c>
      <c r="R45" s="6" t="str">
        <f>HYPERLINK("https://docs.wto.org/imrd/directdoc.asp?DDFDocuments/t/G/TBTN26/BDI774.docx", "https://docs.wto.org/imrd/directdoc.asp?DDFDocuments/t/G/TBTN26/BDI774.docx")</f>
        <v>https://docs.wto.org/imrd/directdoc.asp?DDFDocuments/t/G/TBTN26/BDI774.docx</v>
      </c>
      <c r="S45" s="6" t="str">
        <f>HYPERLINK("https://docs.wto.org/imrd/directdoc.asp?DDFDocuments/u/G/TBTN26/BDI774.docx", "https://docs.wto.org/imrd/directdoc.asp?DDFDocuments/u/G/TBTN26/BDI774.docx")</f>
        <v>https://docs.wto.org/imrd/directdoc.asp?DDFDocuments/u/G/TBTN26/BDI774.docx</v>
      </c>
      <c r="T45" s="6" t="str">
        <f>HYPERLINK("https://docs.wto.org/imrd/directdoc.asp?DDFDocuments/v/G/TBTN26/BDI774.docx", "https://docs.wto.org/imrd/directdoc.asp?DDFDocuments/v/G/TBTN26/BDI774.docx")</f>
        <v>https://docs.wto.org/imrd/directdoc.asp?DDFDocuments/v/G/TBTN26/BDI774.docx</v>
      </c>
      <c r="U45" s="6" t="s">
        <v>45</v>
      </c>
      <c r="V45" s="6" t="s">
        <v>45</v>
      </c>
      <c r="W45" s="6" t="s">
        <v>44</v>
      </c>
      <c r="X45" s="6" t="s">
        <v>45</v>
      </c>
      <c r="Y45" s="6" t="s">
        <v>45</v>
      </c>
      <c r="Z45" s="6" t="s">
        <v>45</v>
      </c>
      <c r="AA45" s="6" t="s">
        <v>45</v>
      </c>
      <c r="AB45" s="9" t="s">
        <v>1864</v>
      </c>
      <c r="AC45" s="6" t="s">
        <v>38</v>
      </c>
      <c r="AD45" s="6" t="s">
        <v>38</v>
      </c>
      <c r="AE45" s="6" t="s">
        <v>38</v>
      </c>
      <c r="AF45" s="6" t="s">
        <v>38</v>
      </c>
      <c r="AG45" s="6" t="s">
        <v>38</v>
      </c>
      <c r="AH45" s="9" t="s">
        <v>38</v>
      </c>
    </row>
    <row r="46" spans="1:34" ht="30" customHeight="1" x14ac:dyDescent="0.3">
      <c r="A46" s="6" t="s">
        <v>876</v>
      </c>
      <c r="B46" s="10">
        <v>46175</v>
      </c>
      <c r="C46" s="8" t="str">
        <f>HYPERLINK("https://epingalert.org/en/Search?viewData= G/TBT/N/BDI/774, G/TBT/N/KEN/2064, G/TBT/N/RWA/1431, G/TBT/N/TZA/1611, G/TBT/N/UGA/2387"," G/TBT/N/BDI/774, G/TBT/N/KEN/2064, G/TBT/N/RWA/1431, G/TBT/N/TZA/1611, G/TBT/N/UGA/2387")</f>
        <v xml:space="preserve"> G/TBT/N/BDI/774, G/TBT/N/KEN/2064, G/TBT/N/RWA/1431, G/TBT/N/TZA/1611, G/TBT/N/UGA/2387</v>
      </c>
      <c r="D46" s="9" t="s">
        <v>1861</v>
      </c>
      <c r="E46" s="9" t="s">
        <v>1862</v>
      </c>
      <c r="F46" s="9" t="s">
        <v>1197</v>
      </c>
      <c r="G46" s="9" t="s">
        <v>1800</v>
      </c>
      <c r="H46" s="9" t="s">
        <v>480</v>
      </c>
      <c r="I46" s="9" t="s">
        <v>1199</v>
      </c>
      <c r="J46" s="9" t="s">
        <v>38</v>
      </c>
      <c r="K46" s="9" t="s">
        <v>121</v>
      </c>
      <c r="L46" s="6"/>
      <c r="M46" s="7">
        <v>46235</v>
      </c>
      <c r="N46" s="7" t="s">
        <v>122</v>
      </c>
      <c r="O46" s="7" t="s">
        <v>122</v>
      </c>
      <c r="P46" s="6" t="s">
        <v>43</v>
      </c>
      <c r="Q46" s="9" t="s">
        <v>1863</v>
      </c>
      <c r="R46" s="6" t="str">
        <f>HYPERLINK("https://docs.wto.org/imrd/directdoc.asp?DDFDocuments/t/G/TBTN26/BDI774.docx", "https://docs.wto.org/imrd/directdoc.asp?DDFDocuments/t/G/TBTN26/BDI774.docx")</f>
        <v>https://docs.wto.org/imrd/directdoc.asp?DDFDocuments/t/G/TBTN26/BDI774.docx</v>
      </c>
      <c r="S46" s="6" t="str">
        <f>HYPERLINK("https://docs.wto.org/imrd/directdoc.asp?DDFDocuments/u/G/TBTN26/BDI774.docx", "https://docs.wto.org/imrd/directdoc.asp?DDFDocuments/u/G/TBTN26/BDI774.docx")</f>
        <v>https://docs.wto.org/imrd/directdoc.asp?DDFDocuments/u/G/TBTN26/BDI774.docx</v>
      </c>
      <c r="T46" s="6" t="str">
        <f>HYPERLINK("https://docs.wto.org/imrd/directdoc.asp?DDFDocuments/v/G/TBTN26/BDI774.docx", "https://docs.wto.org/imrd/directdoc.asp?DDFDocuments/v/G/TBTN26/BDI774.docx")</f>
        <v>https://docs.wto.org/imrd/directdoc.asp?DDFDocuments/v/G/TBTN26/BDI774.docx</v>
      </c>
      <c r="U46" s="6" t="s">
        <v>45</v>
      </c>
      <c r="V46" s="6" t="s">
        <v>45</v>
      </c>
      <c r="W46" s="6" t="s">
        <v>44</v>
      </c>
      <c r="X46" s="6" t="s">
        <v>45</v>
      </c>
      <c r="Y46" s="6" t="s">
        <v>45</v>
      </c>
      <c r="Z46" s="6" t="s">
        <v>45</v>
      </c>
      <c r="AA46" s="6" t="s">
        <v>45</v>
      </c>
      <c r="AB46" s="9" t="s">
        <v>1864</v>
      </c>
      <c r="AC46" s="6" t="s">
        <v>38</v>
      </c>
      <c r="AD46" s="6" t="s">
        <v>38</v>
      </c>
      <c r="AE46" s="6" t="s">
        <v>38</v>
      </c>
      <c r="AF46" s="6" t="s">
        <v>38</v>
      </c>
      <c r="AG46" s="6" t="s">
        <v>38</v>
      </c>
      <c r="AH46" s="9" t="s">
        <v>38</v>
      </c>
    </row>
    <row r="47" spans="1:34" ht="30" customHeight="1" x14ac:dyDescent="0.3">
      <c r="A47" s="6" t="s">
        <v>1194</v>
      </c>
      <c r="B47" s="10">
        <v>46175</v>
      </c>
      <c r="C47" s="8" t="str">
        <f>HYPERLINK("https://epingalert.org/en/Search?viewData= G/TBT/N/BDI/775, G/TBT/N/KEN/2065, G/TBT/N/RWA/1432, G/TBT/N/TZA/1612, G/TBT/N/UGA/2388"," G/TBT/N/BDI/775, G/TBT/N/KEN/2065, G/TBT/N/RWA/1432, G/TBT/N/TZA/1612, G/TBT/N/UGA/2388")</f>
        <v xml:space="preserve"> G/TBT/N/BDI/775, G/TBT/N/KEN/2065, G/TBT/N/RWA/1432, G/TBT/N/TZA/1612, G/TBT/N/UGA/2388</v>
      </c>
      <c r="D47" s="9" t="s">
        <v>1865</v>
      </c>
      <c r="E47" s="9" t="s">
        <v>1866</v>
      </c>
      <c r="F47" s="9" t="s">
        <v>1197</v>
      </c>
      <c r="G47" s="9" t="s">
        <v>1800</v>
      </c>
      <c r="H47" s="9" t="s">
        <v>480</v>
      </c>
      <c r="I47" s="9" t="s">
        <v>1199</v>
      </c>
      <c r="J47" s="9" t="s">
        <v>38</v>
      </c>
      <c r="K47" s="9" t="s">
        <v>121</v>
      </c>
      <c r="L47" s="6"/>
      <c r="M47" s="7">
        <v>46235</v>
      </c>
      <c r="N47" s="7" t="s">
        <v>122</v>
      </c>
      <c r="O47" s="7" t="s">
        <v>122</v>
      </c>
      <c r="P47" s="6" t="s">
        <v>43</v>
      </c>
      <c r="Q47" s="9" t="s">
        <v>1867</v>
      </c>
      <c r="R47" s="6" t="str">
        <f>HYPERLINK("https://docs.wto.org/imrd/directdoc.asp?DDFDocuments/t/G/TBTN26/BDI775.docx", "https://docs.wto.org/imrd/directdoc.asp?DDFDocuments/t/G/TBTN26/BDI775.docx")</f>
        <v>https://docs.wto.org/imrd/directdoc.asp?DDFDocuments/t/G/TBTN26/BDI775.docx</v>
      </c>
      <c r="S47" s="6" t="str">
        <f>HYPERLINK("https://docs.wto.org/imrd/directdoc.asp?DDFDocuments/u/G/TBTN26/BDI775.docx", "https://docs.wto.org/imrd/directdoc.asp?DDFDocuments/u/G/TBTN26/BDI775.docx")</f>
        <v>https://docs.wto.org/imrd/directdoc.asp?DDFDocuments/u/G/TBTN26/BDI775.docx</v>
      </c>
      <c r="T47" s="6" t="str">
        <f>HYPERLINK("https://docs.wto.org/imrd/directdoc.asp?DDFDocuments/v/G/TBTN26/BDI775.docx", "https://docs.wto.org/imrd/directdoc.asp?DDFDocuments/v/G/TBTN26/BDI775.docx")</f>
        <v>https://docs.wto.org/imrd/directdoc.asp?DDFDocuments/v/G/TBTN26/BDI775.docx</v>
      </c>
      <c r="U47" s="6" t="s">
        <v>45</v>
      </c>
      <c r="V47" s="6" t="s">
        <v>45</v>
      </c>
      <c r="W47" s="6" t="s">
        <v>44</v>
      </c>
      <c r="X47" s="6" t="s">
        <v>45</v>
      </c>
      <c r="Y47" s="6" t="s">
        <v>45</v>
      </c>
      <c r="Z47" s="6" t="s">
        <v>45</v>
      </c>
      <c r="AA47" s="6" t="s">
        <v>45</v>
      </c>
      <c r="AB47" s="9" t="s">
        <v>1868</v>
      </c>
      <c r="AC47" s="6" t="s">
        <v>38</v>
      </c>
      <c r="AD47" s="6" t="s">
        <v>38</v>
      </c>
      <c r="AE47" s="6" t="s">
        <v>38</v>
      </c>
      <c r="AF47" s="6" t="s">
        <v>38</v>
      </c>
      <c r="AG47" s="6" t="s">
        <v>38</v>
      </c>
      <c r="AH47" s="9" t="s">
        <v>38</v>
      </c>
    </row>
    <row r="48" spans="1:34" ht="30" customHeight="1" x14ac:dyDescent="0.3">
      <c r="A48" s="6" t="s">
        <v>1096</v>
      </c>
      <c r="B48" s="10">
        <v>46175</v>
      </c>
      <c r="C48" s="8" t="str">
        <f>HYPERLINK("https://epingalert.org/en/Search?viewData= G/TBT/N/BDI/775, G/TBT/N/KEN/2065, G/TBT/N/RWA/1432, G/TBT/N/TZA/1612, G/TBT/N/UGA/2388"," G/TBT/N/BDI/775, G/TBT/N/KEN/2065, G/TBT/N/RWA/1432, G/TBT/N/TZA/1612, G/TBT/N/UGA/2388")</f>
        <v xml:space="preserve"> G/TBT/N/BDI/775, G/TBT/N/KEN/2065, G/TBT/N/RWA/1432, G/TBT/N/TZA/1612, G/TBT/N/UGA/2388</v>
      </c>
      <c r="D48" s="9" t="s">
        <v>1865</v>
      </c>
      <c r="E48" s="9" t="s">
        <v>1866</v>
      </c>
      <c r="F48" s="9" t="s">
        <v>1197</v>
      </c>
      <c r="G48" s="9" t="s">
        <v>1800</v>
      </c>
      <c r="H48" s="9" t="s">
        <v>480</v>
      </c>
      <c r="I48" s="9" t="s">
        <v>1199</v>
      </c>
      <c r="J48" s="9" t="s">
        <v>38</v>
      </c>
      <c r="K48" s="9" t="s">
        <v>121</v>
      </c>
      <c r="L48" s="6"/>
      <c r="M48" s="7">
        <v>46235</v>
      </c>
      <c r="N48" s="7" t="s">
        <v>122</v>
      </c>
      <c r="O48" s="7" t="s">
        <v>122</v>
      </c>
      <c r="P48" s="6" t="s">
        <v>43</v>
      </c>
      <c r="Q48" s="9" t="s">
        <v>1867</v>
      </c>
      <c r="R48" s="6" t="str">
        <f>HYPERLINK("https://docs.wto.org/imrd/directdoc.asp?DDFDocuments/t/G/TBTN26/BDI775.docx", "https://docs.wto.org/imrd/directdoc.asp?DDFDocuments/t/G/TBTN26/BDI775.docx")</f>
        <v>https://docs.wto.org/imrd/directdoc.asp?DDFDocuments/t/G/TBTN26/BDI775.docx</v>
      </c>
      <c r="S48" s="6" t="str">
        <f>HYPERLINK("https://docs.wto.org/imrd/directdoc.asp?DDFDocuments/u/G/TBTN26/BDI775.docx", "https://docs.wto.org/imrd/directdoc.asp?DDFDocuments/u/G/TBTN26/BDI775.docx")</f>
        <v>https://docs.wto.org/imrd/directdoc.asp?DDFDocuments/u/G/TBTN26/BDI775.docx</v>
      </c>
      <c r="T48" s="6" t="str">
        <f>HYPERLINK("https://docs.wto.org/imrd/directdoc.asp?DDFDocuments/v/G/TBTN26/BDI775.docx", "https://docs.wto.org/imrd/directdoc.asp?DDFDocuments/v/G/TBTN26/BDI775.docx")</f>
        <v>https://docs.wto.org/imrd/directdoc.asp?DDFDocuments/v/G/TBTN26/BDI775.docx</v>
      </c>
      <c r="U48" s="6" t="s">
        <v>45</v>
      </c>
      <c r="V48" s="6" t="s">
        <v>45</v>
      </c>
      <c r="W48" s="6" t="s">
        <v>44</v>
      </c>
      <c r="X48" s="6" t="s">
        <v>45</v>
      </c>
      <c r="Y48" s="6" t="s">
        <v>45</v>
      </c>
      <c r="Z48" s="6" t="s">
        <v>45</v>
      </c>
      <c r="AA48" s="6" t="s">
        <v>45</v>
      </c>
      <c r="AB48" s="9" t="s">
        <v>1868</v>
      </c>
      <c r="AC48" s="6" t="s">
        <v>38</v>
      </c>
      <c r="AD48" s="6" t="s">
        <v>38</v>
      </c>
      <c r="AE48" s="6" t="s">
        <v>38</v>
      </c>
      <c r="AF48" s="6" t="s">
        <v>38</v>
      </c>
      <c r="AG48" s="6" t="s">
        <v>38</v>
      </c>
      <c r="AH48" s="9" t="s">
        <v>38</v>
      </c>
    </row>
    <row r="49" spans="1:34" ht="30" customHeight="1" x14ac:dyDescent="0.3">
      <c r="A49" s="6" t="s">
        <v>1202</v>
      </c>
      <c r="B49" s="10">
        <v>46175</v>
      </c>
      <c r="C49" s="8" t="str">
        <f>HYPERLINK("https://epingalert.org/en/Search?viewData= G/TBT/N/BDI/775, G/TBT/N/KEN/2065, G/TBT/N/RWA/1432, G/TBT/N/TZA/1612, G/TBT/N/UGA/2388"," G/TBT/N/BDI/775, G/TBT/N/KEN/2065, G/TBT/N/RWA/1432, G/TBT/N/TZA/1612, G/TBT/N/UGA/2388")</f>
        <v xml:space="preserve"> G/TBT/N/BDI/775, G/TBT/N/KEN/2065, G/TBT/N/RWA/1432, G/TBT/N/TZA/1612, G/TBT/N/UGA/2388</v>
      </c>
      <c r="D49" s="9" t="s">
        <v>1865</v>
      </c>
      <c r="E49" s="9" t="s">
        <v>1866</v>
      </c>
      <c r="F49" s="9" t="s">
        <v>1197</v>
      </c>
      <c r="G49" s="9" t="s">
        <v>1800</v>
      </c>
      <c r="H49" s="9" t="s">
        <v>480</v>
      </c>
      <c r="I49" s="9" t="s">
        <v>1199</v>
      </c>
      <c r="J49" s="9" t="s">
        <v>38</v>
      </c>
      <c r="K49" s="9" t="s">
        <v>121</v>
      </c>
      <c r="L49" s="6"/>
      <c r="M49" s="7">
        <v>46235</v>
      </c>
      <c r="N49" s="7" t="s">
        <v>122</v>
      </c>
      <c r="O49" s="7" t="s">
        <v>122</v>
      </c>
      <c r="P49" s="6" t="s">
        <v>43</v>
      </c>
      <c r="Q49" s="9" t="s">
        <v>1867</v>
      </c>
      <c r="R49" s="6" t="str">
        <f>HYPERLINK("https://docs.wto.org/imrd/directdoc.asp?DDFDocuments/t/G/TBTN26/BDI775.docx", "https://docs.wto.org/imrd/directdoc.asp?DDFDocuments/t/G/TBTN26/BDI775.docx")</f>
        <v>https://docs.wto.org/imrd/directdoc.asp?DDFDocuments/t/G/TBTN26/BDI775.docx</v>
      </c>
      <c r="S49" s="6" t="str">
        <f>HYPERLINK("https://docs.wto.org/imrd/directdoc.asp?DDFDocuments/u/G/TBTN26/BDI775.docx", "https://docs.wto.org/imrd/directdoc.asp?DDFDocuments/u/G/TBTN26/BDI775.docx")</f>
        <v>https://docs.wto.org/imrd/directdoc.asp?DDFDocuments/u/G/TBTN26/BDI775.docx</v>
      </c>
      <c r="T49" s="6" t="str">
        <f>HYPERLINK("https://docs.wto.org/imrd/directdoc.asp?DDFDocuments/v/G/TBTN26/BDI775.docx", "https://docs.wto.org/imrd/directdoc.asp?DDFDocuments/v/G/TBTN26/BDI775.docx")</f>
        <v>https://docs.wto.org/imrd/directdoc.asp?DDFDocuments/v/G/TBTN26/BDI775.docx</v>
      </c>
      <c r="U49" s="6" t="s">
        <v>45</v>
      </c>
      <c r="V49" s="6" t="s">
        <v>45</v>
      </c>
      <c r="W49" s="6" t="s">
        <v>44</v>
      </c>
      <c r="X49" s="6" t="s">
        <v>45</v>
      </c>
      <c r="Y49" s="6" t="s">
        <v>45</v>
      </c>
      <c r="Z49" s="6" t="s">
        <v>45</v>
      </c>
      <c r="AA49" s="6" t="s">
        <v>45</v>
      </c>
      <c r="AB49" s="9" t="s">
        <v>1868</v>
      </c>
      <c r="AC49" s="6" t="s">
        <v>38</v>
      </c>
      <c r="AD49" s="6" t="s">
        <v>38</v>
      </c>
      <c r="AE49" s="6" t="s">
        <v>38</v>
      </c>
      <c r="AF49" s="6" t="s">
        <v>38</v>
      </c>
      <c r="AG49" s="6" t="s">
        <v>38</v>
      </c>
      <c r="AH49" s="9" t="s">
        <v>38</v>
      </c>
    </row>
    <row r="50" spans="1:34" ht="30" customHeight="1" x14ac:dyDescent="0.3">
      <c r="A50" s="6" t="s">
        <v>1203</v>
      </c>
      <c r="B50" s="10">
        <v>46175</v>
      </c>
      <c r="C50" s="8" t="str">
        <f>HYPERLINK("https://epingalert.org/en/Search?viewData= G/TBT/N/BDI/775, G/TBT/N/KEN/2065, G/TBT/N/RWA/1432, G/TBT/N/TZA/1612, G/TBT/N/UGA/2388"," G/TBT/N/BDI/775, G/TBT/N/KEN/2065, G/TBT/N/RWA/1432, G/TBT/N/TZA/1612, G/TBT/N/UGA/2388")</f>
        <v xml:space="preserve"> G/TBT/N/BDI/775, G/TBT/N/KEN/2065, G/TBT/N/RWA/1432, G/TBT/N/TZA/1612, G/TBT/N/UGA/2388</v>
      </c>
      <c r="D50" s="9" t="s">
        <v>1865</v>
      </c>
      <c r="E50" s="9" t="s">
        <v>1866</v>
      </c>
      <c r="F50" s="9" t="s">
        <v>1197</v>
      </c>
      <c r="G50" s="9" t="s">
        <v>1800</v>
      </c>
      <c r="H50" s="9" t="s">
        <v>480</v>
      </c>
      <c r="I50" s="9" t="s">
        <v>1199</v>
      </c>
      <c r="J50" s="9" t="s">
        <v>38</v>
      </c>
      <c r="K50" s="9" t="s">
        <v>121</v>
      </c>
      <c r="L50" s="6"/>
      <c r="M50" s="7">
        <v>46235</v>
      </c>
      <c r="N50" s="7" t="s">
        <v>122</v>
      </c>
      <c r="O50" s="7" t="s">
        <v>122</v>
      </c>
      <c r="P50" s="6" t="s">
        <v>43</v>
      </c>
      <c r="Q50" s="9" t="s">
        <v>1867</v>
      </c>
      <c r="R50" s="6" t="str">
        <f>HYPERLINK("https://docs.wto.org/imrd/directdoc.asp?DDFDocuments/t/G/TBTN26/BDI775.docx", "https://docs.wto.org/imrd/directdoc.asp?DDFDocuments/t/G/TBTN26/BDI775.docx")</f>
        <v>https://docs.wto.org/imrd/directdoc.asp?DDFDocuments/t/G/TBTN26/BDI775.docx</v>
      </c>
      <c r="S50" s="6" t="str">
        <f>HYPERLINK("https://docs.wto.org/imrd/directdoc.asp?DDFDocuments/u/G/TBTN26/BDI775.docx", "https://docs.wto.org/imrd/directdoc.asp?DDFDocuments/u/G/TBTN26/BDI775.docx")</f>
        <v>https://docs.wto.org/imrd/directdoc.asp?DDFDocuments/u/G/TBTN26/BDI775.docx</v>
      </c>
      <c r="T50" s="6" t="str">
        <f>HYPERLINK("https://docs.wto.org/imrd/directdoc.asp?DDFDocuments/v/G/TBTN26/BDI775.docx", "https://docs.wto.org/imrd/directdoc.asp?DDFDocuments/v/G/TBTN26/BDI775.docx")</f>
        <v>https://docs.wto.org/imrd/directdoc.asp?DDFDocuments/v/G/TBTN26/BDI775.docx</v>
      </c>
      <c r="U50" s="6" t="s">
        <v>45</v>
      </c>
      <c r="V50" s="6" t="s">
        <v>45</v>
      </c>
      <c r="W50" s="6" t="s">
        <v>44</v>
      </c>
      <c r="X50" s="6" t="s">
        <v>45</v>
      </c>
      <c r="Y50" s="6" t="s">
        <v>45</v>
      </c>
      <c r="Z50" s="6" t="s">
        <v>45</v>
      </c>
      <c r="AA50" s="6" t="s">
        <v>45</v>
      </c>
      <c r="AB50" s="9" t="s">
        <v>1868</v>
      </c>
      <c r="AC50" s="6" t="s">
        <v>38</v>
      </c>
      <c r="AD50" s="6" t="s">
        <v>38</v>
      </c>
      <c r="AE50" s="6" t="s">
        <v>38</v>
      </c>
      <c r="AF50" s="6" t="s">
        <v>38</v>
      </c>
      <c r="AG50" s="6" t="s">
        <v>38</v>
      </c>
      <c r="AH50" s="9" t="s">
        <v>38</v>
      </c>
    </row>
    <row r="51" spans="1:34" ht="30" customHeight="1" x14ac:dyDescent="0.3">
      <c r="A51" s="6" t="s">
        <v>876</v>
      </c>
      <c r="B51" s="10">
        <v>46175</v>
      </c>
      <c r="C51" s="8" t="str">
        <f>HYPERLINK("https://epingalert.org/en/Search?viewData= G/TBT/N/BDI/775, G/TBT/N/KEN/2065, G/TBT/N/RWA/1432, G/TBT/N/TZA/1612, G/TBT/N/UGA/2388"," G/TBT/N/BDI/775, G/TBT/N/KEN/2065, G/TBT/N/RWA/1432, G/TBT/N/TZA/1612, G/TBT/N/UGA/2388")</f>
        <v xml:space="preserve"> G/TBT/N/BDI/775, G/TBT/N/KEN/2065, G/TBT/N/RWA/1432, G/TBT/N/TZA/1612, G/TBT/N/UGA/2388</v>
      </c>
      <c r="D51" s="9" t="s">
        <v>1865</v>
      </c>
      <c r="E51" s="9" t="s">
        <v>1866</v>
      </c>
      <c r="F51" s="9" t="s">
        <v>1197</v>
      </c>
      <c r="G51" s="9" t="s">
        <v>1800</v>
      </c>
      <c r="H51" s="9" t="s">
        <v>480</v>
      </c>
      <c r="I51" s="9" t="s">
        <v>1199</v>
      </c>
      <c r="J51" s="9" t="s">
        <v>38</v>
      </c>
      <c r="K51" s="9" t="s">
        <v>121</v>
      </c>
      <c r="L51" s="6"/>
      <c r="M51" s="7">
        <v>46235</v>
      </c>
      <c r="N51" s="7" t="s">
        <v>122</v>
      </c>
      <c r="O51" s="7" t="s">
        <v>122</v>
      </c>
      <c r="P51" s="6" t="s">
        <v>43</v>
      </c>
      <c r="Q51" s="9" t="s">
        <v>1867</v>
      </c>
      <c r="R51" s="6" t="str">
        <f>HYPERLINK("https://docs.wto.org/imrd/directdoc.asp?DDFDocuments/t/G/TBTN26/BDI775.docx", "https://docs.wto.org/imrd/directdoc.asp?DDFDocuments/t/G/TBTN26/BDI775.docx")</f>
        <v>https://docs.wto.org/imrd/directdoc.asp?DDFDocuments/t/G/TBTN26/BDI775.docx</v>
      </c>
      <c r="S51" s="6" t="str">
        <f>HYPERLINK("https://docs.wto.org/imrd/directdoc.asp?DDFDocuments/u/G/TBTN26/BDI775.docx", "https://docs.wto.org/imrd/directdoc.asp?DDFDocuments/u/G/TBTN26/BDI775.docx")</f>
        <v>https://docs.wto.org/imrd/directdoc.asp?DDFDocuments/u/G/TBTN26/BDI775.docx</v>
      </c>
      <c r="T51" s="6" t="str">
        <f>HYPERLINK("https://docs.wto.org/imrd/directdoc.asp?DDFDocuments/v/G/TBTN26/BDI775.docx", "https://docs.wto.org/imrd/directdoc.asp?DDFDocuments/v/G/TBTN26/BDI775.docx")</f>
        <v>https://docs.wto.org/imrd/directdoc.asp?DDFDocuments/v/G/TBTN26/BDI775.docx</v>
      </c>
      <c r="U51" s="6" t="s">
        <v>45</v>
      </c>
      <c r="V51" s="6" t="s">
        <v>45</v>
      </c>
      <c r="W51" s="6" t="s">
        <v>44</v>
      </c>
      <c r="X51" s="6" t="s">
        <v>45</v>
      </c>
      <c r="Y51" s="6" t="s">
        <v>45</v>
      </c>
      <c r="Z51" s="6" t="s">
        <v>45</v>
      </c>
      <c r="AA51" s="6" t="s">
        <v>45</v>
      </c>
      <c r="AB51" s="9" t="s">
        <v>1868</v>
      </c>
      <c r="AC51" s="6" t="s">
        <v>38</v>
      </c>
      <c r="AD51" s="6" t="s">
        <v>38</v>
      </c>
      <c r="AE51" s="6" t="s">
        <v>38</v>
      </c>
      <c r="AF51" s="6" t="s">
        <v>38</v>
      </c>
      <c r="AG51" s="6" t="s">
        <v>38</v>
      </c>
      <c r="AH51" s="9" t="s">
        <v>38</v>
      </c>
    </row>
    <row r="52" spans="1:34" ht="30" customHeight="1" x14ac:dyDescent="0.3">
      <c r="A52" s="6" t="s">
        <v>1194</v>
      </c>
      <c r="B52" s="10">
        <v>46175</v>
      </c>
      <c r="C52" s="8" t="str">
        <f>HYPERLINK("https://epingalert.org/en/Search?viewData= G/TBT/N/BDI/776, G/TBT/N/KEN/2066, G/TBT/N/RWA/1433, G/TBT/N/TZA/1613, G/TBT/N/UGA/2389"," G/TBT/N/BDI/776, G/TBT/N/KEN/2066, G/TBT/N/RWA/1433, G/TBT/N/TZA/1613, G/TBT/N/UGA/2389")</f>
        <v xml:space="preserve"> G/TBT/N/BDI/776, G/TBT/N/KEN/2066, G/TBT/N/RWA/1433, G/TBT/N/TZA/1613, G/TBT/N/UGA/2389</v>
      </c>
      <c r="D52" s="9" t="s">
        <v>1869</v>
      </c>
      <c r="E52" s="9" t="s">
        <v>1870</v>
      </c>
      <c r="F52" s="9" t="s">
        <v>1871</v>
      </c>
      <c r="G52" s="9" t="s">
        <v>1872</v>
      </c>
      <c r="H52" s="9" t="s">
        <v>480</v>
      </c>
      <c r="I52" s="9" t="s">
        <v>1873</v>
      </c>
      <c r="J52" s="9" t="s">
        <v>38</v>
      </c>
      <c r="K52" s="9" t="s">
        <v>38</v>
      </c>
      <c r="L52" s="6"/>
      <c r="M52" s="7">
        <v>46235</v>
      </c>
      <c r="N52" s="7" t="s">
        <v>122</v>
      </c>
      <c r="O52" s="7" t="s">
        <v>122</v>
      </c>
      <c r="P52" s="6" t="s">
        <v>43</v>
      </c>
      <c r="Q52" s="9" t="s">
        <v>1874</v>
      </c>
      <c r="R52" s="6" t="str">
        <f>HYPERLINK("https://docs.wto.org/imrd/directdoc.asp?DDFDocuments/t/G/TBTN26/BDI776.docx", "https://docs.wto.org/imrd/directdoc.asp?DDFDocuments/t/G/TBTN26/BDI776.docx")</f>
        <v>https://docs.wto.org/imrd/directdoc.asp?DDFDocuments/t/G/TBTN26/BDI776.docx</v>
      </c>
      <c r="S52" s="6" t="str">
        <f>HYPERLINK("https://docs.wto.org/imrd/directdoc.asp?DDFDocuments/u/G/TBTN26/BDI776.docx", "https://docs.wto.org/imrd/directdoc.asp?DDFDocuments/u/G/TBTN26/BDI776.docx")</f>
        <v>https://docs.wto.org/imrd/directdoc.asp?DDFDocuments/u/G/TBTN26/BDI776.docx</v>
      </c>
      <c r="T52" s="6" t="str">
        <f>HYPERLINK("https://docs.wto.org/imrd/directdoc.asp?DDFDocuments/v/G/TBTN26/BDI776.docx", "https://docs.wto.org/imrd/directdoc.asp?DDFDocuments/v/G/TBTN26/BDI776.docx")</f>
        <v>https://docs.wto.org/imrd/directdoc.asp?DDFDocuments/v/G/TBTN26/BDI776.docx</v>
      </c>
      <c r="U52" s="6" t="s">
        <v>44</v>
      </c>
      <c r="V52" s="6" t="s">
        <v>45</v>
      </c>
      <c r="W52" s="6" t="s">
        <v>44</v>
      </c>
      <c r="X52" s="6" t="s">
        <v>45</v>
      </c>
      <c r="Y52" s="6" t="s">
        <v>45</v>
      </c>
      <c r="Z52" s="6" t="s">
        <v>45</v>
      </c>
      <c r="AA52" s="6" t="s">
        <v>45</v>
      </c>
      <c r="AB52" s="9" t="s">
        <v>1875</v>
      </c>
      <c r="AC52" s="6" t="s">
        <v>38</v>
      </c>
      <c r="AD52" s="6" t="s">
        <v>38</v>
      </c>
      <c r="AE52" s="6" t="s">
        <v>38</v>
      </c>
      <c r="AF52" s="6" t="s">
        <v>38</v>
      </c>
      <c r="AG52" s="6" t="s">
        <v>38</v>
      </c>
      <c r="AH52" s="9" t="s">
        <v>38</v>
      </c>
    </row>
    <row r="53" spans="1:34" ht="30" customHeight="1" x14ac:dyDescent="0.3">
      <c r="A53" s="6" t="s">
        <v>1096</v>
      </c>
      <c r="B53" s="10">
        <v>46175</v>
      </c>
      <c r="C53" s="8" t="str">
        <f>HYPERLINK("https://epingalert.org/en/Search?viewData= G/TBT/N/BDI/776, G/TBT/N/KEN/2066, G/TBT/N/RWA/1433, G/TBT/N/TZA/1613, G/TBT/N/UGA/2389"," G/TBT/N/BDI/776, G/TBT/N/KEN/2066, G/TBT/N/RWA/1433, G/TBT/N/TZA/1613, G/TBT/N/UGA/2389")</f>
        <v xml:space="preserve"> G/TBT/N/BDI/776, G/TBT/N/KEN/2066, G/TBT/N/RWA/1433, G/TBT/N/TZA/1613, G/TBT/N/UGA/2389</v>
      </c>
      <c r="D53" s="9" t="s">
        <v>1869</v>
      </c>
      <c r="E53" s="9" t="s">
        <v>1870</v>
      </c>
      <c r="F53" s="9" t="s">
        <v>1871</v>
      </c>
      <c r="G53" s="9" t="s">
        <v>1872</v>
      </c>
      <c r="H53" s="9" t="s">
        <v>480</v>
      </c>
      <c r="I53" s="9" t="s">
        <v>1873</v>
      </c>
      <c r="J53" s="9" t="s">
        <v>38</v>
      </c>
      <c r="K53" s="9" t="s">
        <v>38</v>
      </c>
      <c r="L53" s="6"/>
      <c r="M53" s="7">
        <v>46235</v>
      </c>
      <c r="N53" s="7" t="s">
        <v>122</v>
      </c>
      <c r="O53" s="7" t="s">
        <v>122</v>
      </c>
      <c r="P53" s="6" t="s">
        <v>43</v>
      </c>
      <c r="Q53" s="9" t="s">
        <v>1874</v>
      </c>
      <c r="R53" s="6" t="str">
        <f>HYPERLINK("https://docs.wto.org/imrd/directdoc.asp?DDFDocuments/t/G/TBTN26/BDI776.docx", "https://docs.wto.org/imrd/directdoc.asp?DDFDocuments/t/G/TBTN26/BDI776.docx")</f>
        <v>https://docs.wto.org/imrd/directdoc.asp?DDFDocuments/t/G/TBTN26/BDI776.docx</v>
      </c>
      <c r="S53" s="6" t="str">
        <f>HYPERLINK("https://docs.wto.org/imrd/directdoc.asp?DDFDocuments/u/G/TBTN26/BDI776.docx", "https://docs.wto.org/imrd/directdoc.asp?DDFDocuments/u/G/TBTN26/BDI776.docx")</f>
        <v>https://docs.wto.org/imrd/directdoc.asp?DDFDocuments/u/G/TBTN26/BDI776.docx</v>
      </c>
      <c r="T53" s="6" t="str">
        <f>HYPERLINK("https://docs.wto.org/imrd/directdoc.asp?DDFDocuments/v/G/TBTN26/BDI776.docx", "https://docs.wto.org/imrd/directdoc.asp?DDFDocuments/v/G/TBTN26/BDI776.docx")</f>
        <v>https://docs.wto.org/imrd/directdoc.asp?DDFDocuments/v/G/TBTN26/BDI776.docx</v>
      </c>
      <c r="U53" s="6" t="s">
        <v>44</v>
      </c>
      <c r="V53" s="6" t="s">
        <v>45</v>
      </c>
      <c r="W53" s="6" t="s">
        <v>44</v>
      </c>
      <c r="X53" s="6" t="s">
        <v>45</v>
      </c>
      <c r="Y53" s="6" t="s">
        <v>45</v>
      </c>
      <c r="Z53" s="6" t="s">
        <v>45</v>
      </c>
      <c r="AA53" s="6" t="s">
        <v>45</v>
      </c>
      <c r="AB53" s="9" t="s">
        <v>1875</v>
      </c>
      <c r="AC53" s="6" t="s">
        <v>38</v>
      </c>
      <c r="AD53" s="6" t="s">
        <v>38</v>
      </c>
      <c r="AE53" s="6" t="s">
        <v>38</v>
      </c>
      <c r="AF53" s="6" t="s">
        <v>38</v>
      </c>
      <c r="AG53" s="6" t="s">
        <v>38</v>
      </c>
      <c r="AH53" s="9" t="s">
        <v>38</v>
      </c>
    </row>
    <row r="54" spans="1:34" ht="30" customHeight="1" x14ac:dyDescent="0.3">
      <c r="A54" s="6" t="s">
        <v>1202</v>
      </c>
      <c r="B54" s="10">
        <v>46175</v>
      </c>
      <c r="C54" s="8" t="str">
        <f>HYPERLINK("https://epingalert.org/en/Search?viewData= G/TBT/N/BDI/776, G/TBT/N/KEN/2066, G/TBT/N/RWA/1433, G/TBT/N/TZA/1613, G/TBT/N/UGA/2389"," G/TBT/N/BDI/776, G/TBT/N/KEN/2066, G/TBT/N/RWA/1433, G/TBT/N/TZA/1613, G/TBT/N/UGA/2389")</f>
        <v xml:space="preserve"> G/TBT/N/BDI/776, G/TBT/N/KEN/2066, G/TBT/N/RWA/1433, G/TBT/N/TZA/1613, G/TBT/N/UGA/2389</v>
      </c>
      <c r="D54" s="9" t="s">
        <v>1869</v>
      </c>
      <c r="E54" s="9" t="s">
        <v>1870</v>
      </c>
      <c r="F54" s="9" t="s">
        <v>1871</v>
      </c>
      <c r="G54" s="9" t="s">
        <v>1872</v>
      </c>
      <c r="H54" s="9" t="s">
        <v>480</v>
      </c>
      <c r="I54" s="9" t="s">
        <v>1873</v>
      </c>
      <c r="J54" s="9" t="s">
        <v>38</v>
      </c>
      <c r="K54" s="9" t="s">
        <v>38</v>
      </c>
      <c r="L54" s="6"/>
      <c r="M54" s="7">
        <v>46235</v>
      </c>
      <c r="N54" s="7" t="s">
        <v>122</v>
      </c>
      <c r="O54" s="7" t="s">
        <v>122</v>
      </c>
      <c r="P54" s="6" t="s">
        <v>43</v>
      </c>
      <c r="Q54" s="9" t="s">
        <v>1874</v>
      </c>
      <c r="R54" s="6" t="str">
        <f>HYPERLINK("https://docs.wto.org/imrd/directdoc.asp?DDFDocuments/t/G/TBTN26/BDI776.docx", "https://docs.wto.org/imrd/directdoc.asp?DDFDocuments/t/G/TBTN26/BDI776.docx")</f>
        <v>https://docs.wto.org/imrd/directdoc.asp?DDFDocuments/t/G/TBTN26/BDI776.docx</v>
      </c>
      <c r="S54" s="6" t="str">
        <f>HYPERLINK("https://docs.wto.org/imrd/directdoc.asp?DDFDocuments/u/G/TBTN26/BDI776.docx", "https://docs.wto.org/imrd/directdoc.asp?DDFDocuments/u/G/TBTN26/BDI776.docx")</f>
        <v>https://docs.wto.org/imrd/directdoc.asp?DDFDocuments/u/G/TBTN26/BDI776.docx</v>
      </c>
      <c r="T54" s="6" t="str">
        <f>HYPERLINK("https://docs.wto.org/imrd/directdoc.asp?DDFDocuments/v/G/TBTN26/BDI776.docx", "https://docs.wto.org/imrd/directdoc.asp?DDFDocuments/v/G/TBTN26/BDI776.docx")</f>
        <v>https://docs.wto.org/imrd/directdoc.asp?DDFDocuments/v/G/TBTN26/BDI776.docx</v>
      </c>
      <c r="U54" s="6" t="s">
        <v>44</v>
      </c>
      <c r="V54" s="6" t="s">
        <v>45</v>
      </c>
      <c r="W54" s="6" t="s">
        <v>44</v>
      </c>
      <c r="X54" s="6" t="s">
        <v>45</v>
      </c>
      <c r="Y54" s="6" t="s">
        <v>45</v>
      </c>
      <c r="Z54" s="6" t="s">
        <v>45</v>
      </c>
      <c r="AA54" s="6" t="s">
        <v>45</v>
      </c>
      <c r="AB54" s="9" t="s">
        <v>1875</v>
      </c>
      <c r="AC54" s="6" t="s">
        <v>38</v>
      </c>
      <c r="AD54" s="6" t="s">
        <v>38</v>
      </c>
      <c r="AE54" s="6" t="s">
        <v>38</v>
      </c>
      <c r="AF54" s="6" t="s">
        <v>38</v>
      </c>
      <c r="AG54" s="6" t="s">
        <v>38</v>
      </c>
      <c r="AH54" s="9" t="s">
        <v>38</v>
      </c>
    </row>
    <row r="55" spans="1:34" ht="30" customHeight="1" x14ac:dyDescent="0.3">
      <c r="A55" s="6" t="s">
        <v>1203</v>
      </c>
      <c r="B55" s="10">
        <v>46175</v>
      </c>
      <c r="C55" s="8" t="str">
        <f>HYPERLINK("https://epingalert.org/en/Search?viewData= G/TBT/N/BDI/776, G/TBT/N/KEN/2066, G/TBT/N/RWA/1433, G/TBT/N/TZA/1613, G/TBT/N/UGA/2389"," G/TBT/N/BDI/776, G/TBT/N/KEN/2066, G/TBT/N/RWA/1433, G/TBT/N/TZA/1613, G/TBT/N/UGA/2389")</f>
        <v xml:space="preserve"> G/TBT/N/BDI/776, G/TBT/N/KEN/2066, G/TBT/N/RWA/1433, G/TBT/N/TZA/1613, G/TBT/N/UGA/2389</v>
      </c>
      <c r="D55" s="9" t="s">
        <v>1869</v>
      </c>
      <c r="E55" s="9" t="s">
        <v>1870</v>
      </c>
      <c r="F55" s="9" t="s">
        <v>1871</v>
      </c>
      <c r="G55" s="9" t="s">
        <v>1872</v>
      </c>
      <c r="H55" s="9" t="s">
        <v>480</v>
      </c>
      <c r="I55" s="9" t="s">
        <v>1873</v>
      </c>
      <c r="J55" s="9" t="s">
        <v>38</v>
      </c>
      <c r="K55" s="9" t="s">
        <v>38</v>
      </c>
      <c r="L55" s="6"/>
      <c r="M55" s="7">
        <v>46235</v>
      </c>
      <c r="N55" s="7" t="s">
        <v>122</v>
      </c>
      <c r="O55" s="7" t="s">
        <v>122</v>
      </c>
      <c r="P55" s="6" t="s">
        <v>43</v>
      </c>
      <c r="Q55" s="9" t="s">
        <v>1874</v>
      </c>
      <c r="R55" s="6" t="str">
        <f>HYPERLINK("https://docs.wto.org/imrd/directdoc.asp?DDFDocuments/t/G/TBTN26/BDI776.docx", "https://docs.wto.org/imrd/directdoc.asp?DDFDocuments/t/G/TBTN26/BDI776.docx")</f>
        <v>https://docs.wto.org/imrd/directdoc.asp?DDFDocuments/t/G/TBTN26/BDI776.docx</v>
      </c>
      <c r="S55" s="6" t="str">
        <f>HYPERLINK("https://docs.wto.org/imrd/directdoc.asp?DDFDocuments/u/G/TBTN26/BDI776.docx", "https://docs.wto.org/imrd/directdoc.asp?DDFDocuments/u/G/TBTN26/BDI776.docx")</f>
        <v>https://docs.wto.org/imrd/directdoc.asp?DDFDocuments/u/G/TBTN26/BDI776.docx</v>
      </c>
      <c r="T55" s="6" t="str">
        <f>HYPERLINK("https://docs.wto.org/imrd/directdoc.asp?DDFDocuments/v/G/TBTN26/BDI776.docx", "https://docs.wto.org/imrd/directdoc.asp?DDFDocuments/v/G/TBTN26/BDI776.docx")</f>
        <v>https://docs.wto.org/imrd/directdoc.asp?DDFDocuments/v/G/TBTN26/BDI776.docx</v>
      </c>
      <c r="U55" s="6" t="s">
        <v>44</v>
      </c>
      <c r="V55" s="6" t="s">
        <v>45</v>
      </c>
      <c r="W55" s="6" t="s">
        <v>44</v>
      </c>
      <c r="X55" s="6" t="s">
        <v>45</v>
      </c>
      <c r="Y55" s="6" t="s">
        <v>45</v>
      </c>
      <c r="Z55" s="6" t="s">
        <v>45</v>
      </c>
      <c r="AA55" s="6" t="s">
        <v>45</v>
      </c>
      <c r="AB55" s="9" t="s">
        <v>1875</v>
      </c>
      <c r="AC55" s="6" t="s">
        <v>38</v>
      </c>
      <c r="AD55" s="6" t="s">
        <v>38</v>
      </c>
      <c r="AE55" s="6" t="s">
        <v>38</v>
      </c>
      <c r="AF55" s="6" t="s">
        <v>38</v>
      </c>
      <c r="AG55" s="6" t="s">
        <v>38</v>
      </c>
      <c r="AH55" s="9" t="s">
        <v>38</v>
      </c>
    </row>
    <row r="56" spans="1:34" ht="30" customHeight="1" x14ac:dyDescent="0.3">
      <c r="A56" s="6" t="s">
        <v>876</v>
      </c>
      <c r="B56" s="10">
        <v>46175</v>
      </c>
      <c r="C56" s="8" t="str">
        <f>HYPERLINK("https://epingalert.org/en/Search?viewData= G/TBT/N/BDI/776, G/TBT/N/KEN/2066, G/TBT/N/RWA/1433, G/TBT/N/TZA/1613, G/TBT/N/UGA/2389"," G/TBT/N/BDI/776, G/TBT/N/KEN/2066, G/TBT/N/RWA/1433, G/TBT/N/TZA/1613, G/TBT/N/UGA/2389")</f>
        <v xml:space="preserve"> G/TBT/N/BDI/776, G/TBT/N/KEN/2066, G/TBT/N/RWA/1433, G/TBT/N/TZA/1613, G/TBT/N/UGA/2389</v>
      </c>
      <c r="D56" s="9" t="s">
        <v>1869</v>
      </c>
      <c r="E56" s="9" t="s">
        <v>1870</v>
      </c>
      <c r="F56" s="9" t="s">
        <v>1871</v>
      </c>
      <c r="G56" s="9" t="s">
        <v>1872</v>
      </c>
      <c r="H56" s="9" t="s">
        <v>480</v>
      </c>
      <c r="I56" s="9" t="s">
        <v>1873</v>
      </c>
      <c r="J56" s="9" t="s">
        <v>38</v>
      </c>
      <c r="K56" s="9" t="s">
        <v>38</v>
      </c>
      <c r="L56" s="6"/>
      <c r="M56" s="7">
        <v>46235</v>
      </c>
      <c r="N56" s="7" t="s">
        <v>122</v>
      </c>
      <c r="O56" s="7" t="s">
        <v>122</v>
      </c>
      <c r="P56" s="6" t="s">
        <v>43</v>
      </c>
      <c r="Q56" s="9" t="s">
        <v>1874</v>
      </c>
      <c r="R56" s="6" t="str">
        <f>HYPERLINK("https://docs.wto.org/imrd/directdoc.asp?DDFDocuments/t/G/TBTN26/BDI776.docx", "https://docs.wto.org/imrd/directdoc.asp?DDFDocuments/t/G/TBTN26/BDI776.docx")</f>
        <v>https://docs.wto.org/imrd/directdoc.asp?DDFDocuments/t/G/TBTN26/BDI776.docx</v>
      </c>
      <c r="S56" s="6" t="str">
        <f>HYPERLINK("https://docs.wto.org/imrd/directdoc.asp?DDFDocuments/u/G/TBTN26/BDI776.docx", "https://docs.wto.org/imrd/directdoc.asp?DDFDocuments/u/G/TBTN26/BDI776.docx")</f>
        <v>https://docs.wto.org/imrd/directdoc.asp?DDFDocuments/u/G/TBTN26/BDI776.docx</v>
      </c>
      <c r="T56" s="6" t="str">
        <f>HYPERLINK("https://docs.wto.org/imrd/directdoc.asp?DDFDocuments/v/G/TBTN26/BDI776.docx", "https://docs.wto.org/imrd/directdoc.asp?DDFDocuments/v/G/TBTN26/BDI776.docx")</f>
        <v>https://docs.wto.org/imrd/directdoc.asp?DDFDocuments/v/G/TBTN26/BDI776.docx</v>
      </c>
      <c r="U56" s="6" t="s">
        <v>44</v>
      </c>
      <c r="V56" s="6" t="s">
        <v>45</v>
      </c>
      <c r="W56" s="6" t="s">
        <v>44</v>
      </c>
      <c r="X56" s="6" t="s">
        <v>45</v>
      </c>
      <c r="Y56" s="6" t="s">
        <v>45</v>
      </c>
      <c r="Z56" s="6" t="s">
        <v>45</v>
      </c>
      <c r="AA56" s="6" t="s">
        <v>45</v>
      </c>
      <c r="AB56" s="9" t="s">
        <v>1875</v>
      </c>
      <c r="AC56" s="6" t="s">
        <v>38</v>
      </c>
      <c r="AD56" s="6" t="s">
        <v>38</v>
      </c>
      <c r="AE56" s="6" t="s">
        <v>38</v>
      </c>
      <c r="AF56" s="6" t="s">
        <v>38</v>
      </c>
      <c r="AG56" s="6" t="s">
        <v>38</v>
      </c>
      <c r="AH56" s="9" t="s">
        <v>38</v>
      </c>
    </row>
    <row r="57" spans="1:34" ht="30" customHeight="1" x14ac:dyDescent="0.3">
      <c r="A57" s="6" t="s">
        <v>1194</v>
      </c>
      <c r="B57" s="10">
        <v>46175</v>
      </c>
      <c r="C57" s="8" t="str">
        <f>HYPERLINK("https://epingalert.org/en/Search?viewData= G/TBT/N/BDI/777, G/TBT/N/KEN/2067, G/TBT/N/RWA/1434, G/TBT/N/TZA/1614, G/TBT/N/UGA/2390"," G/TBT/N/BDI/777, G/TBT/N/KEN/2067, G/TBT/N/RWA/1434, G/TBT/N/TZA/1614, G/TBT/N/UGA/2390")</f>
        <v xml:space="preserve"> G/TBT/N/BDI/777, G/TBT/N/KEN/2067, G/TBT/N/RWA/1434, G/TBT/N/TZA/1614, G/TBT/N/UGA/2390</v>
      </c>
      <c r="D57" s="9" t="s">
        <v>1876</v>
      </c>
      <c r="E57" s="9" t="s">
        <v>1877</v>
      </c>
      <c r="F57" s="9" t="s">
        <v>1878</v>
      </c>
      <c r="G57" s="9" t="s">
        <v>1879</v>
      </c>
      <c r="H57" s="9" t="s">
        <v>480</v>
      </c>
      <c r="I57" s="9" t="s">
        <v>1873</v>
      </c>
      <c r="J57" s="9" t="s">
        <v>38</v>
      </c>
      <c r="K57" s="9" t="s">
        <v>38</v>
      </c>
      <c r="L57" s="6"/>
      <c r="M57" s="7">
        <v>46235</v>
      </c>
      <c r="N57" s="7" t="s">
        <v>122</v>
      </c>
      <c r="O57" s="7" t="s">
        <v>122</v>
      </c>
      <c r="P57" s="6" t="s">
        <v>43</v>
      </c>
      <c r="Q57" s="9" t="s">
        <v>1880</v>
      </c>
      <c r="R57" s="6" t="str">
        <f>HYPERLINK("https://docs.wto.org/imrd/directdoc.asp?DDFDocuments/t/G/TBTN26/BDI777.docx", "https://docs.wto.org/imrd/directdoc.asp?DDFDocuments/t/G/TBTN26/BDI777.docx")</f>
        <v>https://docs.wto.org/imrd/directdoc.asp?DDFDocuments/t/G/TBTN26/BDI777.docx</v>
      </c>
      <c r="S57" s="6" t="str">
        <f>HYPERLINK("https://docs.wto.org/imrd/directdoc.asp?DDFDocuments/u/G/TBTN26/BDI777.docx", "https://docs.wto.org/imrd/directdoc.asp?DDFDocuments/u/G/TBTN26/BDI777.docx")</f>
        <v>https://docs.wto.org/imrd/directdoc.asp?DDFDocuments/u/G/TBTN26/BDI777.docx</v>
      </c>
      <c r="T57" s="6" t="str">
        <f>HYPERLINK("https://docs.wto.org/imrd/directdoc.asp?DDFDocuments/v/G/TBTN26/BDI777.docx", "https://docs.wto.org/imrd/directdoc.asp?DDFDocuments/v/G/TBTN26/BDI777.docx")</f>
        <v>https://docs.wto.org/imrd/directdoc.asp?DDFDocuments/v/G/TBTN26/BDI777.docx</v>
      </c>
      <c r="U57" s="6" t="s">
        <v>44</v>
      </c>
      <c r="V57" s="6" t="s">
        <v>45</v>
      </c>
      <c r="W57" s="6" t="s">
        <v>44</v>
      </c>
      <c r="X57" s="6" t="s">
        <v>45</v>
      </c>
      <c r="Y57" s="6" t="s">
        <v>45</v>
      </c>
      <c r="Z57" s="6" t="s">
        <v>45</v>
      </c>
      <c r="AA57" s="6" t="s">
        <v>45</v>
      </c>
      <c r="AB57" s="9" t="s">
        <v>1881</v>
      </c>
      <c r="AC57" s="6" t="s">
        <v>38</v>
      </c>
      <c r="AD57" s="6" t="s">
        <v>38</v>
      </c>
      <c r="AE57" s="6" t="s">
        <v>38</v>
      </c>
      <c r="AF57" s="6" t="s">
        <v>38</v>
      </c>
      <c r="AG57" s="6" t="s">
        <v>38</v>
      </c>
      <c r="AH57" s="9" t="s">
        <v>38</v>
      </c>
    </row>
    <row r="58" spans="1:34" ht="30" customHeight="1" x14ac:dyDescent="0.3">
      <c r="A58" s="6" t="s">
        <v>1096</v>
      </c>
      <c r="B58" s="10">
        <v>46175</v>
      </c>
      <c r="C58" s="8" t="str">
        <f>HYPERLINK("https://epingalert.org/en/Search?viewData= G/TBT/N/BDI/777, G/TBT/N/KEN/2067, G/TBT/N/RWA/1434, G/TBT/N/TZA/1614, G/TBT/N/UGA/2390"," G/TBT/N/BDI/777, G/TBT/N/KEN/2067, G/TBT/N/RWA/1434, G/TBT/N/TZA/1614, G/TBT/N/UGA/2390")</f>
        <v xml:space="preserve"> G/TBT/N/BDI/777, G/TBT/N/KEN/2067, G/TBT/N/RWA/1434, G/TBT/N/TZA/1614, G/TBT/N/UGA/2390</v>
      </c>
      <c r="D58" s="9" t="s">
        <v>1876</v>
      </c>
      <c r="E58" s="9" t="s">
        <v>1877</v>
      </c>
      <c r="F58" s="9" t="s">
        <v>1878</v>
      </c>
      <c r="G58" s="9" t="s">
        <v>1879</v>
      </c>
      <c r="H58" s="9" t="s">
        <v>480</v>
      </c>
      <c r="I58" s="9" t="s">
        <v>1873</v>
      </c>
      <c r="J58" s="9" t="s">
        <v>38</v>
      </c>
      <c r="K58" s="9" t="s">
        <v>38</v>
      </c>
      <c r="L58" s="6"/>
      <c r="M58" s="7">
        <v>46235</v>
      </c>
      <c r="N58" s="7" t="s">
        <v>122</v>
      </c>
      <c r="O58" s="7" t="s">
        <v>122</v>
      </c>
      <c r="P58" s="6" t="s">
        <v>43</v>
      </c>
      <c r="Q58" s="9" t="s">
        <v>1880</v>
      </c>
      <c r="R58" s="6" t="str">
        <f>HYPERLINK("https://docs.wto.org/imrd/directdoc.asp?DDFDocuments/t/G/TBTN26/BDI777.docx", "https://docs.wto.org/imrd/directdoc.asp?DDFDocuments/t/G/TBTN26/BDI777.docx")</f>
        <v>https://docs.wto.org/imrd/directdoc.asp?DDFDocuments/t/G/TBTN26/BDI777.docx</v>
      </c>
      <c r="S58" s="6" t="str">
        <f>HYPERLINK("https://docs.wto.org/imrd/directdoc.asp?DDFDocuments/u/G/TBTN26/BDI777.docx", "https://docs.wto.org/imrd/directdoc.asp?DDFDocuments/u/G/TBTN26/BDI777.docx")</f>
        <v>https://docs.wto.org/imrd/directdoc.asp?DDFDocuments/u/G/TBTN26/BDI777.docx</v>
      </c>
      <c r="T58" s="6" t="str">
        <f>HYPERLINK("https://docs.wto.org/imrd/directdoc.asp?DDFDocuments/v/G/TBTN26/BDI777.docx", "https://docs.wto.org/imrd/directdoc.asp?DDFDocuments/v/G/TBTN26/BDI777.docx")</f>
        <v>https://docs.wto.org/imrd/directdoc.asp?DDFDocuments/v/G/TBTN26/BDI777.docx</v>
      </c>
      <c r="U58" s="6" t="s">
        <v>44</v>
      </c>
      <c r="V58" s="6" t="s">
        <v>45</v>
      </c>
      <c r="W58" s="6" t="s">
        <v>44</v>
      </c>
      <c r="X58" s="6" t="s">
        <v>45</v>
      </c>
      <c r="Y58" s="6" t="s">
        <v>45</v>
      </c>
      <c r="Z58" s="6" t="s">
        <v>45</v>
      </c>
      <c r="AA58" s="6" t="s">
        <v>45</v>
      </c>
      <c r="AB58" s="9" t="s">
        <v>1881</v>
      </c>
      <c r="AC58" s="6" t="s">
        <v>38</v>
      </c>
      <c r="AD58" s="6" t="s">
        <v>38</v>
      </c>
      <c r="AE58" s="6" t="s">
        <v>38</v>
      </c>
      <c r="AF58" s="6" t="s">
        <v>38</v>
      </c>
      <c r="AG58" s="6" t="s">
        <v>38</v>
      </c>
      <c r="AH58" s="9" t="s">
        <v>38</v>
      </c>
    </row>
    <row r="59" spans="1:34" ht="30" customHeight="1" x14ac:dyDescent="0.3">
      <c r="A59" s="6" t="s">
        <v>1202</v>
      </c>
      <c r="B59" s="10">
        <v>46175</v>
      </c>
      <c r="C59" s="8" t="str">
        <f>HYPERLINK("https://epingalert.org/en/Search?viewData= G/TBT/N/BDI/777, G/TBT/N/KEN/2067, G/TBT/N/RWA/1434, G/TBT/N/TZA/1614, G/TBT/N/UGA/2390"," G/TBT/N/BDI/777, G/TBT/N/KEN/2067, G/TBT/N/RWA/1434, G/TBT/N/TZA/1614, G/TBT/N/UGA/2390")</f>
        <v xml:space="preserve"> G/TBT/N/BDI/777, G/TBT/N/KEN/2067, G/TBT/N/RWA/1434, G/TBT/N/TZA/1614, G/TBT/N/UGA/2390</v>
      </c>
      <c r="D59" s="9" t="s">
        <v>1876</v>
      </c>
      <c r="E59" s="9" t="s">
        <v>1877</v>
      </c>
      <c r="F59" s="9" t="s">
        <v>1878</v>
      </c>
      <c r="G59" s="9" t="s">
        <v>1879</v>
      </c>
      <c r="H59" s="9" t="s">
        <v>480</v>
      </c>
      <c r="I59" s="9" t="s">
        <v>1873</v>
      </c>
      <c r="J59" s="9" t="s">
        <v>38</v>
      </c>
      <c r="K59" s="9" t="s">
        <v>38</v>
      </c>
      <c r="L59" s="6"/>
      <c r="M59" s="7">
        <v>46235</v>
      </c>
      <c r="N59" s="7" t="s">
        <v>122</v>
      </c>
      <c r="O59" s="7" t="s">
        <v>122</v>
      </c>
      <c r="P59" s="6" t="s">
        <v>43</v>
      </c>
      <c r="Q59" s="9" t="s">
        <v>1880</v>
      </c>
      <c r="R59" s="6" t="str">
        <f>HYPERLINK("https://docs.wto.org/imrd/directdoc.asp?DDFDocuments/t/G/TBTN26/BDI777.docx", "https://docs.wto.org/imrd/directdoc.asp?DDFDocuments/t/G/TBTN26/BDI777.docx")</f>
        <v>https://docs.wto.org/imrd/directdoc.asp?DDFDocuments/t/G/TBTN26/BDI777.docx</v>
      </c>
      <c r="S59" s="6" t="str">
        <f>HYPERLINK("https://docs.wto.org/imrd/directdoc.asp?DDFDocuments/u/G/TBTN26/BDI777.docx", "https://docs.wto.org/imrd/directdoc.asp?DDFDocuments/u/G/TBTN26/BDI777.docx")</f>
        <v>https://docs.wto.org/imrd/directdoc.asp?DDFDocuments/u/G/TBTN26/BDI777.docx</v>
      </c>
      <c r="T59" s="6" t="str">
        <f>HYPERLINK("https://docs.wto.org/imrd/directdoc.asp?DDFDocuments/v/G/TBTN26/BDI777.docx", "https://docs.wto.org/imrd/directdoc.asp?DDFDocuments/v/G/TBTN26/BDI777.docx")</f>
        <v>https://docs.wto.org/imrd/directdoc.asp?DDFDocuments/v/G/TBTN26/BDI777.docx</v>
      </c>
      <c r="U59" s="6" t="s">
        <v>44</v>
      </c>
      <c r="V59" s="6" t="s">
        <v>45</v>
      </c>
      <c r="W59" s="6" t="s">
        <v>44</v>
      </c>
      <c r="X59" s="6" t="s">
        <v>45</v>
      </c>
      <c r="Y59" s="6" t="s">
        <v>45</v>
      </c>
      <c r="Z59" s="6" t="s">
        <v>45</v>
      </c>
      <c r="AA59" s="6" t="s">
        <v>45</v>
      </c>
      <c r="AB59" s="9" t="s">
        <v>1881</v>
      </c>
      <c r="AC59" s="6" t="s">
        <v>38</v>
      </c>
      <c r="AD59" s="6" t="s">
        <v>38</v>
      </c>
      <c r="AE59" s="6" t="s">
        <v>38</v>
      </c>
      <c r="AF59" s="6" t="s">
        <v>38</v>
      </c>
      <c r="AG59" s="6" t="s">
        <v>38</v>
      </c>
      <c r="AH59" s="9" t="s">
        <v>38</v>
      </c>
    </row>
    <row r="60" spans="1:34" ht="30" customHeight="1" x14ac:dyDescent="0.3">
      <c r="A60" s="6" t="s">
        <v>1203</v>
      </c>
      <c r="B60" s="10">
        <v>46175</v>
      </c>
      <c r="C60" s="8" t="str">
        <f>HYPERLINK("https://epingalert.org/en/Search?viewData= G/TBT/N/BDI/777, G/TBT/N/KEN/2067, G/TBT/N/RWA/1434, G/TBT/N/TZA/1614, G/TBT/N/UGA/2390"," G/TBT/N/BDI/777, G/TBT/N/KEN/2067, G/TBT/N/RWA/1434, G/TBT/N/TZA/1614, G/TBT/N/UGA/2390")</f>
        <v xml:space="preserve"> G/TBT/N/BDI/777, G/TBT/N/KEN/2067, G/TBT/N/RWA/1434, G/TBT/N/TZA/1614, G/TBT/N/UGA/2390</v>
      </c>
      <c r="D60" s="9" t="s">
        <v>1876</v>
      </c>
      <c r="E60" s="9" t="s">
        <v>1877</v>
      </c>
      <c r="F60" s="9" t="s">
        <v>1878</v>
      </c>
      <c r="G60" s="9" t="s">
        <v>1879</v>
      </c>
      <c r="H60" s="9" t="s">
        <v>480</v>
      </c>
      <c r="I60" s="9" t="s">
        <v>1873</v>
      </c>
      <c r="J60" s="9" t="s">
        <v>38</v>
      </c>
      <c r="K60" s="9" t="s">
        <v>38</v>
      </c>
      <c r="L60" s="6"/>
      <c r="M60" s="7">
        <v>46235</v>
      </c>
      <c r="N60" s="7" t="s">
        <v>122</v>
      </c>
      <c r="O60" s="7" t="s">
        <v>122</v>
      </c>
      <c r="P60" s="6" t="s">
        <v>43</v>
      </c>
      <c r="Q60" s="9" t="s">
        <v>1880</v>
      </c>
      <c r="R60" s="6" t="str">
        <f>HYPERLINK("https://docs.wto.org/imrd/directdoc.asp?DDFDocuments/t/G/TBTN26/BDI777.docx", "https://docs.wto.org/imrd/directdoc.asp?DDFDocuments/t/G/TBTN26/BDI777.docx")</f>
        <v>https://docs.wto.org/imrd/directdoc.asp?DDFDocuments/t/G/TBTN26/BDI777.docx</v>
      </c>
      <c r="S60" s="6" t="str">
        <f>HYPERLINK("https://docs.wto.org/imrd/directdoc.asp?DDFDocuments/u/G/TBTN26/BDI777.docx", "https://docs.wto.org/imrd/directdoc.asp?DDFDocuments/u/G/TBTN26/BDI777.docx")</f>
        <v>https://docs.wto.org/imrd/directdoc.asp?DDFDocuments/u/G/TBTN26/BDI777.docx</v>
      </c>
      <c r="T60" s="6" t="str">
        <f>HYPERLINK("https://docs.wto.org/imrd/directdoc.asp?DDFDocuments/v/G/TBTN26/BDI777.docx", "https://docs.wto.org/imrd/directdoc.asp?DDFDocuments/v/G/TBTN26/BDI777.docx")</f>
        <v>https://docs.wto.org/imrd/directdoc.asp?DDFDocuments/v/G/TBTN26/BDI777.docx</v>
      </c>
      <c r="U60" s="6" t="s">
        <v>44</v>
      </c>
      <c r="V60" s="6" t="s">
        <v>45</v>
      </c>
      <c r="W60" s="6" t="s">
        <v>44</v>
      </c>
      <c r="X60" s="6" t="s">
        <v>45</v>
      </c>
      <c r="Y60" s="6" t="s">
        <v>45</v>
      </c>
      <c r="Z60" s="6" t="s">
        <v>45</v>
      </c>
      <c r="AA60" s="6" t="s">
        <v>45</v>
      </c>
      <c r="AB60" s="9" t="s">
        <v>1881</v>
      </c>
      <c r="AC60" s="6" t="s">
        <v>38</v>
      </c>
      <c r="AD60" s="6" t="s">
        <v>38</v>
      </c>
      <c r="AE60" s="6" t="s">
        <v>38</v>
      </c>
      <c r="AF60" s="6" t="s">
        <v>38</v>
      </c>
      <c r="AG60" s="6" t="s">
        <v>38</v>
      </c>
      <c r="AH60" s="9" t="s">
        <v>38</v>
      </c>
    </row>
    <row r="61" spans="1:34" ht="30" customHeight="1" x14ac:dyDescent="0.3">
      <c r="A61" s="6" t="s">
        <v>876</v>
      </c>
      <c r="B61" s="10">
        <v>46175</v>
      </c>
      <c r="C61" s="8" t="str">
        <f>HYPERLINK("https://epingalert.org/en/Search?viewData= G/TBT/N/BDI/777, G/TBT/N/KEN/2067, G/TBT/N/RWA/1434, G/TBT/N/TZA/1614, G/TBT/N/UGA/2390"," G/TBT/N/BDI/777, G/TBT/N/KEN/2067, G/TBT/N/RWA/1434, G/TBT/N/TZA/1614, G/TBT/N/UGA/2390")</f>
        <v xml:space="preserve"> G/TBT/N/BDI/777, G/TBT/N/KEN/2067, G/TBT/N/RWA/1434, G/TBT/N/TZA/1614, G/TBT/N/UGA/2390</v>
      </c>
      <c r="D61" s="9" t="s">
        <v>1876</v>
      </c>
      <c r="E61" s="9" t="s">
        <v>1877</v>
      </c>
      <c r="F61" s="9" t="s">
        <v>1878</v>
      </c>
      <c r="G61" s="9" t="s">
        <v>1879</v>
      </c>
      <c r="H61" s="9" t="s">
        <v>480</v>
      </c>
      <c r="I61" s="9" t="s">
        <v>1873</v>
      </c>
      <c r="J61" s="9" t="s">
        <v>38</v>
      </c>
      <c r="K61" s="9" t="s">
        <v>38</v>
      </c>
      <c r="L61" s="6"/>
      <c r="M61" s="7">
        <v>46235</v>
      </c>
      <c r="N61" s="7" t="s">
        <v>122</v>
      </c>
      <c r="O61" s="7" t="s">
        <v>122</v>
      </c>
      <c r="P61" s="6" t="s">
        <v>43</v>
      </c>
      <c r="Q61" s="9" t="s">
        <v>1880</v>
      </c>
      <c r="R61" s="6" t="str">
        <f>HYPERLINK("https://docs.wto.org/imrd/directdoc.asp?DDFDocuments/t/G/TBTN26/BDI777.docx", "https://docs.wto.org/imrd/directdoc.asp?DDFDocuments/t/G/TBTN26/BDI777.docx")</f>
        <v>https://docs.wto.org/imrd/directdoc.asp?DDFDocuments/t/G/TBTN26/BDI777.docx</v>
      </c>
      <c r="S61" s="6" t="str">
        <f>HYPERLINK("https://docs.wto.org/imrd/directdoc.asp?DDFDocuments/u/G/TBTN26/BDI777.docx", "https://docs.wto.org/imrd/directdoc.asp?DDFDocuments/u/G/TBTN26/BDI777.docx")</f>
        <v>https://docs.wto.org/imrd/directdoc.asp?DDFDocuments/u/G/TBTN26/BDI777.docx</v>
      </c>
      <c r="T61" s="6" t="str">
        <f>HYPERLINK("https://docs.wto.org/imrd/directdoc.asp?DDFDocuments/v/G/TBTN26/BDI777.docx", "https://docs.wto.org/imrd/directdoc.asp?DDFDocuments/v/G/TBTN26/BDI777.docx")</f>
        <v>https://docs.wto.org/imrd/directdoc.asp?DDFDocuments/v/G/TBTN26/BDI777.docx</v>
      </c>
      <c r="U61" s="6" t="s">
        <v>44</v>
      </c>
      <c r="V61" s="6" t="s">
        <v>45</v>
      </c>
      <c r="W61" s="6" t="s">
        <v>44</v>
      </c>
      <c r="X61" s="6" t="s">
        <v>45</v>
      </c>
      <c r="Y61" s="6" t="s">
        <v>45</v>
      </c>
      <c r="Z61" s="6" t="s">
        <v>45</v>
      </c>
      <c r="AA61" s="6" t="s">
        <v>45</v>
      </c>
      <c r="AB61" s="9" t="s">
        <v>1881</v>
      </c>
      <c r="AC61" s="6" t="s">
        <v>38</v>
      </c>
      <c r="AD61" s="6" t="s">
        <v>38</v>
      </c>
      <c r="AE61" s="6" t="s">
        <v>38</v>
      </c>
      <c r="AF61" s="6" t="s">
        <v>38</v>
      </c>
      <c r="AG61" s="6" t="s">
        <v>38</v>
      </c>
      <c r="AH61" s="9" t="s">
        <v>38</v>
      </c>
    </row>
    <row r="62" spans="1:34" ht="30" customHeight="1" x14ac:dyDescent="0.3">
      <c r="A62" s="6" t="s">
        <v>1194</v>
      </c>
      <c r="B62" s="10">
        <v>46175</v>
      </c>
      <c r="C62" s="8" t="str">
        <f>HYPERLINK("https://epingalert.org/en/Search?viewData= G/TBT/N/BDI/778, G/TBT/N/KEN/2068, G/TBT/N/RWA/1435, G/TBT/N/TZA/1615, G/TBT/N/UGA/2391"," G/TBT/N/BDI/778, G/TBT/N/KEN/2068, G/TBT/N/RWA/1435, G/TBT/N/TZA/1615, G/TBT/N/UGA/2391")</f>
        <v xml:space="preserve"> G/TBT/N/BDI/778, G/TBT/N/KEN/2068, G/TBT/N/RWA/1435, G/TBT/N/TZA/1615, G/TBT/N/UGA/2391</v>
      </c>
      <c r="D62" s="9" t="s">
        <v>1882</v>
      </c>
      <c r="E62" s="9" t="s">
        <v>1883</v>
      </c>
      <c r="F62" s="9" t="s">
        <v>1884</v>
      </c>
      <c r="G62" s="9" t="s">
        <v>1872</v>
      </c>
      <c r="H62" s="9" t="s">
        <v>480</v>
      </c>
      <c r="I62" s="9" t="s">
        <v>1873</v>
      </c>
      <c r="J62" s="9" t="s">
        <v>38</v>
      </c>
      <c r="K62" s="9" t="s">
        <v>38</v>
      </c>
      <c r="L62" s="6"/>
      <c r="M62" s="7">
        <v>46235</v>
      </c>
      <c r="N62" s="7" t="s">
        <v>122</v>
      </c>
      <c r="O62" s="7" t="s">
        <v>122</v>
      </c>
      <c r="P62" s="6" t="s">
        <v>43</v>
      </c>
      <c r="Q62" s="9" t="s">
        <v>1885</v>
      </c>
      <c r="R62" s="6" t="str">
        <f>HYPERLINK("https://docs.wto.org/imrd/directdoc.asp?DDFDocuments/t/G/TBTN26/BDI778.docx", "https://docs.wto.org/imrd/directdoc.asp?DDFDocuments/t/G/TBTN26/BDI778.docx")</f>
        <v>https://docs.wto.org/imrd/directdoc.asp?DDFDocuments/t/G/TBTN26/BDI778.docx</v>
      </c>
      <c r="S62" s="6" t="str">
        <f>HYPERLINK("https://docs.wto.org/imrd/directdoc.asp?DDFDocuments/u/G/TBTN26/BDI778.docx", "https://docs.wto.org/imrd/directdoc.asp?DDFDocuments/u/G/TBTN26/BDI778.docx")</f>
        <v>https://docs.wto.org/imrd/directdoc.asp?DDFDocuments/u/G/TBTN26/BDI778.docx</v>
      </c>
      <c r="T62" s="6" t="str">
        <f>HYPERLINK("https://docs.wto.org/imrd/directdoc.asp?DDFDocuments/v/G/TBTN26/BDI778.docx", "https://docs.wto.org/imrd/directdoc.asp?DDFDocuments/v/G/TBTN26/BDI778.docx")</f>
        <v>https://docs.wto.org/imrd/directdoc.asp?DDFDocuments/v/G/TBTN26/BDI778.docx</v>
      </c>
      <c r="U62" s="6" t="s">
        <v>44</v>
      </c>
      <c r="V62" s="6" t="s">
        <v>45</v>
      </c>
      <c r="W62" s="6" t="s">
        <v>45</v>
      </c>
      <c r="X62" s="6" t="s">
        <v>45</v>
      </c>
      <c r="Y62" s="6" t="s">
        <v>45</v>
      </c>
      <c r="Z62" s="6" t="s">
        <v>45</v>
      </c>
      <c r="AA62" s="6" t="s">
        <v>45</v>
      </c>
      <c r="AB62" s="9" t="s">
        <v>1886</v>
      </c>
      <c r="AC62" s="6" t="s">
        <v>38</v>
      </c>
      <c r="AD62" s="6" t="s">
        <v>38</v>
      </c>
      <c r="AE62" s="6" t="s">
        <v>38</v>
      </c>
      <c r="AF62" s="6" t="s">
        <v>38</v>
      </c>
      <c r="AG62" s="6" t="s">
        <v>38</v>
      </c>
      <c r="AH62" s="9" t="s">
        <v>38</v>
      </c>
    </row>
    <row r="63" spans="1:34" ht="30" customHeight="1" x14ac:dyDescent="0.3">
      <c r="A63" s="6" t="s">
        <v>1096</v>
      </c>
      <c r="B63" s="10">
        <v>46175</v>
      </c>
      <c r="C63" s="8" t="str">
        <f>HYPERLINK("https://epingalert.org/en/Search?viewData= G/TBT/N/BDI/778, G/TBT/N/KEN/2068, G/TBT/N/RWA/1435, G/TBT/N/TZA/1615, G/TBT/N/UGA/2391"," G/TBT/N/BDI/778, G/TBT/N/KEN/2068, G/TBT/N/RWA/1435, G/TBT/N/TZA/1615, G/TBT/N/UGA/2391")</f>
        <v xml:space="preserve"> G/TBT/N/BDI/778, G/TBT/N/KEN/2068, G/TBT/N/RWA/1435, G/TBT/N/TZA/1615, G/TBT/N/UGA/2391</v>
      </c>
      <c r="D63" s="9" t="s">
        <v>1882</v>
      </c>
      <c r="E63" s="9" t="s">
        <v>1883</v>
      </c>
      <c r="F63" s="9" t="s">
        <v>1884</v>
      </c>
      <c r="G63" s="9" t="s">
        <v>1872</v>
      </c>
      <c r="H63" s="9" t="s">
        <v>480</v>
      </c>
      <c r="I63" s="9" t="s">
        <v>1873</v>
      </c>
      <c r="J63" s="9" t="s">
        <v>38</v>
      </c>
      <c r="K63" s="9" t="s">
        <v>38</v>
      </c>
      <c r="L63" s="6"/>
      <c r="M63" s="7">
        <v>46235</v>
      </c>
      <c r="N63" s="7" t="s">
        <v>122</v>
      </c>
      <c r="O63" s="7" t="s">
        <v>122</v>
      </c>
      <c r="P63" s="6" t="s">
        <v>43</v>
      </c>
      <c r="Q63" s="9" t="s">
        <v>1885</v>
      </c>
      <c r="R63" s="6" t="str">
        <f>HYPERLINK("https://docs.wto.org/imrd/directdoc.asp?DDFDocuments/t/G/TBTN26/BDI778.docx", "https://docs.wto.org/imrd/directdoc.asp?DDFDocuments/t/G/TBTN26/BDI778.docx")</f>
        <v>https://docs.wto.org/imrd/directdoc.asp?DDFDocuments/t/G/TBTN26/BDI778.docx</v>
      </c>
      <c r="S63" s="6" t="str">
        <f>HYPERLINK("https://docs.wto.org/imrd/directdoc.asp?DDFDocuments/u/G/TBTN26/BDI778.docx", "https://docs.wto.org/imrd/directdoc.asp?DDFDocuments/u/G/TBTN26/BDI778.docx")</f>
        <v>https://docs.wto.org/imrd/directdoc.asp?DDFDocuments/u/G/TBTN26/BDI778.docx</v>
      </c>
      <c r="T63" s="6" t="str">
        <f>HYPERLINK("https://docs.wto.org/imrd/directdoc.asp?DDFDocuments/v/G/TBTN26/BDI778.docx", "https://docs.wto.org/imrd/directdoc.asp?DDFDocuments/v/G/TBTN26/BDI778.docx")</f>
        <v>https://docs.wto.org/imrd/directdoc.asp?DDFDocuments/v/G/TBTN26/BDI778.docx</v>
      </c>
      <c r="U63" s="6" t="s">
        <v>44</v>
      </c>
      <c r="V63" s="6" t="s">
        <v>45</v>
      </c>
      <c r="W63" s="6" t="s">
        <v>45</v>
      </c>
      <c r="X63" s="6" t="s">
        <v>45</v>
      </c>
      <c r="Y63" s="6" t="s">
        <v>45</v>
      </c>
      <c r="Z63" s="6" t="s">
        <v>45</v>
      </c>
      <c r="AA63" s="6" t="s">
        <v>45</v>
      </c>
      <c r="AB63" s="9" t="s">
        <v>1886</v>
      </c>
      <c r="AC63" s="6" t="s">
        <v>38</v>
      </c>
      <c r="AD63" s="6" t="s">
        <v>38</v>
      </c>
      <c r="AE63" s="6" t="s">
        <v>38</v>
      </c>
      <c r="AF63" s="6" t="s">
        <v>38</v>
      </c>
      <c r="AG63" s="6" t="s">
        <v>38</v>
      </c>
      <c r="AH63" s="9" t="s">
        <v>38</v>
      </c>
    </row>
    <row r="64" spans="1:34" ht="30" customHeight="1" x14ac:dyDescent="0.3">
      <c r="A64" s="6" t="s">
        <v>1202</v>
      </c>
      <c r="B64" s="10">
        <v>46175</v>
      </c>
      <c r="C64" s="8" t="str">
        <f>HYPERLINK("https://epingalert.org/en/Search?viewData= G/TBT/N/BDI/778, G/TBT/N/KEN/2068, G/TBT/N/RWA/1435, G/TBT/N/TZA/1615, G/TBT/N/UGA/2391"," G/TBT/N/BDI/778, G/TBT/N/KEN/2068, G/TBT/N/RWA/1435, G/TBT/N/TZA/1615, G/TBT/N/UGA/2391")</f>
        <v xml:space="preserve"> G/TBT/N/BDI/778, G/TBT/N/KEN/2068, G/TBT/N/RWA/1435, G/TBT/N/TZA/1615, G/TBT/N/UGA/2391</v>
      </c>
      <c r="D64" s="9" t="s">
        <v>1882</v>
      </c>
      <c r="E64" s="9" t="s">
        <v>1883</v>
      </c>
      <c r="F64" s="9" t="s">
        <v>1884</v>
      </c>
      <c r="G64" s="9" t="s">
        <v>1872</v>
      </c>
      <c r="H64" s="9" t="s">
        <v>480</v>
      </c>
      <c r="I64" s="9" t="s">
        <v>1873</v>
      </c>
      <c r="J64" s="9" t="s">
        <v>38</v>
      </c>
      <c r="K64" s="9" t="s">
        <v>38</v>
      </c>
      <c r="L64" s="6"/>
      <c r="M64" s="7">
        <v>46235</v>
      </c>
      <c r="N64" s="7" t="s">
        <v>122</v>
      </c>
      <c r="O64" s="7" t="s">
        <v>122</v>
      </c>
      <c r="P64" s="6" t="s">
        <v>43</v>
      </c>
      <c r="Q64" s="9" t="s">
        <v>1885</v>
      </c>
      <c r="R64" s="6" t="str">
        <f>HYPERLINK("https://docs.wto.org/imrd/directdoc.asp?DDFDocuments/t/G/TBTN26/BDI778.docx", "https://docs.wto.org/imrd/directdoc.asp?DDFDocuments/t/G/TBTN26/BDI778.docx")</f>
        <v>https://docs.wto.org/imrd/directdoc.asp?DDFDocuments/t/G/TBTN26/BDI778.docx</v>
      </c>
      <c r="S64" s="6" t="str">
        <f>HYPERLINK("https://docs.wto.org/imrd/directdoc.asp?DDFDocuments/u/G/TBTN26/BDI778.docx", "https://docs.wto.org/imrd/directdoc.asp?DDFDocuments/u/G/TBTN26/BDI778.docx")</f>
        <v>https://docs.wto.org/imrd/directdoc.asp?DDFDocuments/u/G/TBTN26/BDI778.docx</v>
      </c>
      <c r="T64" s="6" t="str">
        <f>HYPERLINK("https://docs.wto.org/imrd/directdoc.asp?DDFDocuments/v/G/TBTN26/BDI778.docx", "https://docs.wto.org/imrd/directdoc.asp?DDFDocuments/v/G/TBTN26/BDI778.docx")</f>
        <v>https://docs.wto.org/imrd/directdoc.asp?DDFDocuments/v/G/TBTN26/BDI778.docx</v>
      </c>
      <c r="U64" s="6" t="s">
        <v>44</v>
      </c>
      <c r="V64" s="6" t="s">
        <v>45</v>
      </c>
      <c r="W64" s="6" t="s">
        <v>45</v>
      </c>
      <c r="X64" s="6" t="s">
        <v>45</v>
      </c>
      <c r="Y64" s="6" t="s">
        <v>45</v>
      </c>
      <c r="Z64" s="6" t="s">
        <v>45</v>
      </c>
      <c r="AA64" s="6" t="s">
        <v>45</v>
      </c>
      <c r="AB64" s="9" t="s">
        <v>1886</v>
      </c>
      <c r="AC64" s="6" t="s">
        <v>38</v>
      </c>
      <c r="AD64" s="6" t="s">
        <v>38</v>
      </c>
      <c r="AE64" s="6" t="s">
        <v>38</v>
      </c>
      <c r="AF64" s="6" t="s">
        <v>38</v>
      </c>
      <c r="AG64" s="6" t="s">
        <v>38</v>
      </c>
      <c r="AH64" s="9" t="s">
        <v>38</v>
      </c>
    </row>
    <row r="65" spans="1:34" ht="30" customHeight="1" x14ac:dyDescent="0.3">
      <c r="A65" s="6" t="s">
        <v>1203</v>
      </c>
      <c r="B65" s="10">
        <v>46175</v>
      </c>
      <c r="C65" s="8" t="str">
        <f>HYPERLINK("https://epingalert.org/en/Search?viewData= G/TBT/N/BDI/778, G/TBT/N/KEN/2068, G/TBT/N/RWA/1435, G/TBT/N/TZA/1615, G/TBT/N/UGA/2391"," G/TBT/N/BDI/778, G/TBT/N/KEN/2068, G/TBT/N/RWA/1435, G/TBT/N/TZA/1615, G/TBT/N/UGA/2391")</f>
        <v xml:space="preserve"> G/TBT/N/BDI/778, G/TBT/N/KEN/2068, G/TBT/N/RWA/1435, G/TBT/N/TZA/1615, G/TBT/N/UGA/2391</v>
      </c>
      <c r="D65" s="9" t="s">
        <v>1882</v>
      </c>
      <c r="E65" s="9" t="s">
        <v>1883</v>
      </c>
      <c r="F65" s="9" t="s">
        <v>1884</v>
      </c>
      <c r="G65" s="9" t="s">
        <v>1872</v>
      </c>
      <c r="H65" s="9" t="s">
        <v>480</v>
      </c>
      <c r="I65" s="9" t="s">
        <v>1873</v>
      </c>
      <c r="J65" s="9" t="s">
        <v>38</v>
      </c>
      <c r="K65" s="9" t="s">
        <v>38</v>
      </c>
      <c r="L65" s="6"/>
      <c r="M65" s="7">
        <v>46235</v>
      </c>
      <c r="N65" s="7" t="s">
        <v>122</v>
      </c>
      <c r="O65" s="7" t="s">
        <v>122</v>
      </c>
      <c r="P65" s="6" t="s">
        <v>43</v>
      </c>
      <c r="Q65" s="9" t="s">
        <v>1885</v>
      </c>
      <c r="R65" s="6" t="str">
        <f>HYPERLINK("https://docs.wto.org/imrd/directdoc.asp?DDFDocuments/t/G/TBTN26/BDI778.docx", "https://docs.wto.org/imrd/directdoc.asp?DDFDocuments/t/G/TBTN26/BDI778.docx")</f>
        <v>https://docs.wto.org/imrd/directdoc.asp?DDFDocuments/t/G/TBTN26/BDI778.docx</v>
      </c>
      <c r="S65" s="6" t="str">
        <f>HYPERLINK("https://docs.wto.org/imrd/directdoc.asp?DDFDocuments/u/G/TBTN26/BDI778.docx", "https://docs.wto.org/imrd/directdoc.asp?DDFDocuments/u/G/TBTN26/BDI778.docx")</f>
        <v>https://docs.wto.org/imrd/directdoc.asp?DDFDocuments/u/G/TBTN26/BDI778.docx</v>
      </c>
      <c r="T65" s="6" t="str">
        <f>HYPERLINK("https://docs.wto.org/imrd/directdoc.asp?DDFDocuments/v/G/TBTN26/BDI778.docx", "https://docs.wto.org/imrd/directdoc.asp?DDFDocuments/v/G/TBTN26/BDI778.docx")</f>
        <v>https://docs.wto.org/imrd/directdoc.asp?DDFDocuments/v/G/TBTN26/BDI778.docx</v>
      </c>
      <c r="U65" s="6" t="s">
        <v>44</v>
      </c>
      <c r="V65" s="6" t="s">
        <v>45</v>
      </c>
      <c r="W65" s="6" t="s">
        <v>45</v>
      </c>
      <c r="X65" s="6" t="s">
        <v>45</v>
      </c>
      <c r="Y65" s="6" t="s">
        <v>45</v>
      </c>
      <c r="Z65" s="6" t="s">
        <v>45</v>
      </c>
      <c r="AA65" s="6" t="s">
        <v>45</v>
      </c>
      <c r="AB65" s="9" t="s">
        <v>1886</v>
      </c>
      <c r="AC65" s="6" t="s">
        <v>38</v>
      </c>
      <c r="AD65" s="6" t="s">
        <v>38</v>
      </c>
      <c r="AE65" s="6" t="s">
        <v>38</v>
      </c>
      <c r="AF65" s="6" t="s">
        <v>38</v>
      </c>
      <c r="AG65" s="6" t="s">
        <v>38</v>
      </c>
      <c r="AH65" s="9" t="s">
        <v>38</v>
      </c>
    </row>
    <row r="66" spans="1:34" ht="30" customHeight="1" x14ac:dyDescent="0.3">
      <c r="A66" s="6" t="s">
        <v>876</v>
      </c>
      <c r="B66" s="10">
        <v>46175</v>
      </c>
      <c r="C66" s="8" t="str">
        <f>HYPERLINK("https://epingalert.org/en/Search?viewData= G/TBT/N/BDI/778, G/TBT/N/KEN/2068, G/TBT/N/RWA/1435, G/TBT/N/TZA/1615, G/TBT/N/UGA/2391"," G/TBT/N/BDI/778, G/TBT/N/KEN/2068, G/TBT/N/RWA/1435, G/TBT/N/TZA/1615, G/TBT/N/UGA/2391")</f>
        <v xml:space="preserve"> G/TBT/N/BDI/778, G/TBT/N/KEN/2068, G/TBT/N/RWA/1435, G/TBT/N/TZA/1615, G/TBT/N/UGA/2391</v>
      </c>
      <c r="D66" s="9" t="s">
        <v>1882</v>
      </c>
      <c r="E66" s="9" t="s">
        <v>1883</v>
      </c>
      <c r="F66" s="9" t="s">
        <v>1884</v>
      </c>
      <c r="G66" s="9" t="s">
        <v>1872</v>
      </c>
      <c r="H66" s="9" t="s">
        <v>480</v>
      </c>
      <c r="I66" s="9" t="s">
        <v>1873</v>
      </c>
      <c r="J66" s="9" t="s">
        <v>38</v>
      </c>
      <c r="K66" s="9" t="s">
        <v>38</v>
      </c>
      <c r="L66" s="6"/>
      <c r="M66" s="7">
        <v>46235</v>
      </c>
      <c r="N66" s="7" t="s">
        <v>122</v>
      </c>
      <c r="O66" s="7" t="s">
        <v>122</v>
      </c>
      <c r="P66" s="6" t="s">
        <v>43</v>
      </c>
      <c r="Q66" s="9" t="s">
        <v>1885</v>
      </c>
      <c r="R66" s="6" t="str">
        <f>HYPERLINK("https://docs.wto.org/imrd/directdoc.asp?DDFDocuments/t/G/TBTN26/BDI778.docx", "https://docs.wto.org/imrd/directdoc.asp?DDFDocuments/t/G/TBTN26/BDI778.docx")</f>
        <v>https://docs.wto.org/imrd/directdoc.asp?DDFDocuments/t/G/TBTN26/BDI778.docx</v>
      </c>
      <c r="S66" s="6" t="str">
        <f>HYPERLINK("https://docs.wto.org/imrd/directdoc.asp?DDFDocuments/u/G/TBTN26/BDI778.docx", "https://docs.wto.org/imrd/directdoc.asp?DDFDocuments/u/G/TBTN26/BDI778.docx")</f>
        <v>https://docs.wto.org/imrd/directdoc.asp?DDFDocuments/u/G/TBTN26/BDI778.docx</v>
      </c>
      <c r="T66" s="6" t="str">
        <f>HYPERLINK("https://docs.wto.org/imrd/directdoc.asp?DDFDocuments/v/G/TBTN26/BDI778.docx", "https://docs.wto.org/imrd/directdoc.asp?DDFDocuments/v/G/TBTN26/BDI778.docx")</f>
        <v>https://docs.wto.org/imrd/directdoc.asp?DDFDocuments/v/G/TBTN26/BDI778.docx</v>
      </c>
      <c r="U66" s="6" t="s">
        <v>44</v>
      </c>
      <c r="V66" s="6" t="s">
        <v>45</v>
      </c>
      <c r="W66" s="6" t="s">
        <v>45</v>
      </c>
      <c r="X66" s="6" t="s">
        <v>45</v>
      </c>
      <c r="Y66" s="6" t="s">
        <v>45</v>
      </c>
      <c r="Z66" s="6" t="s">
        <v>45</v>
      </c>
      <c r="AA66" s="6" t="s">
        <v>45</v>
      </c>
      <c r="AB66" s="9" t="s">
        <v>1886</v>
      </c>
      <c r="AC66" s="6" t="s">
        <v>38</v>
      </c>
      <c r="AD66" s="6" t="s">
        <v>38</v>
      </c>
      <c r="AE66" s="6" t="s">
        <v>38</v>
      </c>
      <c r="AF66" s="6" t="s">
        <v>38</v>
      </c>
      <c r="AG66" s="6" t="s">
        <v>38</v>
      </c>
      <c r="AH66" s="9" t="s">
        <v>38</v>
      </c>
    </row>
    <row r="67" spans="1:34" ht="30" customHeight="1" x14ac:dyDescent="0.3">
      <c r="A67" s="6" t="s">
        <v>1194</v>
      </c>
      <c r="B67" s="10">
        <v>46175</v>
      </c>
      <c r="C67" s="8" t="str">
        <f>HYPERLINK("https://epingalert.org/en/Search?viewData= G/TBT/N/BDI/779, G/TBT/N/KEN/2069, G/TBT/N/RWA/1436, G/TBT/N/TZA/1616, G/TBT/N/UGA/2393"," G/TBT/N/BDI/779, G/TBT/N/KEN/2069, G/TBT/N/RWA/1436, G/TBT/N/TZA/1616, G/TBT/N/UGA/2393")</f>
        <v xml:space="preserve"> G/TBT/N/BDI/779, G/TBT/N/KEN/2069, G/TBT/N/RWA/1436, G/TBT/N/TZA/1616, G/TBT/N/UGA/2393</v>
      </c>
      <c r="D67" s="9" t="s">
        <v>1887</v>
      </c>
      <c r="E67" s="9" t="s">
        <v>1888</v>
      </c>
      <c r="F67" s="9" t="s">
        <v>1197</v>
      </c>
      <c r="G67" s="9" t="s">
        <v>1800</v>
      </c>
      <c r="H67" s="9" t="s">
        <v>480</v>
      </c>
      <c r="I67" s="9" t="s">
        <v>1889</v>
      </c>
      <c r="J67" s="9" t="s">
        <v>38</v>
      </c>
      <c r="K67" s="9" t="s">
        <v>38</v>
      </c>
      <c r="L67" s="6"/>
      <c r="M67" s="7">
        <v>46235</v>
      </c>
      <c r="N67" s="7" t="s">
        <v>122</v>
      </c>
      <c r="O67" s="7" t="s">
        <v>122</v>
      </c>
      <c r="P67" s="6" t="s">
        <v>43</v>
      </c>
      <c r="Q67" s="9" t="s">
        <v>1890</v>
      </c>
      <c r="R67" s="6" t="str">
        <f>HYPERLINK("https://docs.wto.org/imrd/directdoc.asp?DDFDocuments/t/G/TBTN26/BDI779.docx", "https://docs.wto.org/imrd/directdoc.asp?DDFDocuments/t/G/TBTN26/BDI779.docx")</f>
        <v>https://docs.wto.org/imrd/directdoc.asp?DDFDocuments/t/G/TBTN26/BDI779.docx</v>
      </c>
      <c r="S67" s="6" t="str">
        <f>HYPERLINK("https://docs.wto.org/imrd/directdoc.asp?DDFDocuments/u/G/TBTN26/BDI779.docx", "https://docs.wto.org/imrd/directdoc.asp?DDFDocuments/u/G/TBTN26/BDI779.docx")</f>
        <v>https://docs.wto.org/imrd/directdoc.asp?DDFDocuments/u/G/TBTN26/BDI779.docx</v>
      </c>
      <c r="T67" s="6" t="str">
        <f>HYPERLINK("https://docs.wto.org/imrd/directdoc.asp?DDFDocuments/v/G/TBTN26/BDI779.docx", "https://docs.wto.org/imrd/directdoc.asp?DDFDocuments/v/G/TBTN26/BDI779.docx")</f>
        <v>https://docs.wto.org/imrd/directdoc.asp?DDFDocuments/v/G/TBTN26/BDI779.docx</v>
      </c>
      <c r="U67" s="6" t="s">
        <v>44</v>
      </c>
      <c r="V67" s="6" t="s">
        <v>45</v>
      </c>
      <c r="W67" s="6" t="s">
        <v>45</v>
      </c>
      <c r="X67" s="6" t="s">
        <v>45</v>
      </c>
      <c r="Y67" s="6" t="s">
        <v>45</v>
      </c>
      <c r="Z67" s="6" t="s">
        <v>45</v>
      </c>
      <c r="AA67" s="6" t="s">
        <v>45</v>
      </c>
      <c r="AB67" s="9" t="s">
        <v>1891</v>
      </c>
      <c r="AC67" s="6" t="s">
        <v>38</v>
      </c>
      <c r="AD67" s="6" t="s">
        <v>38</v>
      </c>
      <c r="AE67" s="6" t="s">
        <v>38</v>
      </c>
      <c r="AF67" s="6" t="s">
        <v>38</v>
      </c>
      <c r="AG67" s="6" t="s">
        <v>38</v>
      </c>
      <c r="AH67" s="9" t="s">
        <v>38</v>
      </c>
    </row>
    <row r="68" spans="1:34" ht="30" customHeight="1" x14ac:dyDescent="0.3">
      <c r="A68" s="6" t="s">
        <v>1096</v>
      </c>
      <c r="B68" s="10">
        <v>46175</v>
      </c>
      <c r="C68" s="8" t="str">
        <f>HYPERLINK("https://epingalert.org/en/Search?viewData= G/TBT/N/BDI/779, G/TBT/N/KEN/2069, G/TBT/N/RWA/1436, G/TBT/N/TZA/1616, G/TBT/N/UGA/2393"," G/TBT/N/BDI/779, G/TBT/N/KEN/2069, G/TBT/N/RWA/1436, G/TBT/N/TZA/1616, G/TBT/N/UGA/2393")</f>
        <v xml:space="preserve"> G/TBT/N/BDI/779, G/TBT/N/KEN/2069, G/TBT/N/RWA/1436, G/TBT/N/TZA/1616, G/TBT/N/UGA/2393</v>
      </c>
      <c r="D68" s="9" t="s">
        <v>1887</v>
      </c>
      <c r="E68" s="9" t="s">
        <v>1888</v>
      </c>
      <c r="F68" s="9" t="s">
        <v>1197</v>
      </c>
      <c r="G68" s="9" t="s">
        <v>1800</v>
      </c>
      <c r="H68" s="9" t="s">
        <v>480</v>
      </c>
      <c r="I68" s="9" t="s">
        <v>1889</v>
      </c>
      <c r="J68" s="9" t="s">
        <v>38</v>
      </c>
      <c r="K68" s="9" t="s">
        <v>38</v>
      </c>
      <c r="L68" s="6"/>
      <c r="M68" s="7">
        <v>46235</v>
      </c>
      <c r="N68" s="7" t="s">
        <v>122</v>
      </c>
      <c r="O68" s="7" t="s">
        <v>122</v>
      </c>
      <c r="P68" s="6" t="s">
        <v>43</v>
      </c>
      <c r="Q68" s="9" t="s">
        <v>1890</v>
      </c>
      <c r="R68" s="6" t="str">
        <f>HYPERLINK("https://docs.wto.org/imrd/directdoc.asp?DDFDocuments/t/G/TBTN26/BDI779.docx", "https://docs.wto.org/imrd/directdoc.asp?DDFDocuments/t/G/TBTN26/BDI779.docx")</f>
        <v>https://docs.wto.org/imrd/directdoc.asp?DDFDocuments/t/G/TBTN26/BDI779.docx</v>
      </c>
      <c r="S68" s="6" t="str">
        <f>HYPERLINK("https://docs.wto.org/imrd/directdoc.asp?DDFDocuments/u/G/TBTN26/BDI779.docx", "https://docs.wto.org/imrd/directdoc.asp?DDFDocuments/u/G/TBTN26/BDI779.docx")</f>
        <v>https://docs.wto.org/imrd/directdoc.asp?DDFDocuments/u/G/TBTN26/BDI779.docx</v>
      </c>
      <c r="T68" s="6" t="str">
        <f>HYPERLINK("https://docs.wto.org/imrd/directdoc.asp?DDFDocuments/v/G/TBTN26/BDI779.docx", "https://docs.wto.org/imrd/directdoc.asp?DDFDocuments/v/G/TBTN26/BDI779.docx")</f>
        <v>https://docs.wto.org/imrd/directdoc.asp?DDFDocuments/v/G/TBTN26/BDI779.docx</v>
      </c>
      <c r="U68" s="6" t="s">
        <v>44</v>
      </c>
      <c r="V68" s="6" t="s">
        <v>45</v>
      </c>
      <c r="W68" s="6" t="s">
        <v>45</v>
      </c>
      <c r="X68" s="6" t="s">
        <v>45</v>
      </c>
      <c r="Y68" s="6" t="s">
        <v>45</v>
      </c>
      <c r="Z68" s="6" t="s">
        <v>45</v>
      </c>
      <c r="AA68" s="6" t="s">
        <v>45</v>
      </c>
      <c r="AB68" s="9" t="s">
        <v>1891</v>
      </c>
      <c r="AC68" s="6" t="s">
        <v>38</v>
      </c>
      <c r="AD68" s="6" t="s">
        <v>38</v>
      </c>
      <c r="AE68" s="6" t="s">
        <v>38</v>
      </c>
      <c r="AF68" s="6" t="s">
        <v>38</v>
      </c>
      <c r="AG68" s="6" t="s">
        <v>38</v>
      </c>
      <c r="AH68" s="9" t="s">
        <v>38</v>
      </c>
    </row>
    <row r="69" spans="1:34" ht="30" customHeight="1" x14ac:dyDescent="0.3">
      <c r="A69" s="6" t="s">
        <v>1202</v>
      </c>
      <c r="B69" s="10">
        <v>46175</v>
      </c>
      <c r="C69" s="8" t="str">
        <f>HYPERLINK("https://epingalert.org/en/Search?viewData= G/TBT/N/BDI/779, G/TBT/N/KEN/2069, G/TBT/N/RWA/1436, G/TBT/N/TZA/1616, G/TBT/N/UGA/2393"," G/TBT/N/BDI/779, G/TBT/N/KEN/2069, G/TBT/N/RWA/1436, G/TBT/N/TZA/1616, G/TBT/N/UGA/2393")</f>
        <v xml:space="preserve"> G/TBT/N/BDI/779, G/TBT/N/KEN/2069, G/TBT/N/RWA/1436, G/TBT/N/TZA/1616, G/TBT/N/UGA/2393</v>
      </c>
      <c r="D69" s="9" t="s">
        <v>1887</v>
      </c>
      <c r="E69" s="9" t="s">
        <v>1888</v>
      </c>
      <c r="F69" s="9" t="s">
        <v>1197</v>
      </c>
      <c r="G69" s="9" t="s">
        <v>1800</v>
      </c>
      <c r="H69" s="9" t="s">
        <v>480</v>
      </c>
      <c r="I69" s="9" t="s">
        <v>1889</v>
      </c>
      <c r="J69" s="9" t="s">
        <v>38</v>
      </c>
      <c r="K69" s="9" t="s">
        <v>38</v>
      </c>
      <c r="L69" s="6"/>
      <c r="M69" s="7">
        <v>46235</v>
      </c>
      <c r="N69" s="7" t="s">
        <v>122</v>
      </c>
      <c r="O69" s="7" t="s">
        <v>122</v>
      </c>
      <c r="P69" s="6" t="s">
        <v>43</v>
      </c>
      <c r="Q69" s="9" t="s">
        <v>1890</v>
      </c>
      <c r="R69" s="6" t="str">
        <f>HYPERLINK("https://docs.wto.org/imrd/directdoc.asp?DDFDocuments/t/G/TBTN26/BDI779.docx", "https://docs.wto.org/imrd/directdoc.asp?DDFDocuments/t/G/TBTN26/BDI779.docx")</f>
        <v>https://docs.wto.org/imrd/directdoc.asp?DDFDocuments/t/G/TBTN26/BDI779.docx</v>
      </c>
      <c r="S69" s="6" t="str">
        <f>HYPERLINK("https://docs.wto.org/imrd/directdoc.asp?DDFDocuments/u/G/TBTN26/BDI779.docx", "https://docs.wto.org/imrd/directdoc.asp?DDFDocuments/u/G/TBTN26/BDI779.docx")</f>
        <v>https://docs.wto.org/imrd/directdoc.asp?DDFDocuments/u/G/TBTN26/BDI779.docx</v>
      </c>
      <c r="T69" s="6" t="str">
        <f>HYPERLINK("https://docs.wto.org/imrd/directdoc.asp?DDFDocuments/v/G/TBTN26/BDI779.docx", "https://docs.wto.org/imrd/directdoc.asp?DDFDocuments/v/G/TBTN26/BDI779.docx")</f>
        <v>https://docs.wto.org/imrd/directdoc.asp?DDFDocuments/v/G/TBTN26/BDI779.docx</v>
      </c>
      <c r="U69" s="6" t="s">
        <v>44</v>
      </c>
      <c r="V69" s="6" t="s">
        <v>45</v>
      </c>
      <c r="W69" s="6" t="s">
        <v>45</v>
      </c>
      <c r="X69" s="6" t="s">
        <v>45</v>
      </c>
      <c r="Y69" s="6" t="s">
        <v>45</v>
      </c>
      <c r="Z69" s="6" t="s">
        <v>45</v>
      </c>
      <c r="AA69" s="6" t="s">
        <v>45</v>
      </c>
      <c r="AB69" s="9" t="s">
        <v>1891</v>
      </c>
      <c r="AC69" s="6" t="s">
        <v>38</v>
      </c>
      <c r="AD69" s="6" t="s">
        <v>38</v>
      </c>
      <c r="AE69" s="6" t="s">
        <v>38</v>
      </c>
      <c r="AF69" s="6" t="s">
        <v>38</v>
      </c>
      <c r="AG69" s="6" t="s">
        <v>38</v>
      </c>
      <c r="AH69" s="9" t="s">
        <v>38</v>
      </c>
    </row>
    <row r="70" spans="1:34" ht="30" customHeight="1" x14ac:dyDescent="0.3">
      <c r="A70" s="6" t="s">
        <v>1203</v>
      </c>
      <c r="B70" s="10">
        <v>46175</v>
      </c>
      <c r="C70" s="8" t="str">
        <f>HYPERLINK("https://epingalert.org/en/Search?viewData= G/TBT/N/BDI/779, G/TBT/N/KEN/2069, G/TBT/N/RWA/1436, G/TBT/N/TZA/1616, G/TBT/N/UGA/2393"," G/TBT/N/BDI/779, G/TBT/N/KEN/2069, G/TBT/N/RWA/1436, G/TBT/N/TZA/1616, G/TBT/N/UGA/2393")</f>
        <v xml:space="preserve"> G/TBT/N/BDI/779, G/TBT/N/KEN/2069, G/TBT/N/RWA/1436, G/TBT/N/TZA/1616, G/TBT/N/UGA/2393</v>
      </c>
      <c r="D70" s="9" t="s">
        <v>1887</v>
      </c>
      <c r="E70" s="9" t="s">
        <v>1888</v>
      </c>
      <c r="F70" s="9" t="s">
        <v>1197</v>
      </c>
      <c r="G70" s="9" t="s">
        <v>1800</v>
      </c>
      <c r="H70" s="9" t="s">
        <v>480</v>
      </c>
      <c r="I70" s="9" t="s">
        <v>1889</v>
      </c>
      <c r="J70" s="9" t="s">
        <v>38</v>
      </c>
      <c r="K70" s="9" t="s">
        <v>38</v>
      </c>
      <c r="L70" s="6"/>
      <c r="M70" s="7">
        <v>46235</v>
      </c>
      <c r="N70" s="7" t="s">
        <v>122</v>
      </c>
      <c r="O70" s="7" t="s">
        <v>122</v>
      </c>
      <c r="P70" s="6" t="s">
        <v>43</v>
      </c>
      <c r="Q70" s="9" t="s">
        <v>1890</v>
      </c>
      <c r="R70" s="6" t="str">
        <f>HYPERLINK("https://docs.wto.org/imrd/directdoc.asp?DDFDocuments/t/G/TBTN26/BDI779.docx", "https://docs.wto.org/imrd/directdoc.asp?DDFDocuments/t/G/TBTN26/BDI779.docx")</f>
        <v>https://docs.wto.org/imrd/directdoc.asp?DDFDocuments/t/G/TBTN26/BDI779.docx</v>
      </c>
      <c r="S70" s="6" t="str">
        <f>HYPERLINK("https://docs.wto.org/imrd/directdoc.asp?DDFDocuments/u/G/TBTN26/BDI779.docx", "https://docs.wto.org/imrd/directdoc.asp?DDFDocuments/u/G/TBTN26/BDI779.docx")</f>
        <v>https://docs.wto.org/imrd/directdoc.asp?DDFDocuments/u/G/TBTN26/BDI779.docx</v>
      </c>
      <c r="T70" s="6" t="str">
        <f>HYPERLINK("https://docs.wto.org/imrd/directdoc.asp?DDFDocuments/v/G/TBTN26/BDI779.docx", "https://docs.wto.org/imrd/directdoc.asp?DDFDocuments/v/G/TBTN26/BDI779.docx")</f>
        <v>https://docs.wto.org/imrd/directdoc.asp?DDFDocuments/v/G/TBTN26/BDI779.docx</v>
      </c>
      <c r="U70" s="6" t="s">
        <v>44</v>
      </c>
      <c r="V70" s="6" t="s">
        <v>45</v>
      </c>
      <c r="W70" s="6" t="s">
        <v>45</v>
      </c>
      <c r="X70" s="6" t="s">
        <v>45</v>
      </c>
      <c r="Y70" s="6" t="s">
        <v>45</v>
      </c>
      <c r="Z70" s="6" t="s">
        <v>45</v>
      </c>
      <c r="AA70" s="6" t="s">
        <v>45</v>
      </c>
      <c r="AB70" s="9" t="s">
        <v>1891</v>
      </c>
      <c r="AC70" s="6" t="s">
        <v>38</v>
      </c>
      <c r="AD70" s="6" t="s">
        <v>38</v>
      </c>
      <c r="AE70" s="6" t="s">
        <v>38</v>
      </c>
      <c r="AF70" s="6" t="s">
        <v>38</v>
      </c>
      <c r="AG70" s="6" t="s">
        <v>38</v>
      </c>
      <c r="AH70" s="9" t="s">
        <v>38</v>
      </c>
    </row>
    <row r="71" spans="1:34" ht="30" customHeight="1" x14ac:dyDescent="0.3">
      <c r="A71" s="6" t="s">
        <v>876</v>
      </c>
      <c r="B71" s="10">
        <v>46175</v>
      </c>
      <c r="C71" s="8" t="str">
        <f>HYPERLINK("https://epingalert.org/en/Search?viewData= G/TBT/N/BDI/779, G/TBT/N/KEN/2069, G/TBT/N/RWA/1436, G/TBT/N/TZA/1616, G/TBT/N/UGA/2393"," G/TBT/N/BDI/779, G/TBT/N/KEN/2069, G/TBT/N/RWA/1436, G/TBT/N/TZA/1616, G/TBT/N/UGA/2393")</f>
        <v xml:space="preserve"> G/TBT/N/BDI/779, G/TBT/N/KEN/2069, G/TBT/N/RWA/1436, G/TBT/N/TZA/1616, G/TBT/N/UGA/2393</v>
      </c>
      <c r="D71" s="9" t="s">
        <v>1887</v>
      </c>
      <c r="E71" s="9" t="s">
        <v>1888</v>
      </c>
      <c r="F71" s="9" t="s">
        <v>1197</v>
      </c>
      <c r="G71" s="9" t="s">
        <v>1800</v>
      </c>
      <c r="H71" s="9" t="s">
        <v>480</v>
      </c>
      <c r="I71" s="9" t="s">
        <v>1889</v>
      </c>
      <c r="J71" s="9" t="s">
        <v>38</v>
      </c>
      <c r="K71" s="9" t="s">
        <v>38</v>
      </c>
      <c r="L71" s="6"/>
      <c r="M71" s="7">
        <v>46235</v>
      </c>
      <c r="N71" s="7" t="s">
        <v>122</v>
      </c>
      <c r="O71" s="7" t="s">
        <v>122</v>
      </c>
      <c r="P71" s="6" t="s">
        <v>43</v>
      </c>
      <c r="Q71" s="9" t="s">
        <v>1890</v>
      </c>
      <c r="R71" s="6" t="str">
        <f>HYPERLINK("https://docs.wto.org/imrd/directdoc.asp?DDFDocuments/t/G/TBTN26/BDI779.docx", "https://docs.wto.org/imrd/directdoc.asp?DDFDocuments/t/G/TBTN26/BDI779.docx")</f>
        <v>https://docs.wto.org/imrd/directdoc.asp?DDFDocuments/t/G/TBTN26/BDI779.docx</v>
      </c>
      <c r="S71" s="6" t="str">
        <f>HYPERLINK("https://docs.wto.org/imrd/directdoc.asp?DDFDocuments/u/G/TBTN26/BDI779.docx", "https://docs.wto.org/imrd/directdoc.asp?DDFDocuments/u/G/TBTN26/BDI779.docx")</f>
        <v>https://docs.wto.org/imrd/directdoc.asp?DDFDocuments/u/G/TBTN26/BDI779.docx</v>
      </c>
      <c r="T71" s="6" t="str">
        <f>HYPERLINK("https://docs.wto.org/imrd/directdoc.asp?DDFDocuments/v/G/TBTN26/BDI779.docx", "https://docs.wto.org/imrd/directdoc.asp?DDFDocuments/v/G/TBTN26/BDI779.docx")</f>
        <v>https://docs.wto.org/imrd/directdoc.asp?DDFDocuments/v/G/TBTN26/BDI779.docx</v>
      </c>
      <c r="U71" s="6" t="s">
        <v>44</v>
      </c>
      <c r="V71" s="6" t="s">
        <v>45</v>
      </c>
      <c r="W71" s="6" t="s">
        <v>45</v>
      </c>
      <c r="X71" s="6" t="s">
        <v>45</v>
      </c>
      <c r="Y71" s="6" t="s">
        <v>45</v>
      </c>
      <c r="Z71" s="6" t="s">
        <v>45</v>
      </c>
      <c r="AA71" s="6" t="s">
        <v>45</v>
      </c>
      <c r="AB71" s="9" t="s">
        <v>1891</v>
      </c>
      <c r="AC71" s="6" t="s">
        <v>38</v>
      </c>
      <c r="AD71" s="6" t="s">
        <v>38</v>
      </c>
      <c r="AE71" s="6" t="s">
        <v>38</v>
      </c>
      <c r="AF71" s="6" t="s">
        <v>38</v>
      </c>
      <c r="AG71" s="6" t="s">
        <v>38</v>
      </c>
      <c r="AH71" s="9" t="s">
        <v>38</v>
      </c>
    </row>
    <row r="72" spans="1:34" ht="30" customHeight="1" x14ac:dyDescent="0.3">
      <c r="A72" s="6" t="s">
        <v>1194</v>
      </c>
      <c r="B72" s="10">
        <v>46175</v>
      </c>
      <c r="C72" s="8" t="str">
        <f>HYPERLINK("https://epingalert.org/en/Search?viewData= G/TBT/N/BDI/780, G/TBT/N/KEN/2070, G/TBT/N/RWA/1437, G/TBT/N/TZA/1617, G/TBT/N/UGA/2394"," G/TBT/N/BDI/780, G/TBT/N/KEN/2070, G/TBT/N/RWA/1437, G/TBT/N/TZA/1617, G/TBT/N/UGA/2394")</f>
        <v xml:space="preserve"> G/TBT/N/BDI/780, G/TBT/N/KEN/2070, G/TBT/N/RWA/1437, G/TBT/N/TZA/1617, G/TBT/N/UGA/2394</v>
      </c>
      <c r="D72" s="9" t="s">
        <v>1892</v>
      </c>
      <c r="E72" s="9" t="s">
        <v>1893</v>
      </c>
      <c r="F72" s="9" t="s">
        <v>1197</v>
      </c>
      <c r="G72" s="9" t="s">
        <v>1800</v>
      </c>
      <c r="H72" s="9" t="s">
        <v>480</v>
      </c>
      <c r="I72" s="9" t="s">
        <v>1889</v>
      </c>
      <c r="J72" s="9" t="s">
        <v>38</v>
      </c>
      <c r="K72" s="9" t="s">
        <v>38</v>
      </c>
      <c r="L72" s="6"/>
      <c r="M72" s="7">
        <v>46235</v>
      </c>
      <c r="N72" s="7" t="s">
        <v>122</v>
      </c>
      <c r="O72" s="7" t="s">
        <v>122</v>
      </c>
      <c r="P72" s="6" t="s">
        <v>43</v>
      </c>
      <c r="Q72" s="9" t="s">
        <v>1894</v>
      </c>
      <c r="R72" s="6" t="str">
        <f>HYPERLINK("https://docs.wto.org/imrd/directdoc.asp?DDFDocuments/t/G/TBTN26/BDI780.docx", "https://docs.wto.org/imrd/directdoc.asp?DDFDocuments/t/G/TBTN26/BDI780.docx")</f>
        <v>https://docs.wto.org/imrd/directdoc.asp?DDFDocuments/t/G/TBTN26/BDI780.docx</v>
      </c>
      <c r="S72" s="6" t="str">
        <f>HYPERLINK("https://docs.wto.org/imrd/directdoc.asp?DDFDocuments/u/G/TBTN26/BDI780.docx", "https://docs.wto.org/imrd/directdoc.asp?DDFDocuments/u/G/TBTN26/BDI780.docx")</f>
        <v>https://docs.wto.org/imrd/directdoc.asp?DDFDocuments/u/G/TBTN26/BDI780.docx</v>
      </c>
      <c r="T72" s="6" t="str">
        <f>HYPERLINK("https://docs.wto.org/imrd/directdoc.asp?DDFDocuments/v/G/TBTN26/BDI780.docx", "https://docs.wto.org/imrd/directdoc.asp?DDFDocuments/v/G/TBTN26/BDI780.docx")</f>
        <v>https://docs.wto.org/imrd/directdoc.asp?DDFDocuments/v/G/TBTN26/BDI780.docx</v>
      </c>
      <c r="U72" s="6" t="s">
        <v>44</v>
      </c>
      <c r="V72" s="6" t="s">
        <v>45</v>
      </c>
      <c r="W72" s="6" t="s">
        <v>45</v>
      </c>
      <c r="X72" s="6" t="s">
        <v>45</v>
      </c>
      <c r="Y72" s="6" t="s">
        <v>45</v>
      </c>
      <c r="Z72" s="6" t="s">
        <v>45</v>
      </c>
      <c r="AA72" s="6" t="s">
        <v>45</v>
      </c>
      <c r="AB72" s="9" t="s">
        <v>1895</v>
      </c>
      <c r="AC72" s="6" t="s">
        <v>38</v>
      </c>
      <c r="AD72" s="6" t="s">
        <v>38</v>
      </c>
      <c r="AE72" s="6" t="s">
        <v>38</v>
      </c>
      <c r="AF72" s="6" t="s">
        <v>38</v>
      </c>
      <c r="AG72" s="6" t="s">
        <v>38</v>
      </c>
      <c r="AH72" s="9" t="s">
        <v>38</v>
      </c>
    </row>
    <row r="73" spans="1:34" ht="30" customHeight="1" x14ac:dyDescent="0.3">
      <c r="A73" s="6" t="s">
        <v>1096</v>
      </c>
      <c r="B73" s="10">
        <v>46175</v>
      </c>
      <c r="C73" s="8" t="str">
        <f>HYPERLINK("https://epingalert.org/en/Search?viewData= G/TBT/N/BDI/780, G/TBT/N/KEN/2070, G/TBT/N/RWA/1437, G/TBT/N/TZA/1617, G/TBT/N/UGA/2394"," G/TBT/N/BDI/780, G/TBT/N/KEN/2070, G/TBT/N/RWA/1437, G/TBT/N/TZA/1617, G/TBT/N/UGA/2394")</f>
        <v xml:space="preserve"> G/TBT/N/BDI/780, G/TBT/N/KEN/2070, G/TBT/N/RWA/1437, G/TBT/N/TZA/1617, G/TBT/N/UGA/2394</v>
      </c>
      <c r="D73" s="9" t="s">
        <v>1892</v>
      </c>
      <c r="E73" s="9" t="s">
        <v>1893</v>
      </c>
      <c r="F73" s="9" t="s">
        <v>1197</v>
      </c>
      <c r="G73" s="9" t="s">
        <v>1800</v>
      </c>
      <c r="H73" s="9" t="s">
        <v>480</v>
      </c>
      <c r="I73" s="9" t="s">
        <v>1889</v>
      </c>
      <c r="J73" s="9" t="s">
        <v>38</v>
      </c>
      <c r="K73" s="9" t="s">
        <v>38</v>
      </c>
      <c r="L73" s="6"/>
      <c r="M73" s="7">
        <v>46235</v>
      </c>
      <c r="N73" s="7" t="s">
        <v>122</v>
      </c>
      <c r="O73" s="7" t="s">
        <v>122</v>
      </c>
      <c r="P73" s="6" t="s">
        <v>43</v>
      </c>
      <c r="Q73" s="9" t="s">
        <v>1894</v>
      </c>
      <c r="R73" s="6" t="str">
        <f>HYPERLINK("https://docs.wto.org/imrd/directdoc.asp?DDFDocuments/t/G/TBTN26/BDI780.docx", "https://docs.wto.org/imrd/directdoc.asp?DDFDocuments/t/G/TBTN26/BDI780.docx")</f>
        <v>https://docs.wto.org/imrd/directdoc.asp?DDFDocuments/t/G/TBTN26/BDI780.docx</v>
      </c>
      <c r="S73" s="6" t="str">
        <f>HYPERLINK("https://docs.wto.org/imrd/directdoc.asp?DDFDocuments/u/G/TBTN26/BDI780.docx", "https://docs.wto.org/imrd/directdoc.asp?DDFDocuments/u/G/TBTN26/BDI780.docx")</f>
        <v>https://docs.wto.org/imrd/directdoc.asp?DDFDocuments/u/G/TBTN26/BDI780.docx</v>
      </c>
      <c r="T73" s="6" t="str">
        <f>HYPERLINK("https://docs.wto.org/imrd/directdoc.asp?DDFDocuments/v/G/TBTN26/BDI780.docx", "https://docs.wto.org/imrd/directdoc.asp?DDFDocuments/v/G/TBTN26/BDI780.docx")</f>
        <v>https://docs.wto.org/imrd/directdoc.asp?DDFDocuments/v/G/TBTN26/BDI780.docx</v>
      </c>
      <c r="U73" s="6" t="s">
        <v>44</v>
      </c>
      <c r="V73" s="6" t="s">
        <v>45</v>
      </c>
      <c r="W73" s="6" t="s">
        <v>45</v>
      </c>
      <c r="X73" s="6" t="s">
        <v>45</v>
      </c>
      <c r="Y73" s="6" t="s">
        <v>45</v>
      </c>
      <c r="Z73" s="6" t="s">
        <v>45</v>
      </c>
      <c r="AA73" s="6" t="s">
        <v>45</v>
      </c>
      <c r="AB73" s="9" t="s">
        <v>1895</v>
      </c>
      <c r="AC73" s="6" t="s">
        <v>38</v>
      </c>
      <c r="AD73" s="6" t="s">
        <v>38</v>
      </c>
      <c r="AE73" s="6" t="s">
        <v>38</v>
      </c>
      <c r="AF73" s="6" t="s">
        <v>38</v>
      </c>
      <c r="AG73" s="6" t="s">
        <v>38</v>
      </c>
      <c r="AH73" s="9" t="s">
        <v>38</v>
      </c>
    </row>
    <row r="74" spans="1:34" ht="30" customHeight="1" x14ac:dyDescent="0.3">
      <c r="A74" s="6" t="s">
        <v>1202</v>
      </c>
      <c r="B74" s="10">
        <v>46175</v>
      </c>
      <c r="C74" s="8" t="str">
        <f>HYPERLINK("https://epingalert.org/en/Search?viewData= G/TBT/N/BDI/780, G/TBT/N/KEN/2070, G/TBT/N/RWA/1437, G/TBT/N/TZA/1617, G/TBT/N/UGA/2394"," G/TBT/N/BDI/780, G/TBT/N/KEN/2070, G/TBT/N/RWA/1437, G/TBT/N/TZA/1617, G/TBT/N/UGA/2394")</f>
        <v xml:space="preserve"> G/TBT/N/BDI/780, G/TBT/N/KEN/2070, G/TBT/N/RWA/1437, G/TBT/N/TZA/1617, G/TBT/N/UGA/2394</v>
      </c>
      <c r="D74" s="9" t="s">
        <v>1892</v>
      </c>
      <c r="E74" s="9" t="s">
        <v>1893</v>
      </c>
      <c r="F74" s="9" t="s">
        <v>1197</v>
      </c>
      <c r="G74" s="9" t="s">
        <v>1800</v>
      </c>
      <c r="H74" s="9" t="s">
        <v>480</v>
      </c>
      <c r="I74" s="9" t="s">
        <v>1889</v>
      </c>
      <c r="J74" s="9" t="s">
        <v>38</v>
      </c>
      <c r="K74" s="9" t="s">
        <v>38</v>
      </c>
      <c r="L74" s="6"/>
      <c r="M74" s="7">
        <v>46235</v>
      </c>
      <c r="N74" s="7" t="s">
        <v>122</v>
      </c>
      <c r="O74" s="7" t="s">
        <v>122</v>
      </c>
      <c r="P74" s="6" t="s">
        <v>43</v>
      </c>
      <c r="Q74" s="9" t="s">
        <v>1894</v>
      </c>
      <c r="R74" s="6" t="str">
        <f>HYPERLINK("https://docs.wto.org/imrd/directdoc.asp?DDFDocuments/t/G/TBTN26/BDI780.docx", "https://docs.wto.org/imrd/directdoc.asp?DDFDocuments/t/G/TBTN26/BDI780.docx")</f>
        <v>https://docs.wto.org/imrd/directdoc.asp?DDFDocuments/t/G/TBTN26/BDI780.docx</v>
      </c>
      <c r="S74" s="6" t="str">
        <f>HYPERLINK("https://docs.wto.org/imrd/directdoc.asp?DDFDocuments/u/G/TBTN26/BDI780.docx", "https://docs.wto.org/imrd/directdoc.asp?DDFDocuments/u/G/TBTN26/BDI780.docx")</f>
        <v>https://docs.wto.org/imrd/directdoc.asp?DDFDocuments/u/G/TBTN26/BDI780.docx</v>
      </c>
      <c r="T74" s="6" t="str">
        <f>HYPERLINK("https://docs.wto.org/imrd/directdoc.asp?DDFDocuments/v/G/TBTN26/BDI780.docx", "https://docs.wto.org/imrd/directdoc.asp?DDFDocuments/v/G/TBTN26/BDI780.docx")</f>
        <v>https://docs.wto.org/imrd/directdoc.asp?DDFDocuments/v/G/TBTN26/BDI780.docx</v>
      </c>
      <c r="U74" s="6" t="s">
        <v>44</v>
      </c>
      <c r="V74" s="6" t="s">
        <v>45</v>
      </c>
      <c r="W74" s="6" t="s">
        <v>45</v>
      </c>
      <c r="X74" s="6" t="s">
        <v>45</v>
      </c>
      <c r="Y74" s="6" t="s">
        <v>45</v>
      </c>
      <c r="Z74" s="6" t="s">
        <v>45</v>
      </c>
      <c r="AA74" s="6" t="s">
        <v>45</v>
      </c>
      <c r="AB74" s="9" t="s">
        <v>1895</v>
      </c>
      <c r="AC74" s="6" t="s">
        <v>38</v>
      </c>
      <c r="AD74" s="6" t="s">
        <v>38</v>
      </c>
      <c r="AE74" s="6" t="s">
        <v>38</v>
      </c>
      <c r="AF74" s="6" t="s">
        <v>38</v>
      </c>
      <c r="AG74" s="6" t="s">
        <v>38</v>
      </c>
      <c r="AH74" s="9" t="s">
        <v>38</v>
      </c>
    </row>
    <row r="75" spans="1:34" ht="30" customHeight="1" x14ac:dyDescent="0.3">
      <c r="A75" s="6" t="s">
        <v>1203</v>
      </c>
      <c r="B75" s="10">
        <v>46175</v>
      </c>
      <c r="C75" s="8" t="str">
        <f>HYPERLINK("https://epingalert.org/en/Search?viewData= G/TBT/N/BDI/780, G/TBT/N/KEN/2070, G/TBT/N/RWA/1437, G/TBT/N/TZA/1617, G/TBT/N/UGA/2394"," G/TBT/N/BDI/780, G/TBT/N/KEN/2070, G/TBT/N/RWA/1437, G/TBT/N/TZA/1617, G/TBT/N/UGA/2394")</f>
        <v xml:space="preserve"> G/TBT/N/BDI/780, G/TBT/N/KEN/2070, G/TBT/N/RWA/1437, G/TBT/N/TZA/1617, G/TBT/N/UGA/2394</v>
      </c>
      <c r="D75" s="9" t="s">
        <v>1892</v>
      </c>
      <c r="E75" s="9" t="s">
        <v>1893</v>
      </c>
      <c r="F75" s="9" t="s">
        <v>1197</v>
      </c>
      <c r="G75" s="9" t="s">
        <v>1800</v>
      </c>
      <c r="H75" s="9" t="s">
        <v>480</v>
      </c>
      <c r="I75" s="9" t="s">
        <v>1889</v>
      </c>
      <c r="J75" s="9" t="s">
        <v>38</v>
      </c>
      <c r="K75" s="9" t="s">
        <v>38</v>
      </c>
      <c r="L75" s="6"/>
      <c r="M75" s="7">
        <v>46235</v>
      </c>
      <c r="N75" s="7" t="s">
        <v>122</v>
      </c>
      <c r="O75" s="7" t="s">
        <v>122</v>
      </c>
      <c r="P75" s="6" t="s">
        <v>43</v>
      </c>
      <c r="Q75" s="9" t="s">
        <v>1894</v>
      </c>
      <c r="R75" s="6" t="str">
        <f>HYPERLINK("https://docs.wto.org/imrd/directdoc.asp?DDFDocuments/t/G/TBTN26/BDI780.docx", "https://docs.wto.org/imrd/directdoc.asp?DDFDocuments/t/G/TBTN26/BDI780.docx")</f>
        <v>https://docs.wto.org/imrd/directdoc.asp?DDFDocuments/t/G/TBTN26/BDI780.docx</v>
      </c>
      <c r="S75" s="6" t="str">
        <f>HYPERLINK("https://docs.wto.org/imrd/directdoc.asp?DDFDocuments/u/G/TBTN26/BDI780.docx", "https://docs.wto.org/imrd/directdoc.asp?DDFDocuments/u/G/TBTN26/BDI780.docx")</f>
        <v>https://docs.wto.org/imrd/directdoc.asp?DDFDocuments/u/G/TBTN26/BDI780.docx</v>
      </c>
      <c r="T75" s="6" t="str">
        <f>HYPERLINK("https://docs.wto.org/imrd/directdoc.asp?DDFDocuments/v/G/TBTN26/BDI780.docx", "https://docs.wto.org/imrd/directdoc.asp?DDFDocuments/v/G/TBTN26/BDI780.docx")</f>
        <v>https://docs.wto.org/imrd/directdoc.asp?DDFDocuments/v/G/TBTN26/BDI780.docx</v>
      </c>
      <c r="U75" s="6" t="s">
        <v>44</v>
      </c>
      <c r="V75" s="6" t="s">
        <v>45</v>
      </c>
      <c r="W75" s="6" t="s">
        <v>45</v>
      </c>
      <c r="X75" s="6" t="s">
        <v>45</v>
      </c>
      <c r="Y75" s="6" t="s">
        <v>45</v>
      </c>
      <c r="Z75" s="6" t="s">
        <v>45</v>
      </c>
      <c r="AA75" s="6" t="s">
        <v>45</v>
      </c>
      <c r="AB75" s="9" t="s">
        <v>1895</v>
      </c>
      <c r="AC75" s="6" t="s">
        <v>38</v>
      </c>
      <c r="AD75" s="6" t="s">
        <v>38</v>
      </c>
      <c r="AE75" s="6" t="s">
        <v>38</v>
      </c>
      <c r="AF75" s="6" t="s">
        <v>38</v>
      </c>
      <c r="AG75" s="6" t="s">
        <v>38</v>
      </c>
      <c r="AH75" s="9" t="s">
        <v>38</v>
      </c>
    </row>
    <row r="76" spans="1:34" ht="30" customHeight="1" x14ac:dyDescent="0.3">
      <c r="A76" s="6" t="s">
        <v>876</v>
      </c>
      <c r="B76" s="10">
        <v>46175</v>
      </c>
      <c r="C76" s="8" t="str">
        <f>HYPERLINK("https://epingalert.org/en/Search?viewData= G/TBT/N/BDI/780, G/TBT/N/KEN/2070, G/TBT/N/RWA/1437, G/TBT/N/TZA/1617, G/TBT/N/UGA/2394"," G/TBT/N/BDI/780, G/TBT/N/KEN/2070, G/TBT/N/RWA/1437, G/TBT/N/TZA/1617, G/TBT/N/UGA/2394")</f>
        <v xml:space="preserve"> G/TBT/N/BDI/780, G/TBT/N/KEN/2070, G/TBT/N/RWA/1437, G/TBT/N/TZA/1617, G/TBT/N/UGA/2394</v>
      </c>
      <c r="D76" s="9" t="s">
        <v>1892</v>
      </c>
      <c r="E76" s="9" t="s">
        <v>1893</v>
      </c>
      <c r="F76" s="9" t="s">
        <v>1197</v>
      </c>
      <c r="G76" s="9" t="s">
        <v>1800</v>
      </c>
      <c r="H76" s="9" t="s">
        <v>480</v>
      </c>
      <c r="I76" s="9" t="s">
        <v>1889</v>
      </c>
      <c r="J76" s="9" t="s">
        <v>38</v>
      </c>
      <c r="K76" s="9" t="s">
        <v>38</v>
      </c>
      <c r="L76" s="6"/>
      <c r="M76" s="7">
        <v>46235</v>
      </c>
      <c r="N76" s="7" t="s">
        <v>122</v>
      </c>
      <c r="O76" s="7" t="s">
        <v>122</v>
      </c>
      <c r="P76" s="6" t="s">
        <v>43</v>
      </c>
      <c r="Q76" s="9" t="s">
        <v>1894</v>
      </c>
      <c r="R76" s="6" t="str">
        <f>HYPERLINK("https://docs.wto.org/imrd/directdoc.asp?DDFDocuments/t/G/TBTN26/BDI780.docx", "https://docs.wto.org/imrd/directdoc.asp?DDFDocuments/t/G/TBTN26/BDI780.docx")</f>
        <v>https://docs.wto.org/imrd/directdoc.asp?DDFDocuments/t/G/TBTN26/BDI780.docx</v>
      </c>
      <c r="S76" s="6" t="str">
        <f>HYPERLINK("https://docs.wto.org/imrd/directdoc.asp?DDFDocuments/u/G/TBTN26/BDI780.docx", "https://docs.wto.org/imrd/directdoc.asp?DDFDocuments/u/G/TBTN26/BDI780.docx")</f>
        <v>https://docs.wto.org/imrd/directdoc.asp?DDFDocuments/u/G/TBTN26/BDI780.docx</v>
      </c>
      <c r="T76" s="6" t="str">
        <f>HYPERLINK("https://docs.wto.org/imrd/directdoc.asp?DDFDocuments/v/G/TBTN26/BDI780.docx", "https://docs.wto.org/imrd/directdoc.asp?DDFDocuments/v/G/TBTN26/BDI780.docx")</f>
        <v>https://docs.wto.org/imrd/directdoc.asp?DDFDocuments/v/G/TBTN26/BDI780.docx</v>
      </c>
      <c r="U76" s="6" t="s">
        <v>44</v>
      </c>
      <c r="V76" s="6" t="s">
        <v>45</v>
      </c>
      <c r="W76" s="6" t="s">
        <v>45</v>
      </c>
      <c r="X76" s="6" t="s">
        <v>45</v>
      </c>
      <c r="Y76" s="6" t="s">
        <v>45</v>
      </c>
      <c r="Z76" s="6" t="s">
        <v>45</v>
      </c>
      <c r="AA76" s="6" t="s">
        <v>45</v>
      </c>
      <c r="AB76" s="9" t="s">
        <v>1895</v>
      </c>
      <c r="AC76" s="6" t="s">
        <v>38</v>
      </c>
      <c r="AD76" s="6" t="s">
        <v>38</v>
      </c>
      <c r="AE76" s="6" t="s">
        <v>38</v>
      </c>
      <c r="AF76" s="6" t="s">
        <v>38</v>
      </c>
      <c r="AG76" s="6" t="s">
        <v>38</v>
      </c>
      <c r="AH76" s="9" t="s">
        <v>38</v>
      </c>
    </row>
    <row r="77" spans="1:34" ht="30" customHeight="1" x14ac:dyDescent="0.3">
      <c r="A77" s="6" t="s">
        <v>1896</v>
      </c>
      <c r="B77" s="10">
        <v>46175</v>
      </c>
      <c r="C77" s="8" t="str">
        <f>HYPERLINK("https://epingalert.org/en/Search?viewData= G/TBT/N/KHM/24"," G/TBT/N/KHM/24")</f>
        <v xml:space="preserve"> G/TBT/N/KHM/24</v>
      </c>
      <c r="D77" s="9" t="s">
        <v>1897</v>
      </c>
      <c r="E77" s="9" t="s">
        <v>1898</v>
      </c>
      <c r="F77" s="9" t="s">
        <v>1899</v>
      </c>
      <c r="G77" s="9" t="s">
        <v>1900</v>
      </c>
      <c r="H77" s="9" t="s">
        <v>1901</v>
      </c>
      <c r="I77" s="9" t="s">
        <v>836</v>
      </c>
      <c r="J77" s="9" t="s">
        <v>38</v>
      </c>
      <c r="K77" s="9" t="s">
        <v>38</v>
      </c>
      <c r="L77" s="6"/>
      <c r="M77" s="7">
        <v>46235</v>
      </c>
      <c r="N77" s="7" t="s">
        <v>122</v>
      </c>
      <c r="O77" s="7" t="s">
        <v>122</v>
      </c>
      <c r="P77" s="6" t="s">
        <v>43</v>
      </c>
      <c r="Q77" s="9" t="s">
        <v>1902</v>
      </c>
      <c r="R77" s="6" t="str">
        <f>HYPERLINK("https://docs.wto.org/imrd/directdoc.asp?DDFDocuments/t/G/TBTN26/KHM24.docx", "https://docs.wto.org/imrd/directdoc.asp?DDFDocuments/t/G/TBTN26/KHM24.docx")</f>
        <v>https://docs.wto.org/imrd/directdoc.asp?DDFDocuments/t/G/TBTN26/KHM24.docx</v>
      </c>
      <c r="S77" s="6" t="str">
        <f>HYPERLINK("https://docs.wto.org/imrd/directdoc.asp?DDFDocuments/u/G/TBTN26/KHM24.docx", "https://docs.wto.org/imrd/directdoc.asp?DDFDocuments/u/G/TBTN26/KHM24.docx")</f>
        <v>https://docs.wto.org/imrd/directdoc.asp?DDFDocuments/u/G/TBTN26/KHM24.docx</v>
      </c>
      <c r="T77" s="6" t="str">
        <f>HYPERLINK("https://docs.wto.org/imrd/directdoc.asp?DDFDocuments/v/G/TBTN26/KHM24.docx", "https://docs.wto.org/imrd/directdoc.asp?DDFDocuments/v/G/TBTN26/KHM24.docx")</f>
        <v>https://docs.wto.org/imrd/directdoc.asp?DDFDocuments/v/G/TBTN26/KHM24.docx</v>
      </c>
      <c r="U77" s="6" t="s">
        <v>44</v>
      </c>
      <c r="V77" s="6" t="s">
        <v>45</v>
      </c>
      <c r="W77" s="6" t="s">
        <v>45</v>
      </c>
      <c r="X77" s="6" t="s">
        <v>45</v>
      </c>
      <c r="Y77" s="6" t="s">
        <v>45</v>
      </c>
      <c r="Z77" s="6" t="s">
        <v>45</v>
      </c>
      <c r="AA77" s="6" t="s">
        <v>45</v>
      </c>
      <c r="AB77" s="9" t="s">
        <v>1903</v>
      </c>
      <c r="AC77" s="6" t="s">
        <v>38</v>
      </c>
      <c r="AD77" s="6" t="s">
        <v>38</v>
      </c>
      <c r="AE77" s="6" t="s">
        <v>38</v>
      </c>
      <c r="AF77" s="6" t="s">
        <v>38</v>
      </c>
      <c r="AG77" s="6" t="s">
        <v>38</v>
      </c>
      <c r="AH77" s="9" t="s">
        <v>38</v>
      </c>
    </row>
    <row r="78" spans="1:34" ht="30" customHeight="1" x14ac:dyDescent="0.3">
      <c r="A78" s="6" t="s">
        <v>1896</v>
      </c>
      <c r="B78" s="10">
        <v>46175</v>
      </c>
      <c r="C78" s="8" t="str">
        <f>HYPERLINK("https://epingalert.org/en/Search?viewData= G/TBT/N/KHM/25"," G/TBT/N/KHM/25")</f>
        <v xml:space="preserve"> G/TBT/N/KHM/25</v>
      </c>
      <c r="D78" s="9" t="s">
        <v>1904</v>
      </c>
      <c r="E78" s="9" t="s">
        <v>1905</v>
      </c>
      <c r="F78" s="9" t="s">
        <v>1906</v>
      </c>
      <c r="G78" s="9" t="s">
        <v>1907</v>
      </c>
      <c r="H78" s="9" t="s">
        <v>1901</v>
      </c>
      <c r="I78" s="9" t="s">
        <v>1695</v>
      </c>
      <c r="J78" s="9" t="s">
        <v>38</v>
      </c>
      <c r="K78" s="9" t="s">
        <v>38</v>
      </c>
      <c r="L78" s="6"/>
      <c r="M78" s="7">
        <v>46235</v>
      </c>
      <c r="N78" s="7" t="s">
        <v>122</v>
      </c>
      <c r="O78" s="7" t="s">
        <v>122</v>
      </c>
      <c r="P78" s="6" t="s">
        <v>43</v>
      </c>
      <c r="Q78" s="9" t="s">
        <v>1908</v>
      </c>
      <c r="R78" s="6" t="str">
        <f>HYPERLINK("https://docs.wto.org/imrd/directdoc.asp?DDFDocuments/t/G/TBTN26/KHM25.docx", "https://docs.wto.org/imrd/directdoc.asp?DDFDocuments/t/G/TBTN26/KHM25.docx")</f>
        <v>https://docs.wto.org/imrd/directdoc.asp?DDFDocuments/t/G/TBTN26/KHM25.docx</v>
      </c>
      <c r="S78" s="6" t="str">
        <f>HYPERLINK("https://docs.wto.org/imrd/directdoc.asp?DDFDocuments/u/G/TBTN26/KHM25.docx", "https://docs.wto.org/imrd/directdoc.asp?DDFDocuments/u/G/TBTN26/KHM25.docx")</f>
        <v>https://docs.wto.org/imrd/directdoc.asp?DDFDocuments/u/G/TBTN26/KHM25.docx</v>
      </c>
      <c r="T78" s="6" t="str">
        <f>HYPERLINK("https://docs.wto.org/imrd/directdoc.asp?DDFDocuments/v/G/TBTN26/KHM25.docx", "https://docs.wto.org/imrd/directdoc.asp?DDFDocuments/v/G/TBTN26/KHM25.docx")</f>
        <v>https://docs.wto.org/imrd/directdoc.asp?DDFDocuments/v/G/TBTN26/KHM25.docx</v>
      </c>
      <c r="U78" s="6" t="s">
        <v>44</v>
      </c>
      <c r="V78" s="6" t="s">
        <v>45</v>
      </c>
      <c r="W78" s="6" t="s">
        <v>44</v>
      </c>
      <c r="X78" s="6" t="s">
        <v>45</v>
      </c>
      <c r="Y78" s="6" t="s">
        <v>45</v>
      </c>
      <c r="Z78" s="6" t="s">
        <v>45</v>
      </c>
      <c r="AA78" s="6" t="s">
        <v>45</v>
      </c>
      <c r="AB78" s="9" t="s">
        <v>1909</v>
      </c>
      <c r="AC78" s="6" t="s">
        <v>38</v>
      </c>
      <c r="AD78" s="6" t="s">
        <v>38</v>
      </c>
      <c r="AE78" s="6" t="s">
        <v>38</v>
      </c>
      <c r="AF78" s="6" t="s">
        <v>38</v>
      </c>
      <c r="AG78" s="6" t="s">
        <v>38</v>
      </c>
      <c r="AH78" s="9" t="s">
        <v>38</v>
      </c>
    </row>
    <row r="79" spans="1:34" ht="30" customHeight="1" x14ac:dyDescent="0.3">
      <c r="A79" s="6" t="s">
        <v>1362</v>
      </c>
      <c r="B79" s="10">
        <v>46175</v>
      </c>
      <c r="C79" s="8" t="str">
        <f>HYPERLINK("https://epingalert.org/en/Search?viewData= G/TBT/N/KWT/724/Corr.1"," G/TBT/N/KWT/724/Corr.1")</f>
        <v xml:space="preserve"> G/TBT/N/KWT/724/Corr.1</v>
      </c>
      <c r="D79" s="9" t="s">
        <v>1910</v>
      </c>
      <c r="E79" s="9" t="s">
        <v>38</v>
      </c>
      <c r="F79" s="9" t="s">
        <v>1911</v>
      </c>
      <c r="G79" s="9" t="s">
        <v>38</v>
      </c>
      <c r="H79" s="9" t="s">
        <v>1912</v>
      </c>
      <c r="I79" s="9" t="s">
        <v>85</v>
      </c>
      <c r="J79" s="9" t="s">
        <v>1913</v>
      </c>
      <c r="K79" s="9" t="s">
        <v>529</v>
      </c>
      <c r="L79" s="6"/>
      <c r="M79" s="7" t="s">
        <v>38</v>
      </c>
      <c r="N79" s="7"/>
      <c r="O79" s="7"/>
      <c r="P79" s="6" t="s">
        <v>587</v>
      </c>
      <c r="Q79" s="9" t="s">
        <v>1914</v>
      </c>
      <c r="R79" s="6" t="str">
        <f>HYPERLINK("https://docs.wto.org/imrd/directdoc.asp?DDFDocuments/t/G/TBTN25/KWT724C1.docx", "https://docs.wto.org/imrd/directdoc.asp?DDFDocuments/t/G/TBTN25/KWT724C1.docx")</f>
        <v>https://docs.wto.org/imrd/directdoc.asp?DDFDocuments/t/G/TBTN25/KWT724C1.docx</v>
      </c>
      <c r="S79" s="6" t="str">
        <f>HYPERLINK("https://docs.wto.org/imrd/directdoc.asp?DDFDocuments/u/G/TBTN25/KWT724C1.docx", "https://docs.wto.org/imrd/directdoc.asp?DDFDocuments/u/G/TBTN25/KWT724C1.docx")</f>
        <v>https://docs.wto.org/imrd/directdoc.asp?DDFDocuments/u/G/TBTN25/KWT724C1.docx</v>
      </c>
      <c r="T79" s="6" t="str">
        <f>HYPERLINK("https://docs.wto.org/imrd/directdoc.asp?DDFDocuments/v/G/TBTN25/KWT724C1.docx", "https://docs.wto.org/imrd/directdoc.asp?DDFDocuments/v/G/TBTN25/KWT724C1.docx")</f>
        <v>https://docs.wto.org/imrd/directdoc.asp?DDFDocuments/v/G/TBTN25/KWT724C1.docx</v>
      </c>
      <c r="U79" s="6" t="s">
        <v>45</v>
      </c>
      <c r="V79" s="6" t="s">
        <v>45</v>
      </c>
      <c r="W79" s="6" t="s">
        <v>45</v>
      </c>
      <c r="X79" s="6" t="s">
        <v>45</v>
      </c>
      <c r="Y79" s="6" t="s">
        <v>45</v>
      </c>
      <c r="Z79" s="6" t="s">
        <v>45</v>
      </c>
      <c r="AA79" s="6" t="s">
        <v>45</v>
      </c>
      <c r="AB79" s="9" t="s">
        <v>38</v>
      </c>
      <c r="AC79" s="6" t="s">
        <v>38</v>
      </c>
      <c r="AD79" s="6" t="s">
        <v>38</v>
      </c>
      <c r="AE79" s="6" t="s">
        <v>38</v>
      </c>
      <c r="AF79" s="6" t="s">
        <v>38</v>
      </c>
      <c r="AG79" s="6" t="s">
        <v>38</v>
      </c>
      <c r="AH79" s="9" t="s">
        <v>38</v>
      </c>
    </row>
    <row r="80" spans="1:34" ht="30" customHeight="1" x14ac:dyDescent="0.3">
      <c r="A80" s="6" t="s">
        <v>876</v>
      </c>
      <c r="B80" s="10">
        <v>46175</v>
      </c>
      <c r="C80" s="8" t="str">
        <f>HYPERLINK("https://epingalert.org/en/Search?viewData= G/TBT/N/UGA/2392"," G/TBT/N/UGA/2392")</f>
        <v xml:space="preserve"> G/TBT/N/UGA/2392</v>
      </c>
      <c r="D80" s="9" t="s">
        <v>1915</v>
      </c>
      <c r="E80" s="9" t="s">
        <v>1916</v>
      </c>
      <c r="F80" s="9" t="s">
        <v>1917</v>
      </c>
      <c r="G80" s="9" t="s">
        <v>1030</v>
      </c>
      <c r="H80" s="9" t="s">
        <v>1918</v>
      </c>
      <c r="I80" s="9" t="s">
        <v>1919</v>
      </c>
      <c r="J80" s="9" t="s">
        <v>38</v>
      </c>
      <c r="K80" s="9" t="s">
        <v>38</v>
      </c>
      <c r="L80" s="6"/>
      <c r="M80" s="7">
        <v>46235</v>
      </c>
      <c r="N80" s="7" t="s">
        <v>122</v>
      </c>
      <c r="O80" s="7" t="s">
        <v>122</v>
      </c>
      <c r="P80" s="6" t="s">
        <v>43</v>
      </c>
      <c r="Q80" s="9" t="s">
        <v>1920</v>
      </c>
      <c r="R80" s="6" t="str">
        <f>HYPERLINK("https://docs.wto.org/imrd/directdoc.asp?DDFDocuments/t/G/TBTN26/UGA2392.docx", "https://docs.wto.org/imrd/directdoc.asp?DDFDocuments/t/G/TBTN26/UGA2392.docx")</f>
        <v>https://docs.wto.org/imrd/directdoc.asp?DDFDocuments/t/G/TBTN26/UGA2392.docx</v>
      </c>
      <c r="S80" s="6" t="str">
        <f>HYPERLINK("https://docs.wto.org/imrd/directdoc.asp?DDFDocuments/u/G/TBTN26/UGA2392.docx", "https://docs.wto.org/imrd/directdoc.asp?DDFDocuments/u/G/TBTN26/UGA2392.docx")</f>
        <v>https://docs.wto.org/imrd/directdoc.asp?DDFDocuments/u/G/TBTN26/UGA2392.docx</v>
      </c>
      <c r="T80" s="6" t="str">
        <f>HYPERLINK("https://docs.wto.org/imrd/directdoc.asp?DDFDocuments/v/G/TBTN26/UGA2392.docx", "https://docs.wto.org/imrd/directdoc.asp?DDFDocuments/v/G/TBTN26/UGA2392.docx")</f>
        <v>https://docs.wto.org/imrd/directdoc.asp?DDFDocuments/v/G/TBTN26/UGA2392.docx</v>
      </c>
      <c r="U80" s="6" t="s">
        <v>44</v>
      </c>
      <c r="V80" s="6" t="s">
        <v>45</v>
      </c>
      <c r="W80" s="6" t="s">
        <v>44</v>
      </c>
      <c r="X80" s="6" t="s">
        <v>45</v>
      </c>
      <c r="Y80" s="6" t="s">
        <v>45</v>
      </c>
      <c r="Z80" s="6" t="s">
        <v>45</v>
      </c>
      <c r="AA80" s="6" t="s">
        <v>45</v>
      </c>
      <c r="AB80" s="9" t="s">
        <v>1921</v>
      </c>
      <c r="AC80" s="6" t="s">
        <v>38</v>
      </c>
      <c r="AD80" s="6" t="s">
        <v>38</v>
      </c>
      <c r="AE80" s="6" t="s">
        <v>38</v>
      </c>
      <c r="AF80" s="6" t="s">
        <v>38</v>
      </c>
      <c r="AG80" s="6" t="s">
        <v>38</v>
      </c>
      <c r="AH80" s="9" t="s">
        <v>38</v>
      </c>
    </row>
    <row r="81" spans="1:34" ht="30" customHeight="1" x14ac:dyDescent="0.3">
      <c r="A81" s="6" t="s">
        <v>54</v>
      </c>
      <c r="B81" s="10">
        <v>46175</v>
      </c>
      <c r="C81" s="8" t="str">
        <f>HYPERLINK("https://epingalert.org/en/Search?viewData= G/TBT/N/USA/2249/Add.1"," G/TBT/N/USA/2249/Add.1")</f>
        <v xml:space="preserve"> G/TBT/N/USA/2249/Add.1</v>
      </c>
      <c r="D81" s="9" t="s">
        <v>1922</v>
      </c>
      <c r="E81" s="9" t="s">
        <v>1923</v>
      </c>
      <c r="F81" s="9" t="s">
        <v>1338</v>
      </c>
      <c r="G81" s="9" t="s">
        <v>38</v>
      </c>
      <c r="H81" s="9" t="s">
        <v>555</v>
      </c>
      <c r="I81" s="9" t="s">
        <v>109</v>
      </c>
      <c r="J81" s="9" t="s">
        <v>38</v>
      </c>
      <c r="K81" s="9" t="s">
        <v>38</v>
      </c>
      <c r="L81" s="6"/>
      <c r="M81" s="7" t="s">
        <v>38</v>
      </c>
      <c r="N81" s="7"/>
      <c r="O81" s="7"/>
      <c r="P81" s="6" t="s">
        <v>52</v>
      </c>
      <c r="Q81" s="9" t="s">
        <v>1924</v>
      </c>
      <c r="R81" s="6" t="str">
        <f>HYPERLINK("https://docs.wto.org/imrd/directdoc.asp?DDFDocuments/t/G/TBTN25/USA2249A1.docx", "https://docs.wto.org/imrd/directdoc.asp?DDFDocuments/t/G/TBTN25/USA2249A1.docx")</f>
        <v>https://docs.wto.org/imrd/directdoc.asp?DDFDocuments/t/G/TBTN25/USA2249A1.docx</v>
      </c>
      <c r="S81" s="6" t="str">
        <f>HYPERLINK("https://docs.wto.org/imrd/directdoc.asp?DDFDocuments/u/G/TBTN25/USA2249A1.docx", "https://docs.wto.org/imrd/directdoc.asp?DDFDocuments/u/G/TBTN25/USA2249A1.docx")</f>
        <v>https://docs.wto.org/imrd/directdoc.asp?DDFDocuments/u/G/TBTN25/USA2249A1.docx</v>
      </c>
      <c r="T81" s="6" t="str">
        <f>HYPERLINK("https://docs.wto.org/imrd/directdoc.asp?DDFDocuments/v/G/TBTN25/USA2249A1.docx", "https://docs.wto.org/imrd/directdoc.asp?DDFDocuments/v/G/TBTN25/USA2249A1.docx")</f>
        <v>https://docs.wto.org/imrd/directdoc.asp?DDFDocuments/v/G/TBTN25/USA2249A1.docx</v>
      </c>
      <c r="U81" s="6" t="s">
        <v>45</v>
      </c>
      <c r="V81" s="6" t="s">
        <v>45</v>
      </c>
      <c r="W81" s="6" t="s">
        <v>45</v>
      </c>
      <c r="X81" s="6" t="s">
        <v>45</v>
      </c>
      <c r="Y81" s="6" t="s">
        <v>45</v>
      </c>
      <c r="Z81" s="6" t="s">
        <v>45</v>
      </c>
      <c r="AA81" s="6" t="s">
        <v>45</v>
      </c>
      <c r="AB81" s="9" t="s">
        <v>38</v>
      </c>
      <c r="AC81" s="6" t="s">
        <v>38</v>
      </c>
      <c r="AD81" s="6" t="s">
        <v>38</v>
      </c>
      <c r="AE81" s="6" t="s">
        <v>38</v>
      </c>
      <c r="AF81" s="6" t="s">
        <v>38</v>
      </c>
      <c r="AG81" s="6" t="s">
        <v>38</v>
      </c>
      <c r="AH81" s="9" t="s">
        <v>38</v>
      </c>
    </row>
    <row r="82" spans="1:34" ht="30" customHeight="1" x14ac:dyDescent="0.3">
      <c r="A82" s="6" t="s">
        <v>492</v>
      </c>
      <c r="B82" s="10">
        <v>46176</v>
      </c>
      <c r="C82" s="8" t="str">
        <f>HYPERLINK("https://epingalert.org/en/Search?viewData= G/SPS/N/AUS/597/Add.1"," G/SPS/N/AUS/597/Add.1")</f>
        <v xml:space="preserve"> G/SPS/N/AUS/597/Add.1</v>
      </c>
      <c r="D82" s="9" t="s">
        <v>1717</v>
      </c>
      <c r="E82" s="9" t="s">
        <v>1718</v>
      </c>
      <c r="F82" s="9" t="s">
        <v>1719</v>
      </c>
      <c r="G82" s="9" t="s">
        <v>1720</v>
      </c>
      <c r="H82" s="9" t="s">
        <v>38</v>
      </c>
      <c r="I82" s="9" t="s">
        <v>189</v>
      </c>
      <c r="J82" s="9" t="s">
        <v>38</v>
      </c>
      <c r="K82" s="9" t="s">
        <v>1721</v>
      </c>
      <c r="L82" s="6"/>
      <c r="M82" s="7">
        <v>46237</v>
      </c>
      <c r="N82" s="7"/>
      <c r="O82" s="7"/>
      <c r="P82" s="6" t="s">
        <v>52</v>
      </c>
      <c r="Q82" s="6"/>
      <c r="R82" s="6" t="str">
        <f>HYPERLINK("https://docs.wto.org/imrd/directdoc.asp?DDFDocuments/t/G/SPS/NAUS597A1.docx", "https://docs.wto.org/imrd/directdoc.asp?DDFDocuments/t/G/SPS/NAUS597A1.docx")</f>
        <v>https://docs.wto.org/imrd/directdoc.asp?DDFDocuments/t/G/SPS/NAUS597A1.docx</v>
      </c>
      <c r="S82" s="6" t="str">
        <f>HYPERLINK("https://docs.wto.org/imrd/directdoc.asp?DDFDocuments/u/G/SPS/NAUS597A1.docx", "https://docs.wto.org/imrd/directdoc.asp?DDFDocuments/u/G/SPS/NAUS597A1.docx")</f>
        <v>https://docs.wto.org/imrd/directdoc.asp?DDFDocuments/u/G/SPS/NAUS597A1.docx</v>
      </c>
      <c r="T82" s="6" t="str">
        <f>HYPERLINK("https://docs.wto.org/imrd/directdoc.asp?DDFDocuments/v/G/SPS/NAUS597A1.docx", "https://docs.wto.org/imrd/directdoc.asp?DDFDocuments/v/G/SPS/NAUS597A1.docx")</f>
        <v>https://docs.wto.org/imrd/directdoc.asp?DDFDocuments/v/G/SPS/NAUS597A1.docx</v>
      </c>
      <c r="U82" s="6" t="s">
        <v>38</v>
      </c>
      <c r="V82" s="6" t="s">
        <v>38</v>
      </c>
      <c r="W82" s="6" t="s">
        <v>38</v>
      </c>
      <c r="X82" s="6" t="s">
        <v>38</v>
      </c>
      <c r="Y82" s="6" t="s">
        <v>38</v>
      </c>
      <c r="Z82" s="6" t="s">
        <v>38</v>
      </c>
      <c r="AA82" s="6" t="s">
        <v>38</v>
      </c>
      <c r="AB82" s="9" t="s">
        <v>38</v>
      </c>
      <c r="AC82" s="6" t="s">
        <v>38</v>
      </c>
      <c r="AD82" s="6" t="s">
        <v>38</v>
      </c>
      <c r="AE82" s="6" t="s">
        <v>38</v>
      </c>
      <c r="AF82" s="6" t="s">
        <v>38</v>
      </c>
      <c r="AG82" s="6" t="s">
        <v>38</v>
      </c>
      <c r="AH82" s="9" t="s">
        <v>38</v>
      </c>
    </row>
    <row r="83" spans="1:34" ht="30" customHeight="1" x14ac:dyDescent="0.3">
      <c r="A83" s="6" t="s">
        <v>169</v>
      </c>
      <c r="B83" s="10">
        <v>46176</v>
      </c>
      <c r="C83" s="8" t="str">
        <f>HYPERLINK("https://epingalert.org/en/Search?viewData= G/SPS/N/CHE/102"," G/SPS/N/CHE/102")</f>
        <v xml:space="preserve"> G/SPS/N/CHE/102</v>
      </c>
      <c r="D83" s="9" t="s">
        <v>1722</v>
      </c>
      <c r="E83" s="9" t="s">
        <v>1723</v>
      </c>
      <c r="F83" s="9" t="s">
        <v>1724</v>
      </c>
      <c r="G83" s="9" t="s">
        <v>1725</v>
      </c>
      <c r="H83" s="9" t="s">
        <v>38</v>
      </c>
      <c r="I83" s="9" t="s">
        <v>150</v>
      </c>
      <c r="J83" s="9" t="s">
        <v>38</v>
      </c>
      <c r="K83" s="9" t="s">
        <v>758</v>
      </c>
      <c r="L83" s="6" t="s">
        <v>38</v>
      </c>
      <c r="M83" s="7">
        <v>46193</v>
      </c>
      <c r="N83" s="7">
        <v>46171</v>
      </c>
      <c r="O83" s="7">
        <v>46204</v>
      </c>
      <c r="P83" s="6" t="s">
        <v>43</v>
      </c>
      <c r="Q83" s="9" t="s">
        <v>1726</v>
      </c>
      <c r="R83" s="6" t="str">
        <f>HYPERLINK("https://docs.wto.org/imrd/directdoc.asp?DDFDocuments/t/G/SPS/NCHE102.docx", "https://docs.wto.org/imrd/directdoc.asp?DDFDocuments/t/G/SPS/NCHE102.docx")</f>
        <v>https://docs.wto.org/imrd/directdoc.asp?DDFDocuments/t/G/SPS/NCHE102.docx</v>
      </c>
      <c r="S83" s="6" t="str">
        <f>HYPERLINK("https://docs.wto.org/imrd/directdoc.asp?DDFDocuments/u/G/SPS/NCHE102.docx", "https://docs.wto.org/imrd/directdoc.asp?DDFDocuments/u/G/SPS/NCHE102.docx")</f>
        <v>https://docs.wto.org/imrd/directdoc.asp?DDFDocuments/u/G/SPS/NCHE102.docx</v>
      </c>
      <c r="T83" s="6" t="str">
        <f>HYPERLINK("https://docs.wto.org/imrd/directdoc.asp?DDFDocuments/v/G/SPS/NCHE102.docx", "https://docs.wto.org/imrd/directdoc.asp?DDFDocuments/v/G/SPS/NCHE102.docx")</f>
        <v>https://docs.wto.org/imrd/directdoc.asp?DDFDocuments/v/G/SPS/NCHE102.docx</v>
      </c>
      <c r="U83" s="6" t="s">
        <v>38</v>
      </c>
      <c r="V83" s="6" t="s">
        <v>38</v>
      </c>
      <c r="W83" s="6" t="s">
        <v>38</v>
      </c>
      <c r="X83" s="6" t="s">
        <v>38</v>
      </c>
      <c r="Y83" s="6" t="s">
        <v>38</v>
      </c>
      <c r="Z83" s="6" t="s">
        <v>38</v>
      </c>
      <c r="AA83" s="6" t="s">
        <v>38</v>
      </c>
      <c r="AB83" s="9" t="s">
        <v>38</v>
      </c>
      <c r="AC83" s="6" t="s">
        <v>45</v>
      </c>
      <c r="AD83" s="6" t="s">
        <v>45</v>
      </c>
      <c r="AE83" s="6" t="s">
        <v>44</v>
      </c>
      <c r="AF83" s="6" t="s">
        <v>45</v>
      </c>
      <c r="AG83" s="6" t="s">
        <v>44</v>
      </c>
      <c r="AH83" s="9" t="s">
        <v>38</v>
      </c>
    </row>
    <row r="84" spans="1:34" ht="30" customHeight="1" x14ac:dyDescent="0.3">
      <c r="A84" s="6" t="s">
        <v>96</v>
      </c>
      <c r="B84" s="10">
        <v>46176</v>
      </c>
      <c r="C84" s="8" t="str">
        <f>HYPERLINK("https://epingalert.org/en/Search?viewData= G/SPS/N/EU/898/Add.1"," G/SPS/N/EU/898/Add.1")</f>
        <v xml:space="preserve"> G/SPS/N/EU/898/Add.1</v>
      </c>
      <c r="D84" s="9" t="s">
        <v>1727</v>
      </c>
      <c r="E84" s="9" t="s">
        <v>1728</v>
      </c>
      <c r="F84" s="9" t="s">
        <v>1343</v>
      </c>
      <c r="G84" s="9" t="s">
        <v>179</v>
      </c>
      <c r="H84" s="9" t="s">
        <v>38</v>
      </c>
      <c r="I84" s="9" t="s">
        <v>181</v>
      </c>
      <c r="J84" s="9" t="s">
        <v>38</v>
      </c>
      <c r="K84" s="9" t="s">
        <v>1729</v>
      </c>
      <c r="L84" s="6"/>
      <c r="M84" s="7" t="s">
        <v>38</v>
      </c>
      <c r="N84" s="7"/>
      <c r="O84" s="7"/>
      <c r="P84" s="6" t="s">
        <v>52</v>
      </c>
      <c r="Q84" s="9" t="s">
        <v>1730</v>
      </c>
      <c r="R84" s="6" t="str">
        <f>HYPERLINK("https://docs.wto.org/imrd/directdoc.asp?DDFDocuments/t/G/SPS/NEU898A1.docx", "https://docs.wto.org/imrd/directdoc.asp?DDFDocuments/t/G/SPS/NEU898A1.docx")</f>
        <v>https://docs.wto.org/imrd/directdoc.asp?DDFDocuments/t/G/SPS/NEU898A1.docx</v>
      </c>
      <c r="S84" s="6" t="str">
        <f>HYPERLINK("https://docs.wto.org/imrd/directdoc.asp?DDFDocuments/u/G/SPS/NEU898A1.docx", "https://docs.wto.org/imrd/directdoc.asp?DDFDocuments/u/G/SPS/NEU898A1.docx")</f>
        <v>https://docs.wto.org/imrd/directdoc.asp?DDFDocuments/u/G/SPS/NEU898A1.docx</v>
      </c>
      <c r="T84" s="6" t="str">
        <f>HYPERLINK("https://docs.wto.org/imrd/directdoc.asp?DDFDocuments/v/G/SPS/NEU898A1.docx", "https://docs.wto.org/imrd/directdoc.asp?DDFDocuments/v/G/SPS/NEU898A1.docx")</f>
        <v>https://docs.wto.org/imrd/directdoc.asp?DDFDocuments/v/G/SPS/NEU898A1.docx</v>
      </c>
      <c r="U84" s="6" t="s">
        <v>38</v>
      </c>
      <c r="V84" s="6" t="s">
        <v>38</v>
      </c>
      <c r="W84" s="6" t="s">
        <v>38</v>
      </c>
      <c r="X84" s="6" t="s">
        <v>38</v>
      </c>
      <c r="Y84" s="6" t="s">
        <v>38</v>
      </c>
      <c r="Z84" s="6" t="s">
        <v>38</v>
      </c>
      <c r="AA84" s="6" t="s">
        <v>38</v>
      </c>
      <c r="AB84" s="9" t="s">
        <v>38</v>
      </c>
      <c r="AC84" s="6" t="s">
        <v>38</v>
      </c>
      <c r="AD84" s="6" t="s">
        <v>38</v>
      </c>
      <c r="AE84" s="6" t="s">
        <v>38</v>
      </c>
      <c r="AF84" s="6" t="s">
        <v>38</v>
      </c>
      <c r="AG84" s="6" t="s">
        <v>38</v>
      </c>
      <c r="AH84" s="9" t="s">
        <v>38</v>
      </c>
    </row>
    <row r="85" spans="1:34" ht="30" customHeight="1" x14ac:dyDescent="0.3">
      <c r="A85" s="6" t="s">
        <v>1581</v>
      </c>
      <c r="B85" s="10">
        <v>46176</v>
      </c>
      <c r="C85" s="8" t="str">
        <f>HYPERLINK("https://epingalert.org/en/Search?viewData= G/SPS/N/KAZ/172/Add.1"," G/SPS/N/KAZ/172/Add.1")</f>
        <v xml:space="preserve"> G/SPS/N/KAZ/172/Add.1</v>
      </c>
      <c r="D85" s="9" t="s">
        <v>1588</v>
      </c>
      <c r="E85" s="9" t="s">
        <v>1731</v>
      </c>
      <c r="F85" s="9" t="s">
        <v>1732</v>
      </c>
      <c r="G85" s="9" t="s">
        <v>1733</v>
      </c>
      <c r="H85" s="9" t="s">
        <v>38</v>
      </c>
      <c r="I85" s="9" t="s">
        <v>1586</v>
      </c>
      <c r="J85" s="9" t="s">
        <v>38</v>
      </c>
      <c r="K85" s="9" t="s">
        <v>1734</v>
      </c>
      <c r="L85" s="6"/>
      <c r="M85" s="7" t="s">
        <v>38</v>
      </c>
      <c r="N85" s="7"/>
      <c r="O85" s="7"/>
      <c r="P85" s="6" t="s">
        <v>191</v>
      </c>
      <c r="Q85" s="6"/>
      <c r="R85" s="6" t="str">
        <f>HYPERLINK("https://docs.wto.org/imrd/directdoc.asp?DDFDocuments/t/G/SPS/NKAZ172A1.docx", "https://docs.wto.org/imrd/directdoc.asp?DDFDocuments/t/G/SPS/NKAZ172A1.docx")</f>
        <v>https://docs.wto.org/imrd/directdoc.asp?DDFDocuments/t/G/SPS/NKAZ172A1.docx</v>
      </c>
      <c r="S85" s="6" t="str">
        <f>HYPERLINK("https://docs.wto.org/imrd/directdoc.asp?DDFDocuments/u/G/SPS/NKAZ172A1.docx", "https://docs.wto.org/imrd/directdoc.asp?DDFDocuments/u/G/SPS/NKAZ172A1.docx")</f>
        <v>https://docs.wto.org/imrd/directdoc.asp?DDFDocuments/u/G/SPS/NKAZ172A1.docx</v>
      </c>
      <c r="T85" s="6" t="str">
        <f>HYPERLINK("https://docs.wto.org/imrd/directdoc.asp?DDFDocuments/v/G/SPS/NKAZ172A1.docx", "https://docs.wto.org/imrd/directdoc.asp?DDFDocuments/v/G/SPS/NKAZ172A1.docx")</f>
        <v>https://docs.wto.org/imrd/directdoc.asp?DDFDocuments/v/G/SPS/NKAZ172A1.docx</v>
      </c>
      <c r="U85" s="6" t="s">
        <v>38</v>
      </c>
      <c r="V85" s="6" t="s">
        <v>38</v>
      </c>
      <c r="W85" s="6" t="s">
        <v>38</v>
      </c>
      <c r="X85" s="6" t="s">
        <v>38</v>
      </c>
      <c r="Y85" s="6" t="s">
        <v>38</v>
      </c>
      <c r="Z85" s="6" t="s">
        <v>38</v>
      </c>
      <c r="AA85" s="6" t="s">
        <v>38</v>
      </c>
      <c r="AB85" s="9" t="s">
        <v>38</v>
      </c>
      <c r="AC85" s="6" t="s">
        <v>38</v>
      </c>
      <c r="AD85" s="6" t="s">
        <v>38</v>
      </c>
      <c r="AE85" s="6" t="s">
        <v>38</v>
      </c>
      <c r="AF85" s="6" t="s">
        <v>38</v>
      </c>
      <c r="AG85" s="6" t="s">
        <v>38</v>
      </c>
      <c r="AH85" s="9" t="s">
        <v>38</v>
      </c>
    </row>
    <row r="86" spans="1:34" ht="30" customHeight="1" x14ac:dyDescent="0.3">
      <c r="A86" s="6" t="s">
        <v>432</v>
      </c>
      <c r="B86" s="10">
        <v>46176</v>
      </c>
      <c r="C86" s="8" t="str">
        <f>HYPERLINK("https://epingalert.org/en/Search?viewData= G/SPS/N/MEX/470"," G/SPS/N/MEX/470")</f>
        <v xml:space="preserve"> G/SPS/N/MEX/470</v>
      </c>
      <c r="D86" s="9" t="s">
        <v>1735</v>
      </c>
      <c r="E86" s="9" t="s">
        <v>1736</v>
      </c>
      <c r="F86" s="9" t="s">
        <v>1737</v>
      </c>
      <c r="G86" s="9" t="s">
        <v>38</v>
      </c>
      <c r="H86" s="9" t="s">
        <v>38</v>
      </c>
      <c r="I86" s="9" t="s">
        <v>1738</v>
      </c>
      <c r="J86" s="9" t="s">
        <v>38</v>
      </c>
      <c r="K86" s="9" t="s">
        <v>1739</v>
      </c>
      <c r="L86" s="6" t="s">
        <v>509</v>
      </c>
      <c r="M86" s="7">
        <v>46236</v>
      </c>
      <c r="N86" s="7" t="s">
        <v>153</v>
      </c>
      <c r="O86" s="7" t="s">
        <v>153</v>
      </c>
      <c r="P86" s="6" t="s">
        <v>43</v>
      </c>
      <c r="Q86" s="9" t="s">
        <v>1740</v>
      </c>
      <c r="R86" s="6" t="str">
        <f>HYPERLINK("https://docs.wto.org/imrd/directdoc.asp?DDFDocuments/t/G/SPS/NMEX470.docx", "https://docs.wto.org/imrd/directdoc.asp?DDFDocuments/t/G/SPS/NMEX470.docx")</f>
        <v>https://docs.wto.org/imrd/directdoc.asp?DDFDocuments/t/G/SPS/NMEX470.docx</v>
      </c>
      <c r="S86" s="6" t="str">
        <f>HYPERLINK("https://docs.wto.org/imrd/directdoc.asp?DDFDocuments/u/G/SPS/NMEX470.docx", "https://docs.wto.org/imrd/directdoc.asp?DDFDocuments/u/G/SPS/NMEX470.docx")</f>
        <v>https://docs.wto.org/imrd/directdoc.asp?DDFDocuments/u/G/SPS/NMEX470.docx</v>
      </c>
      <c r="T86" s="6" t="str">
        <f>HYPERLINK("https://docs.wto.org/imrd/directdoc.asp?DDFDocuments/v/G/SPS/NMEX470.docx", "https://docs.wto.org/imrd/directdoc.asp?DDFDocuments/v/G/SPS/NMEX470.docx")</f>
        <v>https://docs.wto.org/imrd/directdoc.asp?DDFDocuments/v/G/SPS/NMEX470.docx</v>
      </c>
      <c r="U86" s="6" t="s">
        <v>38</v>
      </c>
      <c r="V86" s="6" t="s">
        <v>38</v>
      </c>
      <c r="W86" s="6" t="s">
        <v>38</v>
      </c>
      <c r="X86" s="6" t="s">
        <v>38</v>
      </c>
      <c r="Y86" s="6" t="s">
        <v>38</v>
      </c>
      <c r="Z86" s="6" t="s">
        <v>38</v>
      </c>
      <c r="AA86" s="6" t="s">
        <v>38</v>
      </c>
      <c r="AB86" s="9" t="s">
        <v>38</v>
      </c>
      <c r="AC86" s="6" t="s">
        <v>45</v>
      </c>
      <c r="AD86" s="6" t="s">
        <v>45</v>
      </c>
      <c r="AE86" s="6" t="s">
        <v>45</v>
      </c>
      <c r="AF86" s="6" t="s">
        <v>44</v>
      </c>
      <c r="AG86" s="6" t="s">
        <v>60</v>
      </c>
      <c r="AH86" s="9" t="s">
        <v>38</v>
      </c>
    </row>
    <row r="87" spans="1:34" ht="30" customHeight="1" x14ac:dyDescent="0.3">
      <c r="A87" s="6" t="s">
        <v>432</v>
      </c>
      <c r="B87" s="10">
        <v>46176</v>
      </c>
      <c r="C87" s="8" t="str">
        <f>HYPERLINK("https://epingalert.org/en/Search?viewData= G/SPS/N/MEX/471"," G/SPS/N/MEX/471")</f>
        <v xml:space="preserve"> G/SPS/N/MEX/471</v>
      </c>
      <c r="D87" s="9" t="s">
        <v>1741</v>
      </c>
      <c r="E87" s="9" t="s">
        <v>1742</v>
      </c>
      <c r="F87" s="9" t="s">
        <v>1743</v>
      </c>
      <c r="G87" s="9" t="s">
        <v>38</v>
      </c>
      <c r="H87" s="9" t="s">
        <v>38</v>
      </c>
      <c r="I87" s="9" t="s">
        <v>1738</v>
      </c>
      <c r="J87" s="9" t="s">
        <v>38</v>
      </c>
      <c r="K87" s="9" t="s">
        <v>1739</v>
      </c>
      <c r="L87" s="6" t="s">
        <v>509</v>
      </c>
      <c r="M87" s="7">
        <v>46236</v>
      </c>
      <c r="N87" s="7" t="s">
        <v>153</v>
      </c>
      <c r="O87" s="7" t="s">
        <v>153</v>
      </c>
      <c r="P87" s="6" t="s">
        <v>43</v>
      </c>
      <c r="Q87" s="9" t="s">
        <v>1744</v>
      </c>
      <c r="R87" s="6" t="str">
        <f>HYPERLINK("https://docs.wto.org/imrd/directdoc.asp?DDFDocuments/t/G/SPS/NMEX471.docx", "https://docs.wto.org/imrd/directdoc.asp?DDFDocuments/t/G/SPS/NMEX471.docx")</f>
        <v>https://docs.wto.org/imrd/directdoc.asp?DDFDocuments/t/G/SPS/NMEX471.docx</v>
      </c>
      <c r="S87" s="6" t="str">
        <f>HYPERLINK("https://docs.wto.org/imrd/directdoc.asp?DDFDocuments/u/G/SPS/NMEX471.docx", "https://docs.wto.org/imrd/directdoc.asp?DDFDocuments/u/G/SPS/NMEX471.docx")</f>
        <v>https://docs.wto.org/imrd/directdoc.asp?DDFDocuments/u/G/SPS/NMEX471.docx</v>
      </c>
      <c r="T87" s="6" t="str">
        <f>HYPERLINK("https://docs.wto.org/imrd/directdoc.asp?DDFDocuments/v/G/SPS/NMEX471.docx", "https://docs.wto.org/imrd/directdoc.asp?DDFDocuments/v/G/SPS/NMEX471.docx")</f>
        <v>https://docs.wto.org/imrd/directdoc.asp?DDFDocuments/v/G/SPS/NMEX471.docx</v>
      </c>
      <c r="U87" s="6" t="s">
        <v>38</v>
      </c>
      <c r="V87" s="6" t="s">
        <v>38</v>
      </c>
      <c r="W87" s="6" t="s">
        <v>38</v>
      </c>
      <c r="X87" s="6" t="s">
        <v>38</v>
      </c>
      <c r="Y87" s="6" t="s">
        <v>38</v>
      </c>
      <c r="Z87" s="6" t="s">
        <v>38</v>
      </c>
      <c r="AA87" s="6" t="s">
        <v>38</v>
      </c>
      <c r="AB87" s="9" t="s">
        <v>38</v>
      </c>
      <c r="AC87" s="6" t="s">
        <v>45</v>
      </c>
      <c r="AD87" s="6" t="s">
        <v>45</v>
      </c>
      <c r="AE87" s="6" t="s">
        <v>45</v>
      </c>
      <c r="AF87" s="6" t="s">
        <v>44</v>
      </c>
      <c r="AG87" s="6" t="s">
        <v>60</v>
      </c>
      <c r="AH87" s="9" t="s">
        <v>38</v>
      </c>
    </row>
    <row r="88" spans="1:34" ht="30" customHeight="1" x14ac:dyDescent="0.3">
      <c r="A88" s="6" t="s">
        <v>46</v>
      </c>
      <c r="B88" s="10">
        <v>46176</v>
      </c>
      <c r="C88" s="8" t="str">
        <f>HYPERLINK("https://epingalert.org/en/Search?viewData= G/SPS/N/TUR/149/Add.1"," G/SPS/N/TUR/149/Add.1")</f>
        <v xml:space="preserve"> G/SPS/N/TUR/149/Add.1</v>
      </c>
      <c r="D88" s="9" t="s">
        <v>1745</v>
      </c>
      <c r="E88" s="9" t="s">
        <v>1746</v>
      </c>
      <c r="F88" s="9" t="s">
        <v>1700</v>
      </c>
      <c r="G88" s="9" t="s">
        <v>38</v>
      </c>
      <c r="H88" s="9" t="s">
        <v>38</v>
      </c>
      <c r="I88" s="9" t="s">
        <v>39</v>
      </c>
      <c r="J88" s="9" t="s">
        <v>38</v>
      </c>
      <c r="K88" s="9" t="s">
        <v>1266</v>
      </c>
      <c r="L88" s="6"/>
      <c r="M88" s="7" t="s">
        <v>38</v>
      </c>
      <c r="N88" s="7"/>
      <c r="O88" s="7"/>
      <c r="P88" s="6" t="s">
        <v>52</v>
      </c>
      <c r="Q88" s="9" t="s">
        <v>1747</v>
      </c>
      <c r="R88" s="6" t="str">
        <f>HYPERLINK("https://docs.wto.org/imrd/directdoc.asp?DDFDocuments/t/G/SPS/NTUR149A1.docx", "https://docs.wto.org/imrd/directdoc.asp?DDFDocuments/t/G/SPS/NTUR149A1.docx")</f>
        <v>https://docs.wto.org/imrd/directdoc.asp?DDFDocuments/t/G/SPS/NTUR149A1.docx</v>
      </c>
      <c r="S88" s="6" t="str">
        <f>HYPERLINK("https://docs.wto.org/imrd/directdoc.asp?DDFDocuments/u/G/SPS/NTUR149A1.docx", "https://docs.wto.org/imrd/directdoc.asp?DDFDocuments/u/G/SPS/NTUR149A1.docx")</f>
        <v>https://docs.wto.org/imrd/directdoc.asp?DDFDocuments/u/G/SPS/NTUR149A1.docx</v>
      </c>
      <c r="T88" s="6" t="str">
        <f>HYPERLINK("https://docs.wto.org/imrd/directdoc.asp?DDFDocuments/v/G/SPS/NTUR149A1.docx", "https://docs.wto.org/imrd/directdoc.asp?DDFDocuments/v/G/SPS/NTUR149A1.docx")</f>
        <v>https://docs.wto.org/imrd/directdoc.asp?DDFDocuments/v/G/SPS/NTUR149A1.docx</v>
      </c>
      <c r="U88" s="6" t="s">
        <v>38</v>
      </c>
      <c r="V88" s="6" t="s">
        <v>38</v>
      </c>
      <c r="W88" s="6" t="s">
        <v>38</v>
      </c>
      <c r="X88" s="6" t="s">
        <v>38</v>
      </c>
      <c r="Y88" s="6" t="s">
        <v>38</v>
      </c>
      <c r="Z88" s="6" t="s">
        <v>38</v>
      </c>
      <c r="AA88" s="6" t="s">
        <v>38</v>
      </c>
      <c r="AB88" s="9" t="s">
        <v>38</v>
      </c>
      <c r="AC88" s="6" t="s">
        <v>38</v>
      </c>
      <c r="AD88" s="6" t="s">
        <v>38</v>
      </c>
      <c r="AE88" s="6" t="s">
        <v>38</v>
      </c>
      <c r="AF88" s="6" t="s">
        <v>38</v>
      </c>
      <c r="AG88" s="6" t="s">
        <v>38</v>
      </c>
      <c r="AH88" s="9" t="s">
        <v>38</v>
      </c>
    </row>
    <row r="89" spans="1:34" ht="30" customHeight="1" x14ac:dyDescent="0.3">
      <c r="A89" s="6" t="s">
        <v>46</v>
      </c>
      <c r="B89" s="10">
        <v>46176</v>
      </c>
      <c r="C89" s="8" t="str">
        <f>HYPERLINK("https://epingalert.org/en/Search?viewData= G/SPS/N/TUR/150/Add.1"," G/SPS/N/TUR/150/Add.1")</f>
        <v xml:space="preserve"> G/SPS/N/TUR/150/Add.1</v>
      </c>
      <c r="D89" s="9" t="s">
        <v>1702</v>
      </c>
      <c r="E89" s="9" t="s">
        <v>1748</v>
      </c>
      <c r="F89" s="9" t="s">
        <v>1700</v>
      </c>
      <c r="G89" s="9" t="s">
        <v>38</v>
      </c>
      <c r="H89" s="9" t="s">
        <v>38</v>
      </c>
      <c r="I89" s="9" t="s">
        <v>39</v>
      </c>
      <c r="J89" s="9" t="s">
        <v>38</v>
      </c>
      <c r="K89" s="9" t="s">
        <v>1266</v>
      </c>
      <c r="L89" s="6"/>
      <c r="M89" s="7" t="s">
        <v>38</v>
      </c>
      <c r="N89" s="7"/>
      <c r="O89" s="7"/>
      <c r="P89" s="6" t="s">
        <v>52</v>
      </c>
      <c r="Q89" s="9" t="s">
        <v>1749</v>
      </c>
      <c r="R89" s="6" t="str">
        <f>HYPERLINK("https://docs.wto.org/imrd/directdoc.asp?DDFDocuments/t/G/SPS/NTUR150A1.docx", "https://docs.wto.org/imrd/directdoc.asp?DDFDocuments/t/G/SPS/NTUR150A1.docx")</f>
        <v>https://docs.wto.org/imrd/directdoc.asp?DDFDocuments/t/G/SPS/NTUR150A1.docx</v>
      </c>
      <c r="S89" s="6" t="str">
        <f>HYPERLINK("https://docs.wto.org/imrd/directdoc.asp?DDFDocuments/u/G/SPS/NTUR150A1.docx", "https://docs.wto.org/imrd/directdoc.asp?DDFDocuments/u/G/SPS/NTUR150A1.docx")</f>
        <v>https://docs.wto.org/imrd/directdoc.asp?DDFDocuments/u/G/SPS/NTUR150A1.docx</v>
      </c>
      <c r="T89" s="6" t="str">
        <f>HYPERLINK("https://docs.wto.org/imrd/directdoc.asp?DDFDocuments/v/G/SPS/NTUR150A1.docx", "https://docs.wto.org/imrd/directdoc.asp?DDFDocuments/v/G/SPS/NTUR150A1.docx")</f>
        <v>https://docs.wto.org/imrd/directdoc.asp?DDFDocuments/v/G/SPS/NTUR150A1.docx</v>
      </c>
      <c r="U89" s="6" t="s">
        <v>38</v>
      </c>
      <c r="V89" s="6" t="s">
        <v>38</v>
      </c>
      <c r="W89" s="6" t="s">
        <v>38</v>
      </c>
      <c r="X89" s="6" t="s">
        <v>38</v>
      </c>
      <c r="Y89" s="6" t="s">
        <v>38</v>
      </c>
      <c r="Z89" s="6" t="s">
        <v>38</v>
      </c>
      <c r="AA89" s="6" t="s">
        <v>38</v>
      </c>
      <c r="AB89" s="9" t="s">
        <v>38</v>
      </c>
      <c r="AC89" s="6" t="s">
        <v>38</v>
      </c>
      <c r="AD89" s="6" t="s">
        <v>38</v>
      </c>
      <c r="AE89" s="6" t="s">
        <v>38</v>
      </c>
      <c r="AF89" s="6" t="s">
        <v>38</v>
      </c>
      <c r="AG89" s="6" t="s">
        <v>38</v>
      </c>
      <c r="AH89" s="9" t="s">
        <v>38</v>
      </c>
    </row>
    <row r="90" spans="1:34" ht="30" customHeight="1" x14ac:dyDescent="0.3">
      <c r="A90" s="6" t="s">
        <v>876</v>
      </c>
      <c r="B90" s="10">
        <v>46176</v>
      </c>
      <c r="C90" s="8" t="str">
        <f>HYPERLINK("https://epingalert.org/en/Search?viewData= G/SPS/N/UGA/489"," G/SPS/N/UGA/489")</f>
        <v xml:space="preserve"> G/SPS/N/UGA/489</v>
      </c>
      <c r="D90" s="9" t="s">
        <v>1750</v>
      </c>
      <c r="E90" s="9" t="s">
        <v>1751</v>
      </c>
      <c r="F90" s="9" t="s">
        <v>1752</v>
      </c>
      <c r="G90" s="9" t="s">
        <v>1030</v>
      </c>
      <c r="H90" s="9" t="s">
        <v>1753</v>
      </c>
      <c r="I90" s="9" t="s">
        <v>1666</v>
      </c>
      <c r="J90" s="9" t="s">
        <v>38</v>
      </c>
      <c r="K90" s="9" t="s">
        <v>151</v>
      </c>
      <c r="L90" s="6"/>
      <c r="M90" s="7">
        <v>46236</v>
      </c>
      <c r="N90" s="7" t="s">
        <v>1754</v>
      </c>
      <c r="O90" s="7" t="s">
        <v>153</v>
      </c>
      <c r="P90" s="6" t="s">
        <v>43</v>
      </c>
      <c r="Q90" s="9" t="s">
        <v>1755</v>
      </c>
      <c r="R90" s="6" t="str">
        <f>HYPERLINK("https://docs.wto.org/imrd/directdoc.asp?DDFDocuments/t/G/SPS/NUGA489.docx", "https://docs.wto.org/imrd/directdoc.asp?DDFDocuments/t/G/SPS/NUGA489.docx")</f>
        <v>https://docs.wto.org/imrd/directdoc.asp?DDFDocuments/t/G/SPS/NUGA489.docx</v>
      </c>
      <c r="S90" s="6" t="str">
        <f>HYPERLINK("https://docs.wto.org/imrd/directdoc.asp?DDFDocuments/u/G/SPS/NUGA489.docx", "https://docs.wto.org/imrd/directdoc.asp?DDFDocuments/u/G/SPS/NUGA489.docx")</f>
        <v>https://docs.wto.org/imrd/directdoc.asp?DDFDocuments/u/G/SPS/NUGA489.docx</v>
      </c>
      <c r="T90" s="6" t="str">
        <f>HYPERLINK("https://docs.wto.org/imrd/directdoc.asp?DDFDocuments/v/G/SPS/NUGA489.docx", "https://docs.wto.org/imrd/directdoc.asp?DDFDocuments/v/G/SPS/NUGA489.docx")</f>
        <v>https://docs.wto.org/imrd/directdoc.asp?DDFDocuments/v/G/SPS/NUGA489.docx</v>
      </c>
      <c r="U90" s="6" t="s">
        <v>38</v>
      </c>
      <c r="V90" s="6" t="s">
        <v>38</v>
      </c>
      <c r="W90" s="6" t="s">
        <v>38</v>
      </c>
      <c r="X90" s="6" t="s">
        <v>38</v>
      </c>
      <c r="Y90" s="6" t="s">
        <v>38</v>
      </c>
      <c r="Z90" s="6" t="s">
        <v>38</v>
      </c>
      <c r="AA90" s="6" t="s">
        <v>38</v>
      </c>
      <c r="AB90" s="9" t="s">
        <v>38</v>
      </c>
      <c r="AC90" s="6" t="s">
        <v>45</v>
      </c>
      <c r="AD90" s="6" t="s">
        <v>45</v>
      </c>
      <c r="AE90" s="6" t="s">
        <v>45</v>
      </c>
      <c r="AF90" s="6" t="s">
        <v>44</v>
      </c>
      <c r="AG90" s="6" t="s">
        <v>60</v>
      </c>
      <c r="AH90" s="9" t="s">
        <v>38</v>
      </c>
    </row>
    <row r="91" spans="1:34" ht="30" customHeight="1" x14ac:dyDescent="0.3">
      <c r="A91" s="6" t="s">
        <v>125</v>
      </c>
      <c r="B91" s="10">
        <v>46176</v>
      </c>
      <c r="C91" s="8" t="str">
        <f>HYPERLINK("https://epingalert.org/en/Search?viewData= G/SPS/N/UKR/268"," G/SPS/N/UKR/268")</f>
        <v xml:space="preserve"> G/SPS/N/UKR/268</v>
      </c>
      <c r="D91" s="9" t="s">
        <v>1756</v>
      </c>
      <c r="E91" s="9" t="s">
        <v>1757</v>
      </c>
      <c r="F91" s="9" t="s">
        <v>1758</v>
      </c>
      <c r="G91" s="9" t="s">
        <v>38</v>
      </c>
      <c r="H91" s="9" t="s">
        <v>38</v>
      </c>
      <c r="I91" s="9" t="s">
        <v>1759</v>
      </c>
      <c r="J91" s="9" t="s">
        <v>38</v>
      </c>
      <c r="K91" s="9" t="s">
        <v>1760</v>
      </c>
      <c r="L91" s="6" t="s">
        <v>38</v>
      </c>
      <c r="M91" s="7">
        <v>46236</v>
      </c>
      <c r="N91" s="7">
        <v>46128</v>
      </c>
      <c r="O91" s="7">
        <v>46155</v>
      </c>
      <c r="P91" s="6" t="s">
        <v>43</v>
      </c>
      <c r="Q91" s="9" t="s">
        <v>1761</v>
      </c>
      <c r="R91" s="6" t="str">
        <f>HYPERLINK("https://docs.wto.org/imrd/directdoc.asp?DDFDocuments/t/G/SPS/NUKR268.docx", "https://docs.wto.org/imrd/directdoc.asp?DDFDocuments/t/G/SPS/NUKR268.docx")</f>
        <v>https://docs.wto.org/imrd/directdoc.asp?DDFDocuments/t/G/SPS/NUKR268.docx</v>
      </c>
      <c r="S91" s="6" t="str">
        <f>HYPERLINK("https://docs.wto.org/imrd/directdoc.asp?DDFDocuments/u/G/SPS/NUKR268.docx", "https://docs.wto.org/imrd/directdoc.asp?DDFDocuments/u/G/SPS/NUKR268.docx")</f>
        <v>https://docs.wto.org/imrd/directdoc.asp?DDFDocuments/u/G/SPS/NUKR268.docx</v>
      </c>
      <c r="T91" s="6" t="str">
        <f>HYPERLINK("https://docs.wto.org/imrd/directdoc.asp?DDFDocuments/v/G/SPS/NUKR268.docx", "https://docs.wto.org/imrd/directdoc.asp?DDFDocuments/v/G/SPS/NUKR268.docx")</f>
        <v>https://docs.wto.org/imrd/directdoc.asp?DDFDocuments/v/G/SPS/NUKR268.docx</v>
      </c>
      <c r="U91" s="6" t="s">
        <v>38</v>
      </c>
      <c r="V91" s="6" t="s">
        <v>38</v>
      </c>
      <c r="W91" s="6" t="s">
        <v>38</v>
      </c>
      <c r="X91" s="6" t="s">
        <v>38</v>
      </c>
      <c r="Y91" s="6" t="s">
        <v>38</v>
      </c>
      <c r="Z91" s="6" t="s">
        <v>38</v>
      </c>
      <c r="AA91" s="6" t="s">
        <v>38</v>
      </c>
      <c r="AB91" s="9" t="s">
        <v>38</v>
      </c>
      <c r="AC91" s="6" t="s">
        <v>45</v>
      </c>
      <c r="AD91" s="6" t="s">
        <v>45</v>
      </c>
      <c r="AE91" s="6" t="s">
        <v>45</v>
      </c>
      <c r="AF91" s="6" t="s">
        <v>44</v>
      </c>
      <c r="AG91" s="6" t="s">
        <v>60</v>
      </c>
      <c r="AH91" s="9" t="s">
        <v>38</v>
      </c>
    </row>
    <row r="92" spans="1:34" ht="30" customHeight="1" x14ac:dyDescent="0.3">
      <c r="A92" s="6" t="s">
        <v>125</v>
      </c>
      <c r="B92" s="10">
        <v>46176</v>
      </c>
      <c r="C92" s="8" t="str">
        <f>HYPERLINK("https://epingalert.org/en/Search?viewData= G/SPS/N/UKR/269"," G/SPS/N/UKR/269")</f>
        <v xml:space="preserve"> G/SPS/N/UKR/269</v>
      </c>
      <c r="D92" s="9" t="s">
        <v>1762</v>
      </c>
      <c r="E92" s="9" t="s">
        <v>1763</v>
      </c>
      <c r="F92" s="9" t="s">
        <v>1764</v>
      </c>
      <c r="G92" s="9" t="s">
        <v>38</v>
      </c>
      <c r="H92" s="9" t="s">
        <v>38</v>
      </c>
      <c r="I92" s="9" t="s">
        <v>150</v>
      </c>
      <c r="J92" s="9" t="s">
        <v>38</v>
      </c>
      <c r="K92" s="9" t="s">
        <v>151</v>
      </c>
      <c r="L92" s="6" t="s">
        <v>38</v>
      </c>
      <c r="M92" s="7" t="s">
        <v>38</v>
      </c>
      <c r="N92" s="7" t="s">
        <v>1765</v>
      </c>
      <c r="O92" s="7" t="s">
        <v>1766</v>
      </c>
      <c r="P92" s="6" t="s">
        <v>43</v>
      </c>
      <c r="Q92" s="9" t="s">
        <v>1767</v>
      </c>
      <c r="R92" s="6" t="str">
        <f>HYPERLINK("https://docs.wto.org/imrd/directdoc.asp?DDFDocuments/t/G/SPS/NUKR269.docx", "https://docs.wto.org/imrd/directdoc.asp?DDFDocuments/t/G/SPS/NUKR269.docx")</f>
        <v>https://docs.wto.org/imrd/directdoc.asp?DDFDocuments/t/G/SPS/NUKR269.docx</v>
      </c>
      <c r="S92" s="6" t="str">
        <f>HYPERLINK("https://docs.wto.org/imrd/directdoc.asp?DDFDocuments/u/G/SPS/NUKR269.docx", "https://docs.wto.org/imrd/directdoc.asp?DDFDocuments/u/G/SPS/NUKR269.docx")</f>
        <v>https://docs.wto.org/imrd/directdoc.asp?DDFDocuments/u/G/SPS/NUKR269.docx</v>
      </c>
      <c r="T92" s="6" t="str">
        <f>HYPERLINK("https://docs.wto.org/imrd/directdoc.asp?DDFDocuments/v/G/SPS/NUKR269.docx", "https://docs.wto.org/imrd/directdoc.asp?DDFDocuments/v/G/SPS/NUKR269.docx")</f>
        <v>https://docs.wto.org/imrd/directdoc.asp?DDFDocuments/v/G/SPS/NUKR269.docx</v>
      </c>
      <c r="U92" s="6" t="s">
        <v>38</v>
      </c>
      <c r="V92" s="6" t="s">
        <v>38</v>
      </c>
      <c r="W92" s="6" t="s">
        <v>38</v>
      </c>
      <c r="X92" s="6" t="s">
        <v>38</v>
      </c>
      <c r="Y92" s="6" t="s">
        <v>38</v>
      </c>
      <c r="Z92" s="6" t="s">
        <v>38</v>
      </c>
      <c r="AA92" s="6" t="s">
        <v>38</v>
      </c>
      <c r="AB92" s="9" t="s">
        <v>38</v>
      </c>
      <c r="AC92" s="6" t="s">
        <v>45</v>
      </c>
      <c r="AD92" s="6" t="s">
        <v>45</v>
      </c>
      <c r="AE92" s="6" t="s">
        <v>44</v>
      </c>
      <c r="AF92" s="6" t="s">
        <v>45</v>
      </c>
      <c r="AG92" s="6" t="s">
        <v>44</v>
      </c>
      <c r="AH92" s="9" t="s">
        <v>38</v>
      </c>
    </row>
    <row r="93" spans="1:34" ht="30" customHeight="1" x14ac:dyDescent="0.3">
      <c r="A93" s="6" t="s">
        <v>34</v>
      </c>
      <c r="B93" s="10">
        <v>46176</v>
      </c>
      <c r="C93" s="8" t="str">
        <f>HYPERLINK("https://epingalert.org/en/Search?viewData= G/TBT/N/CAN/762/Add.1"," G/TBT/N/CAN/762/Add.1")</f>
        <v xml:space="preserve"> G/TBT/N/CAN/762/Add.1</v>
      </c>
      <c r="D93" s="9" t="s">
        <v>1768</v>
      </c>
      <c r="E93" s="9" t="s">
        <v>1769</v>
      </c>
      <c r="F93" s="9" t="s">
        <v>1770</v>
      </c>
      <c r="G93" s="9" t="s">
        <v>38</v>
      </c>
      <c r="H93" s="9" t="s">
        <v>1371</v>
      </c>
      <c r="I93" s="9" t="s">
        <v>85</v>
      </c>
      <c r="J93" s="9" t="s">
        <v>1771</v>
      </c>
      <c r="K93" s="9" t="s">
        <v>38</v>
      </c>
      <c r="L93" s="6"/>
      <c r="M93" s="7" t="s">
        <v>38</v>
      </c>
      <c r="N93" s="7"/>
      <c r="O93" s="7"/>
      <c r="P93" s="6" t="s">
        <v>52</v>
      </c>
      <c r="Q93" s="9" t="s">
        <v>1772</v>
      </c>
      <c r="R93" s="6" t="str">
        <f>HYPERLINK("https://docs.wto.org/imrd/directdoc.asp?DDFDocuments/t/G/TBTN25/CAN762A1.docx", "https://docs.wto.org/imrd/directdoc.asp?DDFDocuments/t/G/TBTN25/CAN762A1.docx")</f>
        <v>https://docs.wto.org/imrd/directdoc.asp?DDFDocuments/t/G/TBTN25/CAN762A1.docx</v>
      </c>
      <c r="S93" s="6" t="str">
        <f>HYPERLINK("https://docs.wto.org/imrd/directdoc.asp?DDFDocuments/u/G/TBTN25/CAN762A1.docx", "https://docs.wto.org/imrd/directdoc.asp?DDFDocuments/u/G/TBTN25/CAN762A1.docx")</f>
        <v>https://docs.wto.org/imrd/directdoc.asp?DDFDocuments/u/G/TBTN25/CAN762A1.docx</v>
      </c>
      <c r="T93" s="6" t="str">
        <f>HYPERLINK("https://docs.wto.org/imrd/directdoc.asp?DDFDocuments/v/G/TBTN25/CAN762A1.docx", "https://docs.wto.org/imrd/directdoc.asp?DDFDocuments/v/G/TBTN25/CAN762A1.docx")</f>
        <v>https://docs.wto.org/imrd/directdoc.asp?DDFDocuments/v/G/TBTN25/CAN762A1.docx</v>
      </c>
      <c r="U93" s="6" t="s">
        <v>45</v>
      </c>
      <c r="V93" s="6" t="s">
        <v>45</v>
      </c>
      <c r="W93" s="6" t="s">
        <v>45</v>
      </c>
      <c r="X93" s="6" t="s">
        <v>45</v>
      </c>
      <c r="Y93" s="6" t="s">
        <v>45</v>
      </c>
      <c r="Z93" s="6" t="s">
        <v>45</v>
      </c>
      <c r="AA93" s="6" t="s">
        <v>45</v>
      </c>
      <c r="AB93" s="9" t="s">
        <v>38</v>
      </c>
      <c r="AC93" s="6" t="s">
        <v>38</v>
      </c>
      <c r="AD93" s="6" t="s">
        <v>38</v>
      </c>
      <c r="AE93" s="6" t="s">
        <v>38</v>
      </c>
      <c r="AF93" s="6" t="s">
        <v>38</v>
      </c>
      <c r="AG93" s="6" t="s">
        <v>38</v>
      </c>
      <c r="AH93" s="9" t="s">
        <v>38</v>
      </c>
    </row>
    <row r="94" spans="1:34" ht="30" customHeight="1" x14ac:dyDescent="0.3">
      <c r="A94" s="6" t="s">
        <v>34</v>
      </c>
      <c r="B94" s="10">
        <v>46176</v>
      </c>
      <c r="C94" s="8" t="str">
        <f>HYPERLINK("https://epingalert.org/en/Search?viewData= G/TBT/N/CAN/763/Add.1"," G/TBT/N/CAN/763/Add.1")</f>
        <v xml:space="preserve"> G/TBT/N/CAN/763/Add.1</v>
      </c>
      <c r="D94" s="9" t="s">
        <v>1773</v>
      </c>
      <c r="E94" s="9" t="s">
        <v>1774</v>
      </c>
      <c r="F94" s="9" t="s">
        <v>1770</v>
      </c>
      <c r="G94" s="9" t="s">
        <v>38</v>
      </c>
      <c r="H94" s="9" t="s">
        <v>1371</v>
      </c>
      <c r="I94" s="9" t="s">
        <v>85</v>
      </c>
      <c r="J94" s="9" t="s">
        <v>1467</v>
      </c>
      <c r="K94" s="9" t="s">
        <v>38</v>
      </c>
      <c r="L94" s="6"/>
      <c r="M94" s="7" t="s">
        <v>38</v>
      </c>
      <c r="N94" s="7"/>
      <c r="O94" s="7"/>
      <c r="P94" s="6" t="s">
        <v>52</v>
      </c>
      <c r="Q94" s="9" t="s">
        <v>1775</v>
      </c>
      <c r="R94" s="6" t="str">
        <f>HYPERLINK("https://docs.wto.org/imrd/directdoc.asp?DDFDocuments/t/G/TBTN25/CAN763A1.docx", "https://docs.wto.org/imrd/directdoc.asp?DDFDocuments/t/G/TBTN25/CAN763A1.docx")</f>
        <v>https://docs.wto.org/imrd/directdoc.asp?DDFDocuments/t/G/TBTN25/CAN763A1.docx</v>
      </c>
      <c r="S94" s="6" t="str">
        <f>HYPERLINK("https://docs.wto.org/imrd/directdoc.asp?DDFDocuments/u/G/TBTN25/CAN763A1.docx", "https://docs.wto.org/imrd/directdoc.asp?DDFDocuments/u/G/TBTN25/CAN763A1.docx")</f>
        <v>https://docs.wto.org/imrd/directdoc.asp?DDFDocuments/u/G/TBTN25/CAN763A1.docx</v>
      </c>
      <c r="T94" s="6" t="str">
        <f>HYPERLINK("https://docs.wto.org/imrd/directdoc.asp?DDFDocuments/v/G/TBTN25/CAN763A1.docx", "https://docs.wto.org/imrd/directdoc.asp?DDFDocuments/v/G/TBTN25/CAN763A1.docx")</f>
        <v>https://docs.wto.org/imrd/directdoc.asp?DDFDocuments/v/G/TBTN25/CAN763A1.docx</v>
      </c>
      <c r="U94" s="6" t="s">
        <v>45</v>
      </c>
      <c r="V94" s="6" t="s">
        <v>45</v>
      </c>
      <c r="W94" s="6" t="s">
        <v>45</v>
      </c>
      <c r="X94" s="6" t="s">
        <v>45</v>
      </c>
      <c r="Y94" s="6" t="s">
        <v>45</v>
      </c>
      <c r="Z94" s="6" t="s">
        <v>45</v>
      </c>
      <c r="AA94" s="6" t="s">
        <v>45</v>
      </c>
      <c r="AB94" s="9" t="s">
        <v>38</v>
      </c>
      <c r="AC94" s="6" t="s">
        <v>38</v>
      </c>
      <c r="AD94" s="6" t="s">
        <v>38</v>
      </c>
      <c r="AE94" s="6" t="s">
        <v>38</v>
      </c>
      <c r="AF94" s="6" t="s">
        <v>38</v>
      </c>
      <c r="AG94" s="6" t="s">
        <v>38</v>
      </c>
      <c r="AH94" s="9" t="s">
        <v>38</v>
      </c>
    </row>
    <row r="95" spans="1:34" ht="30" customHeight="1" x14ac:dyDescent="0.3">
      <c r="A95" s="6" t="s">
        <v>34</v>
      </c>
      <c r="B95" s="10">
        <v>46176</v>
      </c>
      <c r="C95" s="8" t="str">
        <f>HYPERLINK("https://epingalert.org/en/Search?viewData= G/TBT/N/CAN/778"," G/TBT/N/CAN/778")</f>
        <v xml:space="preserve"> G/TBT/N/CAN/778</v>
      </c>
      <c r="D95" s="9" t="s">
        <v>1776</v>
      </c>
      <c r="E95" s="9" t="s">
        <v>1777</v>
      </c>
      <c r="F95" s="9" t="s">
        <v>1778</v>
      </c>
      <c r="G95" s="9" t="s">
        <v>38</v>
      </c>
      <c r="H95" s="9" t="s">
        <v>1779</v>
      </c>
      <c r="I95" s="9" t="s">
        <v>85</v>
      </c>
      <c r="J95" s="9" t="s">
        <v>1780</v>
      </c>
      <c r="K95" s="9" t="s">
        <v>38</v>
      </c>
      <c r="L95" s="6"/>
      <c r="M95" s="7">
        <v>46229</v>
      </c>
      <c r="N95" s="7" t="s">
        <v>1781</v>
      </c>
      <c r="O95" s="7" t="s">
        <v>1782</v>
      </c>
      <c r="P95" s="6" t="s">
        <v>43</v>
      </c>
      <c r="Q95" s="9" t="s">
        <v>1783</v>
      </c>
      <c r="R95" s="6" t="str">
        <f>HYPERLINK("https://docs.wto.org/imrd/directdoc.asp?DDFDocuments/t/G/TBTN26/CAN778.docx", "https://docs.wto.org/imrd/directdoc.asp?DDFDocuments/t/G/TBTN26/CAN778.docx")</f>
        <v>https://docs.wto.org/imrd/directdoc.asp?DDFDocuments/t/G/TBTN26/CAN778.docx</v>
      </c>
      <c r="S95" s="6" t="str">
        <f>HYPERLINK("https://docs.wto.org/imrd/directdoc.asp?DDFDocuments/u/G/TBTN26/CAN778.docx", "https://docs.wto.org/imrd/directdoc.asp?DDFDocuments/u/G/TBTN26/CAN778.docx")</f>
        <v>https://docs.wto.org/imrd/directdoc.asp?DDFDocuments/u/G/TBTN26/CAN778.docx</v>
      </c>
      <c r="T95" s="6" t="str">
        <f>HYPERLINK("https://docs.wto.org/imrd/directdoc.asp?DDFDocuments/v/G/TBTN26/CAN778.docx", "https://docs.wto.org/imrd/directdoc.asp?DDFDocuments/v/G/TBTN26/CAN778.docx")</f>
        <v>https://docs.wto.org/imrd/directdoc.asp?DDFDocuments/v/G/TBTN26/CAN778.docx</v>
      </c>
      <c r="U95" s="6" t="s">
        <v>44</v>
      </c>
      <c r="V95" s="6" t="s">
        <v>45</v>
      </c>
      <c r="W95" s="6" t="s">
        <v>45</v>
      </c>
      <c r="X95" s="6" t="s">
        <v>45</v>
      </c>
      <c r="Y95" s="6" t="s">
        <v>45</v>
      </c>
      <c r="Z95" s="6" t="s">
        <v>45</v>
      </c>
      <c r="AA95" s="6" t="s">
        <v>45</v>
      </c>
      <c r="AB95" s="9" t="s">
        <v>1784</v>
      </c>
      <c r="AC95" s="6" t="s">
        <v>38</v>
      </c>
      <c r="AD95" s="6" t="s">
        <v>38</v>
      </c>
      <c r="AE95" s="6" t="s">
        <v>38</v>
      </c>
      <c r="AF95" s="6" t="s">
        <v>38</v>
      </c>
      <c r="AG95" s="6" t="s">
        <v>38</v>
      </c>
      <c r="AH95" s="9" t="s">
        <v>38</v>
      </c>
    </row>
    <row r="96" spans="1:34" ht="30" customHeight="1" x14ac:dyDescent="0.3">
      <c r="A96" s="6" t="s">
        <v>184</v>
      </c>
      <c r="B96" s="10">
        <v>46176</v>
      </c>
      <c r="C96" s="8" t="str">
        <f>HYPERLINK("https://epingalert.org/en/Search?viewData= G/TBT/N/CHL/797"," G/TBT/N/CHL/797")</f>
        <v xml:space="preserve"> G/TBT/N/CHL/797</v>
      </c>
      <c r="D96" s="9" t="s">
        <v>1785</v>
      </c>
      <c r="E96" s="9" t="s">
        <v>1786</v>
      </c>
      <c r="F96" s="9" t="s">
        <v>1787</v>
      </c>
      <c r="G96" s="9" t="s">
        <v>38</v>
      </c>
      <c r="H96" s="9" t="s">
        <v>1788</v>
      </c>
      <c r="I96" s="9" t="s">
        <v>142</v>
      </c>
      <c r="J96" s="9" t="s">
        <v>38</v>
      </c>
      <c r="K96" s="9" t="s">
        <v>38</v>
      </c>
      <c r="L96" s="6"/>
      <c r="M96" s="7">
        <v>46236</v>
      </c>
      <c r="N96" s="7" t="s">
        <v>1040</v>
      </c>
      <c r="O96" s="7" t="s">
        <v>1040</v>
      </c>
      <c r="P96" s="6" t="s">
        <v>43</v>
      </c>
      <c r="Q96" s="9" t="s">
        <v>1789</v>
      </c>
      <c r="R96" s="6" t="str">
        <f>HYPERLINK("https://docs.wto.org/imrd/directdoc.asp?DDFDocuments/t/G/TBTN26/CHL797.docx", "https://docs.wto.org/imrd/directdoc.asp?DDFDocuments/t/G/TBTN26/CHL797.docx")</f>
        <v>https://docs.wto.org/imrd/directdoc.asp?DDFDocuments/t/G/TBTN26/CHL797.docx</v>
      </c>
      <c r="S96" s="6" t="str">
        <f>HYPERLINK("https://docs.wto.org/imrd/directdoc.asp?DDFDocuments/u/G/TBTN26/CHL797.docx", "https://docs.wto.org/imrd/directdoc.asp?DDFDocuments/u/G/TBTN26/CHL797.docx")</f>
        <v>https://docs.wto.org/imrd/directdoc.asp?DDFDocuments/u/G/TBTN26/CHL797.docx</v>
      </c>
      <c r="T96" s="6" t="str">
        <f>HYPERLINK("https://docs.wto.org/imrd/directdoc.asp?DDFDocuments/v/G/TBTN26/CHL797.docx", "https://docs.wto.org/imrd/directdoc.asp?DDFDocuments/v/G/TBTN26/CHL797.docx")</f>
        <v>https://docs.wto.org/imrd/directdoc.asp?DDFDocuments/v/G/TBTN26/CHL797.docx</v>
      </c>
      <c r="U96" s="6" t="s">
        <v>45</v>
      </c>
      <c r="V96" s="6" t="s">
        <v>45</v>
      </c>
      <c r="W96" s="6" t="s">
        <v>44</v>
      </c>
      <c r="X96" s="6" t="s">
        <v>45</v>
      </c>
      <c r="Y96" s="6" t="s">
        <v>45</v>
      </c>
      <c r="Z96" s="6" t="s">
        <v>45</v>
      </c>
      <c r="AA96" s="6" t="s">
        <v>45</v>
      </c>
      <c r="AB96" s="9" t="s">
        <v>1790</v>
      </c>
      <c r="AC96" s="6" t="s">
        <v>38</v>
      </c>
      <c r="AD96" s="6" t="s">
        <v>38</v>
      </c>
      <c r="AE96" s="6" t="s">
        <v>38</v>
      </c>
      <c r="AF96" s="6" t="s">
        <v>38</v>
      </c>
      <c r="AG96" s="6" t="s">
        <v>38</v>
      </c>
      <c r="AH96" s="9" t="s">
        <v>38</v>
      </c>
    </row>
    <row r="97" spans="1:34" ht="30" customHeight="1" x14ac:dyDescent="0.3">
      <c r="A97" s="6" t="s">
        <v>184</v>
      </c>
      <c r="B97" s="10">
        <v>46176</v>
      </c>
      <c r="C97" s="8" t="str">
        <f>HYPERLINK("https://epingalert.org/en/Search?viewData= G/TBT/N/CHL/798"," G/TBT/N/CHL/798")</f>
        <v xml:space="preserve"> G/TBT/N/CHL/798</v>
      </c>
      <c r="D97" s="9" t="s">
        <v>1791</v>
      </c>
      <c r="E97" s="9" t="s">
        <v>1792</v>
      </c>
      <c r="F97" s="9" t="s">
        <v>1793</v>
      </c>
      <c r="G97" s="9" t="s">
        <v>38</v>
      </c>
      <c r="H97" s="9" t="s">
        <v>1794</v>
      </c>
      <c r="I97" s="9" t="s">
        <v>142</v>
      </c>
      <c r="J97" s="9" t="s">
        <v>38</v>
      </c>
      <c r="K97" s="9" t="s">
        <v>38</v>
      </c>
      <c r="L97" s="6"/>
      <c r="M97" s="7">
        <v>46236</v>
      </c>
      <c r="N97" s="7" t="s">
        <v>1040</v>
      </c>
      <c r="O97" s="7" t="s">
        <v>1040</v>
      </c>
      <c r="P97" s="6" t="s">
        <v>43</v>
      </c>
      <c r="Q97" s="9" t="s">
        <v>1795</v>
      </c>
      <c r="R97" s="6" t="str">
        <f>HYPERLINK("https://docs.wto.org/imrd/directdoc.asp?DDFDocuments/t/G/TBTN26/CHL798.docx", "https://docs.wto.org/imrd/directdoc.asp?DDFDocuments/t/G/TBTN26/CHL798.docx")</f>
        <v>https://docs.wto.org/imrd/directdoc.asp?DDFDocuments/t/G/TBTN26/CHL798.docx</v>
      </c>
      <c r="S97" s="6" t="str">
        <f>HYPERLINK("https://docs.wto.org/imrd/directdoc.asp?DDFDocuments/u/G/TBTN26/CHL798.docx", "https://docs.wto.org/imrd/directdoc.asp?DDFDocuments/u/G/TBTN26/CHL798.docx")</f>
        <v>https://docs.wto.org/imrd/directdoc.asp?DDFDocuments/u/G/TBTN26/CHL798.docx</v>
      </c>
      <c r="T97" s="6" t="str">
        <f>HYPERLINK("https://docs.wto.org/imrd/directdoc.asp?DDFDocuments/v/G/TBTN26/CHL798.docx", "https://docs.wto.org/imrd/directdoc.asp?DDFDocuments/v/G/TBTN26/CHL798.docx")</f>
        <v>https://docs.wto.org/imrd/directdoc.asp?DDFDocuments/v/G/TBTN26/CHL798.docx</v>
      </c>
      <c r="U97" s="6" t="s">
        <v>45</v>
      </c>
      <c r="V97" s="6" t="s">
        <v>45</v>
      </c>
      <c r="W97" s="6" t="s">
        <v>44</v>
      </c>
      <c r="X97" s="6" t="s">
        <v>45</v>
      </c>
      <c r="Y97" s="6" t="s">
        <v>45</v>
      </c>
      <c r="Z97" s="6" t="s">
        <v>45</v>
      </c>
      <c r="AA97" s="6" t="s">
        <v>45</v>
      </c>
      <c r="AB97" s="9" t="s">
        <v>1796</v>
      </c>
      <c r="AC97" s="6" t="s">
        <v>38</v>
      </c>
      <c r="AD97" s="6" t="s">
        <v>38</v>
      </c>
      <c r="AE97" s="6" t="s">
        <v>38</v>
      </c>
      <c r="AF97" s="6" t="s">
        <v>38</v>
      </c>
      <c r="AG97" s="6" t="s">
        <v>38</v>
      </c>
      <c r="AH97" s="9" t="s">
        <v>38</v>
      </c>
    </row>
    <row r="98" spans="1:34" ht="30" customHeight="1" x14ac:dyDescent="0.3">
      <c r="A98" s="6" t="s">
        <v>1246</v>
      </c>
      <c r="B98" s="10">
        <v>46176</v>
      </c>
      <c r="C98" s="8" t="str">
        <f>HYPERLINK("https://epingalert.org/en/Search?viewData= G/TBT/N/IDN/187"," G/TBT/N/IDN/187")</f>
        <v xml:space="preserve"> G/TBT/N/IDN/187</v>
      </c>
      <c r="D98" s="9" t="s">
        <v>1797</v>
      </c>
      <c r="E98" s="9" t="s">
        <v>1798</v>
      </c>
      <c r="F98" s="9" t="s">
        <v>1799</v>
      </c>
      <c r="G98" s="9" t="s">
        <v>1800</v>
      </c>
      <c r="H98" s="9" t="s">
        <v>480</v>
      </c>
      <c r="I98" s="9" t="s">
        <v>1117</v>
      </c>
      <c r="J98" s="9" t="s">
        <v>38</v>
      </c>
      <c r="K98" s="9" t="s">
        <v>121</v>
      </c>
      <c r="L98" s="6"/>
      <c r="M98" s="7">
        <v>46236</v>
      </c>
      <c r="N98" s="7" t="s">
        <v>122</v>
      </c>
      <c r="O98" s="7" t="s">
        <v>122</v>
      </c>
      <c r="P98" s="6" t="s">
        <v>43</v>
      </c>
      <c r="Q98" s="9" t="s">
        <v>1801</v>
      </c>
      <c r="R98" s="6" t="str">
        <f>HYPERLINK("https://docs.wto.org/imrd/directdoc.asp?DDFDocuments/t/G/TBTN26/IDN187.docx", "https://docs.wto.org/imrd/directdoc.asp?DDFDocuments/t/G/TBTN26/IDN187.docx")</f>
        <v>https://docs.wto.org/imrd/directdoc.asp?DDFDocuments/t/G/TBTN26/IDN187.docx</v>
      </c>
      <c r="S98" s="6" t="str">
        <f>HYPERLINK("https://docs.wto.org/imrd/directdoc.asp?DDFDocuments/u/G/TBTN26/IDN187.docx", "https://docs.wto.org/imrd/directdoc.asp?DDFDocuments/u/G/TBTN26/IDN187.docx")</f>
        <v>https://docs.wto.org/imrd/directdoc.asp?DDFDocuments/u/G/TBTN26/IDN187.docx</v>
      </c>
      <c r="T98" s="6" t="str">
        <f>HYPERLINK("https://docs.wto.org/imrd/directdoc.asp?DDFDocuments/v/G/TBTN26/IDN187.docx", "https://docs.wto.org/imrd/directdoc.asp?DDFDocuments/v/G/TBTN26/IDN187.docx")</f>
        <v>https://docs.wto.org/imrd/directdoc.asp?DDFDocuments/v/G/TBTN26/IDN187.docx</v>
      </c>
      <c r="U98" s="6" t="s">
        <v>44</v>
      </c>
      <c r="V98" s="6" t="s">
        <v>45</v>
      </c>
      <c r="W98" s="6" t="s">
        <v>45</v>
      </c>
      <c r="X98" s="6" t="s">
        <v>45</v>
      </c>
      <c r="Y98" s="6" t="s">
        <v>45</v>
      </c>
      <c r="Z98" s="6" t="s">
        <v>45</v>
      </c>
      <c r="AA98" s="6" t="s">
        <v>45</v>
      </c>
      <c r="AB98" s="9" t="s">
        <v>1802</v>
      </c>
      <c r="AC98" s="6" t="s">
        <v>38</v>
      </c>
      <c r="AD98" s="6" t="s">
        <v>38</v>
      </c>
      <c r="AE98" s="6" t="s">
        <v>38</v>
      </c>
      <c r="AF98" s="6" t="s">
        <v>38</v>
      </c>
      <c r="AG98" s="6" t="s">
        <v>38</v>
      </c>
      <c r="AH98" s="9" t="s">
        <v>38</v>
      </c>
    </row>
    <row r="99" spans="1:34" ht="30" customHeight="1" x14ac:dyDescent="0.3">
      <c r="A99" s="6" t="s">
        <v>1803</v>
      </c>
      <c r="B99" s="10">
        <v>46176</v>
      </c>
      <c r="C99" s="8" t="str">
        <f>HYPERLINK("https://epingalert.org/en/Search?viewData= G/TBT/N/RUS/183"," G/TBT/N/RUS/183")</f>
        <v xml:space="preserve"> G/TBT/N/RUS/183</v>
      </c>
      <c r="D99" s="9" t="s">
        <v>1804</v>
      </c>
      <c r="E99" s="9" t="s">
        <v>1805</v>
      </c>
      <c r="F99" s="9" t="s">
        <v>1806</v>
      </c>
      <c r="G99" s="9" t="s">
        <v>1807</v>
      </c>
      <c r="H99" s="9" t="s">
        <v>1808</v>
      </c>
      <c r="I99" s="9" t="s">
        <v>142</v>
      </c>
      <c r="J99" s="9" t="s">
        <v>38</v>
      </c>
      <c r="K99" s="9" t="s">
        <v>38</v>
      </c>
      <c r="L99" s="6"/>
      <c r="M99" s="7" t="s">
        <v>38</v>
      </c>
      <c r="N99" s="7" t="s">
        <v>122</v>
      </c>
      <c r="O99" s="7" t="s">
        <v>122</v>
      </c>
      <c r="P99" s="6" t="s">
        <v>43</v>
      </c>
      <c r="Q99" s="6"/>
      <c r="R99" s="6" t="str">
        <f>HYPERLINK("https://docs.wto.org/imrd/directdoc.asp?DDFDocuments/t/G/TBTN26/RUS183.docx", "https://docs.wto.org/imrd/directdoc.asp?DDFDocuments/t/G/TBTN26/RUS183.docx")</f>
        <v>https://docs.wto.org/imrd/directdoc.asp?DDFDocuments/t/G/TBTN26/RUS183.docx</v>
      </c>
      <c r="S99" s="6" t="str">
        <f>HYPERLINK("https://docs.wto.org/imrd/directdoc.asp?DDFDocuments/u/G/TBTN26/RUS183.docx", "https://docs.wto.org/imrd/directdoc.asp?DDFDocuments/u/G/TBTN26/RUS183.docx")</f>
        <v>https://docs.wto.org/imrd/directdoc.asp?DDFDocuments/u/G/TBTN26/RUS183.docx</v>
      </c>
      <c r="T99" s="6" t="str">
        <f>HYPERLINK("https://docs.wto.org/imrd/directdoc.asp?DDFDocuments/v/G/TBTN26/RUS183.docx", "https://docs.wto.org/imrd/directdoc.asp?DDFDocuments/v/G/TBTN26/RUS183.docx")</f>
        <v>https://docs.wto.org/imrd/directdoc.asp?DDFDocuments/v/G/TBTN26/RUS183.docx</v>
      </c>
      <c r="U99" s="6" t="s">
        <v>44</v>
      </c>
      <c r="V99" s="6" t="s">
        <v>45</v>
      </c>
      <c r="W99" s="6" t="s">
        <v>44</v>
      </c>
      <c r="X99" s="6" t="s">
        <v>45</v>
      </c>
      <c r="Y99" s="6" t="s">
        <v>45</v>
      </c>
      <c r="Z99" s="6" t="s">
        <v>45</v>
      </c>
      <c r="AA99" s="6" t="s">
        <v>45</v>
      </c>
      <c r="AB99" s="9" t="s">
        <v>1809</v>
      </c>
      <c r="AC99" s="6" t="s">
        <v>38</v>
      </c>
      <c r="AD99" s="6" t="s">
        <v>38</v>
      </c>
      <c r="AE99" s="6" t="s">
        <v>38</v>
      </c>
      <c r="AF99" s="6" t="s">
        <v>38</v>
      </c>
      <c r="AG99" s="6" t="s">
        <v>38</v>
      </c>
      <c r="AH99" s="9" t="s">
        <v>38</v>
      </c>
    </row>
    <row r="100" spans="1:34" ht="30" customHeight="1" x14ac:dyDescent="0.3">
      <c r="A100" s="6" t="s">
        <v>54</v>
      </c>
      <c r="B100" s="10">
        <v>46176</v>
      </c>
      <c r="C100" s="8" t="str">
        <f>HYPERLINK("https://epingalert.org/en/Search?viewData= G/TBT/N/USA/2072/Add.1"," G/TBT/N/USA/2072/Add.1")</f>
        <v xml:space="preserve"> G/TBT/N/USA/2072/Add.1</v>
      </c>
      <c r="D100" s="9" t="s">
        <v>1810</v>
      </c>
      <c r="E100" s="9" t="s">
        <v>1811</v>
      </c>
      <c r="F100" s="9" t="s">
        <v>1812</v>
      </c>
      <c r="G100" s="9" t="s">
        <v>1813</v>
      </c>
      <c r="H100" s="9" t="s">
        <v>1814</v>
      </c>
      <c r="I100" s="9" t="s">
        <v>109</v>
      </c>
      <c r="J100" s="9" t="s">
        <v>38</v>
      </c>
      <c r="K100" s="9" t="s">
        <v>38</v>
      </c>
      <c r="L100" s="6"/>
      <c r="M100" s="7" t="s">
        <v>38</v>
      </c>
      <c r="N100" s="7"/>
      <c r="O100" s="7"/>
      <c r="P100" s="6" t="s">
        <v>52</v>
      </c>
      <c r="Q100" s="9" t="s">
        <v>1815</v>
      </c>
      <c r="R100" s="6" t="str">
        <f>HYPERLINK("https://docs.wto.org/imrd/directdoc.asp?DDFDocuments/t/G/TBTN23/USA2072A1.docx", "https://docs.wto.org/imrd/directdoc.asp?DDFDocuments/t/G/TBTN23/USA2072A1.docx")</f>
        <v>https://docs.wto.org/imrd/directdoc.asp?DDFDocuments/t/G/TBTN23/USA2072A1.docx</v>
      </c>
      <c r="S100" s="6" t="str">
        <f>HYPERLINK("https://docs.wto.org/imrd/directdoc.asp?DDFDocuments/u/G/TBTN23/USA2072A1.docx", "https://docs.wto.org/imrd/directdoc.asp?DDFDocuments/u/G/TBTN23/USA2072A1.docx")</f>
        <v>https://docs.wto.org/imrd/directdoc.asp?DDFDocuments/u/G/TBTN23/USA2072A1.docx</v>
      </c>
      <c r="T100" s="6" t="str">
        <f>HYPERLINK("https://docs.wto.org/imrd/directdoc.asp?DDFDocuments/v/G/TBTN23/USA2072A1.docx", "https://docs.wto.org/imrd/directdoc.asp?DDFDocuments/v/G/TBTN23/USA2072A1.docx")</f>
        <v>https://docs.wto.org/imrd/directdoc.asp?DDFDocuments/v/G/TBTN23/USA2072A1.docx</v>
      </c>
      <c r="U100" s="6" t="s">
        <v>44</v>
      </c>
      <c r="V100" s="6" t="s">
        <v>45</v>
      </c>
      <c r="W100" s="6" t="s">
        <v>45</v>
      </c>
      <c r="X100" s="6" t="s">
        <v>45</v>
      </c>
      <c r="Y100" s="6" t="s">
        <v>45</v>
      </c>
      <c r="Z100" s="6" t="s">
        <v>45</v>
      </c>
      <c r="AA100" s="6" t="s">
        <v>45</v>
      </c>
      <c r="AB100" s="9" t="s">
        <v>38</v>
      </c>
      <c r="AC100" s="6" t="s">
        <v>38</v>
      </c>
      <c r="AD100" s="6" t="s">
        <v>38</v>
      </c>
      <c r="AE100" s="6" t="s">
        <v>38</v>
      </c>
      <c r="AF100" s="6" t="s">
        <v>38</v>
      </c>
      <c r="AG100" s="6" t="s">
        <v>38</v>
      </c>
      <c r="AH100" s="9" t="s">
        <v>38</v>
      </c>
    </row>
    <row r="101" spans="1:34" ht="30" customHeight="1" x14ac:dyDescent="0.3">
      <c r="A101" s="6" t="s">
        <v>54</v>
      </c>
      <c r="B101" s="10">
        <v>46176</v>
      </c>
      <c r="C101" s="8" t="str">
        <f>HYPERLINK("https://epingalert.org/en/Search?viewData= G/TBT/N/USA/2286"," G/TBT/N/USA/2286")</f>
        <v xml:space="preserve"> G/TBT/N/USA/2286</v>
      </c>
      <c r="D101" s="9" t="s">
        <v>1816</v>
      </c>
      <c r="E101" s="9" t="s">
        <v>1817</v>
      </c>
      <c r="F101" s="9" t="s">
        <v>1818</v>
      </c>
      <c r="G101" s="9" t="s">
        <v>38</v>
      </c>
      <c r="H101" s="9" t="s">
        <v>1565</v>
      </c>
      <c r="I101" s="9" t="s">
        <v>142</v>
      </c>
      <c r="J101" s="9" t="s">
        <v>38</v>
      </c>
      <c r="K101" s="9" t="s">
        <v>38</v>
      </c>
      <c r="L101" s="6"/>
      <c r="M101" s="7">
        <v>46205</v>
      </c>
      <c r="N101" s="7" t="s">
        <v>122</v>
      </c>
      <c r="O101" s="7" t="s">
        <v>122</v>
      </c>
      <c r="P101" s="6" t="s">
        <v>43</v>
      </c>
      <c r="Q101" s="9" t="s">
        <v>1819</v>
      </c>
      <c r="R101" s="6" t="str">
        <f>HYPERLINK("https://docs.wto.org/imrd/directdoc.asp?DDFDocuments/t/G/TBTN26/USA2286.docx", "https://docs.wto.org/imrd/directdoc.asp?DDFDocuments/t/G/TBTN26/USA2286.docx")</f>
        <v>https://docs.wto.org/imrd/directdoc.asp?DDFDocuments/t/G/TBTN26/USA2286.docx</v>
      </c>
      <c r="S101" s="6" t="str">
        <f>HYPERLINK("https://docs.wto.org/imrd/directdoc.asp?DDFDocuments/u/G/TBTN26/USA2286.docx", "https://docs.wto.org/imrd/directdoc.asp?DDFDocuments/u/G/TBTN26/USA2286.docx")</f>
        <v>https://docs.wto.org/imrd/directdoc.asp?DDFDocuments/u/G/TBTN26/USA2286.docx</v>
      </c>
      <c r="T101" s="6" t="str">
        <f>HYPERLINK("https://docs.wto.org/imrd/directdoc.asp?DDFDocuments/v/G/TBTN26/USA2286.docx", "https://docs.wto.org/imrd/directdoc.asp?DDFDocuments/v/G/TBTN26/USA2286.docx")</f>
        <v>https://docs.wto.org/imrd/directdoc.asp?DDFDocuments/v/G/TBTN26/USA2286.docx</v>
      </c>
      <c r="U101" s="6" t="s">
        <v>45</v>
      </c>
      <c r="V101" s="6" t="s">
        <v>45</v>
      </c>
      <c r="W101" s="6" t="s">
        <v>45</v>
      </c>
      <c r="X101" s="6" t="s">
        <v>45</v>
      </c>
      <c r="Y101" s="6" t="s">
        <v>45</v>
      </c>
      <c r="Z101" s="6" t="s">
        <v>45</v>
      </c>
      <c r="AA101" s="6" t="s">
        <v>44</v>
      </c>
      <c r="AB101" s="9" t="s">
        <v>1820</v>
      </c>
      <c r="AC101" s="6" t="s">
        <v>38</v>
      </c>
      <c r="AD101" s="6" t="s">
        <v>38</v>
      </c>
      <c r="AE101" s="6" t="s">
        <v>38</v>
      </c>
      <c r="AF101" s="6" t="s">
        <v>38</v>
      </c>
      <c r="AG101" s="6" t="s">
        <v>38</v>
      </c>
      <c r="AH101" s="9" t="s">
        <v>38</v>
      </c>
    </row>
    <row r="102" spans="1:34" ht="30" customHeight="1" x14ac:dyDescent="0.3">
      <c r="A102" s="6" t="s">
        <v>54</v>
      </c>
      <c r="B102" s="10">
        <v>46176</v>
      </c>
      <c r="C102" s="8" t="str">
        <f>HYPERLINK("https://epingalert.org/en/Search?viewData= G/TBT/N/USA/2287"," G/TBT/N/USA/2287")</f>
        <v xml:space="preserve"> G/TBT/N/USA/2287</v>
      </c>
      <c r="D102" s="9" t="s">
        <v>1821</v>
      </c>
      <c r="E102" s="9" t="s">
        <v>1822</v>
      </c>
      <c r="F102" s="9" t="s">
        <v>1823</v>
      </c>
      <c r="G102" s="9" t="s">
        <v>38</v>
      </c>
      <c r="H102" s="9" t="s">
        <v>1824</v>
      </c>
      <c r="I102" s="9" t="s">
        <v>1825</v>
      </c>
      <c r="J102" s="9" t="s">
        <v>38</v>
      </c>
      <c r="K102" s="9" t="s">
        <v>38</v>
      </c>
      <c r="L102" s="6"/>
      <c r="M102" s="7">
        <v>46237</v>
      </c>
      <c r="N102" s="7" t="s">
        <v>122</v>
      </c>
      <c r="O102" s="7" t="s">
        <v>122</v>
      </c>
      <c r="P102" s="6" t="s">
        <v>43</v>
      </c>
      <c r="Q102" s="9" t="s">
        <v>1826</v>
      </c>
      <c r="R102" s="6" t="str">
        <f>HYPERLINK("https://docs.wto.org/imrd/directdoc.asp?DDFDocuments/t/G/TBTN26/USA2287.docx", "https://docs.wto.org/imrd/directdoc.asp?DDFDocuments/t/G/TBTN26/USA2287.docx")</f>
        <v>https://docs.wto.org/imrd/directdoc.asp?DDFDocuments/t/G/TBTN26/USA2287.docx</v>
      </c>
      <c r="S102" s="6" t="str">
        <f>HYPERLINK("https://docs.wto.org/imrd/directdoc.asp?DDFDocuments/u/G/TBTN26/USA2287.docx", "https://docs.wto.org/imrd/directdoc.asp?DDFDocuments/u/G/TBTN26/USA2287.docx")</f>
        <v>https://docs.wto.org/imrd/directdoc.asp?DDFDocuments/u/G/TBTN26/USA2287.docx</v>
      </c>
      <c r="T102" s="6" t="str">
        <f>HYPERLINK("https://docs.wto.org/imrd/directdoc.asp?DDFDocuments/v/G/TBTN26/USA2287.docx", "https://docs.wto.org/imrd/directdoc.asp?DDFDocuments/v/G/TBTN26/USA2287.docx")</f>
        <v>https://docs.wto.org/imrd/directdoc.asp?DDFDocuments/v/G/TBTN26/USA2287.docx</v>
      </c>
      <c r="U102" s="6" t="s">
        <v>44</v>
      </c>
      <c r="V102" s="6" t="s">
        <v>45</v>
      </c>
      <c r="W102" s="6" t="s">
        <v>44</v>
      </c>
      <c r="X102" s="6" t="s">
        <v>45</v>
      </c>
      <c r="Y102" s="6" t="s">
        <v>45</v>
      </c>
      <c r="Z102" s="6" t="s">
        <v>45</v>
      </c>
      <c r="AA102" s="6" t="s">
        <v>45</v>
      </c>
      <c r="AB102" s="9" t="s">
        <v>1827</v>
      </c>
      <c r="AC102" s="6" t="s">
        <v>38</v>
      </c>
      <c r="AD102" s="6" t="s">
        <v>38</v>
      </c>
      <c r="AE102" s="6" t="s">
        <v>38</v>
      </c>
      <c r="AF102" s="6" t="s">
        <v>38</v>
      </c>
      <c r="AG102" s="6" t="s">
        <v>38</v>
      </c>
      <c r="AH102" s="9" t="s">
        <v>38</v>
      </c>
    </row>
    <row r="103" spans="1:34" ht="30" customHeight="1" x14ac:dyDescent="0.3">
      <c r="A103" s="6" t="s">
        <v>1661</v>
      </c>
      <c r="B103" s="10">
        <v>46177</v>
      </c>
      <c r="C103" s="8" t="str">
        <f>HYPERLINK("https://epingalert.org/en/Search?viewData= G/SPS/N/CHN/1387"," G/SPS/N/CHN/1387")</f>
        <v xml:space="preserve"> G/SPS/N/CHN/1387</v>
      </c>
      <c r="D103" s="9" t="s">
        <v>1662</v>
      </c>
      <c r="E103" s="9" t="s">
        <v>1663</v>
      </c>
      <c r="F103" s="9" t="s">
        <v>1664</v>
      </c>
      <c r="G103" s="9" t="s">
        <v>1665</v>
      </c>
      <c r="H103" s="9" t="s">
        <v>38</v>
      </c>
      <c r="I103" s="9" t="s">
        <v>1666</v>
      </c>
      <c r="J103" s="9" t="s">
        <v>38</v>
      </c>
      <c r="K103" s="9" t="s">
        <v>861</v>
      </c>
      <c r="L103" s="6" t="s">
        <v>1667</v>
      </c>
      <c r="M103" s="7" t="s">
        <v>38</v>
      </c>
      <c r="N103" s="7"/>
      <c r="O103" s="7">
        <v>46235</v>
      </c>
      <c r="P103" s="6" t="s">
        <v>877</v>
      </c>
      <c r="Q103" s="9" t="s">
        <v>1668</v>
      </c>
      <c r="R103" s="6" t="str">
        <f>HYPERLINK("https://docs.wto.org/imrd/directdoc.asp?DDFDocuments/t/G/SPS/NCHN1387.docx", "https://docs.wto.org/imrd/directdoc.asp?DDFDocuments/t/G/SPS/NCHN1387.docx")</f>
        <v>https://docs.wto.org/imrd/directdoc.asp?DDFDocuments/t/G/SPS/NCHN1387.docx</v>
      </c>
      <c r="S103" s="6" t="str">
        <f>HYPERLINK("https://docs.wto.org/imrd/directdoc.asp?DDFDocuments/u/G/SPS/NCHN1387.docx", "https://docs.wto.org/imrd/directdoc.asp?DDFDocuments/u/G/SPS/NCHN1387.docx")</f>
        <v>https://docs.wto.org/imrd/directdoc.asp?DDFDocuments/u/G/SPS/NCHN1387.docx</v>
      </c>
      <c r="T103" s="6" t="str">
        <f>HYPERLINK("https://docs.wto.org/imrd/directdoc.asp?DDFDocuments/v/G/SPS/NCHN1387.docx", "https://docs.wto.org/imrd/directdoc.asp?DDFDocuments/v/G/SPS/NCHN1387.docx")</f>
        <v>https://docs.wto.org/imrd/directdoc.asp?DDFDocuments/v/G/SPS/NCHN1387.docx</v>
      </c>
      <c r="U103" s="6" t="s">
        <v>38</v>
      </c>
      <c r="V103" s="6" t="s">
        <v>38</v>
      </c>
      <c r="W103" s="6" t="s">
        <v>38</v>
      </c>
      <c r="X103" s="6" t="s">
        <v>38</v>
      </c>
      <c r="Y103" s="6" t="s">
        <v>38</v>
      </c>
      <c r="Z103" s="6" t="s">
        <v>38</v>
      </c>
      <c r="AA103" s="6" t="s">
        <v>38</v>
      </c>
      <c r="AB103" s="9" t="s">
        <v>38</v>
      </c>
      <c r="AC103" s="6" t="s">
        <v>45</v>
      </c>
      <c r="AD103" s="6" t="s">
        <v>45</v>
      </c>
      <c r="AE103" s="6" t="s">
        <v>44</v>
      </c>
      <c r="AF103" s="6" t="s">
        <v>45</v>
      </c>
      <c r="AG103" s="6" t="s">
        <v>44</v>
      </c>
      <c r="AH103" s="9" t="s">
        <v>38</v>
      </c>
    </row>
    <row r="104" spans="1:34" ht="30" customHeight="1" x14ac:dyDescent="0.3">
      <c r="A104" s="6" t="s">
        <v>125</v>
      </c>
      <c r="B104" s="10">
        <v>46177</v>
      </c>
      <c r="C104" s="8" t="str">
        <f>HYPERLINK("https://epingalert.org/en/Search?viewData= G/SPS/N/UKR/270"," G/SPS/N/UKR/270")</f>
        <v xml:space="preserve"> G/SPS/N/UKR/270</v>
      </c>
      <c r="D104" s="9" t="s">
        <v>1669</v>
      </c>
      <c r="E104" s="9" t="s">
        <v>1670</v>
      </c>
      <c r="F104" s="9" t="s">
        <v>1671</v>
      </c>
      <c r="G104" s="9" t="s">
        <v>38</v>
      </c>
      <c r="H104" s="9" t="s">
        <v>38</v>
      </c>
      <c r="I104" s="9" t="s">
        <v>39</v>
      </c>
      <c r="J104" s="9" t="s">
        <v>38</v>
      </c>
      <c r="K104" s="9" t="s">
        <v>40</v>
      </c>
      <c r="L104" s="6" t="s">
        <v>38</v>
      </c>
      <c r="M104" s="7" t="s">
        <v>38</v>
      </c>
      <c r="N104" s="7" t="s">
        <v>153</v>
      </c>
      <c r="O104" s="7" t="s">
        <v>1672</v>
      </c>
      <c r="P104" s="6" t="s">
        <v>43</v>
      </c>
      <c r="Q104" s="9" t="s">
        <v>1673</v>
      </c>
      <c r="R104" s="6" t="str">
        <f>HYPERLINK("https://docs.wto.org/imrd/directdoc.asp?DDFDocuments/t/G/SPS/NUKR270.docx", "https://docs.wto.org/imrd/directdoc.asp?DDFDocuments/t/G/SPS/NUKR270.docx")</f>
        <v>https://docs.wto.org/imrd/directdoc.asp?DDFDocuments/t/G/SPS/NUKR270.docx</v>
      </c>
      <c r="S104" s="6" t="str">
        <f>HYPERLINK("https://docs.wto.org/imrd/directdoc.asp?DDFDocuments/u/G/SPS/NUKR270.docx", "https://docs.wto.org/imrd/directdoc.asp?DDFDocuments/u/G/SPS/NUKR270.docx")</f>
        <v>https://docs.wto.org/imrd/directdoc.asp?DDFDocuments/u/G/SPS/NUKR270.docx</v>
      </c>
      <c r="T104" s="6" t="str">
        <f>HYPERLINK("https://docs.wto.org/imrd/directdoc.asp?DDFDocuments/v/G/SPS/NUKR270.docx", "https://docs.wto.org/imrd/directdoc.asp?DDFDocuments/v/G/SPS/NUKR270.docx")</f>
        <v>https://docs.wto.org/imrd/directdoc.asp?DDFDocuments/v/G/SPS/NUKR270.docx</v>
      </c>
      <c r="U104" s="6" t="s">
        <v>38</v>
      </c>
      <c r="V104" s="6" t="s">
        <v>38</v>
      </c>
      <c r="W104" s="6" t="s">
        <v>38</v>
      </c>
      <c r="X104" s="6" t="s">
        <v>38</v>
      </c>
      <c r="Y104" s="6" t="s">
        <v>38</v>
      </c>
      <c r="Z104" s="6" t="s">
        <v>38</v>
      </c>
      <c r="AA104" s="6" t="s">
        <v>38</v>
      </c>
      <c r="AB104" s="9" t="s">
        <v>38</v>
      </c>
      <c r="AC104" s="6" t="s">
        <v>45</v>
      </c>
      <c r="AD104" s="6" t="s">
        <v>45</v>
      </c>
      <c r="AE104" s="6" t="s">
        <v>45</v>
      </c>
      <c r="AF104" s="6" t="s">
        <v>44</v>
      </c>
      <c r="AG104" s="6" t="s">
        <v>60</v>
      </c>
      <c r="AH104" s="9" t="s">
        <v>38</v>
      </c>
    </row>
    <row r="105" spans="1:34" ht="30" customHeight="1" x14ac:dyDescent="0.3">
      <c r="A105" s="6" t="s">
        <v>1661</v>
      </c>
      <c r="B105" s="10">
        <v>46177</v>
      </c>
      <c r="C105" s="8" t="str">
        <f>HYPERLINK("https://epingalert.org/en/Search?viewData= G/TBT/N/CHN/2258"," G/TBT/N/CHN/2258")</f>
        <v xml:space="preserve"> G/TBT/N/CHN/2258</v>
      </c>
      <c r="D105" s="9" t="s">
        <v>1674</v>
      </c>
      <c r="E105" s="9" t="s">
        <v>1675</v>
      </c>
      <c r="F105" s="9" t="s">
        <v>1676</v>
      </c>
      <c r="G105" s="9" t="s">
        <v>1677</v>
      </c>
      <c r="H105" s="9" t="s">
        <v>1678</v>
      </c>
      <c r="I105" s="9" t="s">
        <v>1679</v>
      </c>
      <c r="J105" s="9" t="s">
        <v>38</v>
      </c>
      <c r="K105" s="9" t="s">
        <v>38</v>
      </c>
      <c r="L105" s="6"/>
      <c r="M105" s="7">
        <v>46237</v>
      </c>
      <c r="N105" s="7" t="s">
        <v>122</v>
      </c>
      <c r="O105" s="7" t="s">
        <v>1278</v>
      </c>
      <c r="P105" s="6" t="s">
        <v>43</v>
      </c>
      <c r="Q105" s="9" t="s">
        <v>1680</v>
      </c>
      <c r="R105" s="6" t="str">
        <f>HYPERLINK("https://docs.wto.org/imrd/directdoc.asp?DDFDocuments/t/G/TBTN26/CHN2258.docx", "https://docs.wto.org/imrd/directdoc.asp?DDFDocuments/t/G/TBTN26/CHN2258.docx")</f>
        <v>https://docs.wto.org/imrd/directdoc.asp?DDFDocuments/t/G/TBTN26/CHN2258.docx</v>
      </c>
      <c r="S105" s="6" t="str">
        <f>HYPERLINK("https://docs.wto.org/imrd/directdoc.asp?DDFDocuments/u/G/TBTN26/CHN2258.docx", "https://docs.wto.org/imrd/directdoc.asp?DDFDocuments/u/G/TBTN26/CHN2258.docx")</f>
        <v>https://docs.wto.org/imrd/directdoc.asp?DDFDocuments/u/G/TBTN26/CHN2258.docx</v>
      </c>
      <c r="T105" s="6" t="str">
        <f>HYPERLINK("https://docs.wto.org/imrd/directdoc.asp?DDFDocuments/v/G/TBTN26/CHN2258.docx", "https://docs.wto.org/imrd/directdoc.asp?DDFDocuments/v/G/TBTN26/CHN2258.docx")</f>
        <v>https://docs.wto.org/imrd/directdoc.asp?DDFDocuments/v/G/TBTN26/CHN2258.docx</v>
      </c>
      <c r="U105" s="6" t="s">
        <v>44</v>
      </c>
      <c r="V105" s="6" t="s">
        <v>45</v>
      </c>
      <c r="W105" s="6" t="s">
        <v>45</v>
      </c>
      <c r="X105" s="6" t="s">
        <v>45</v>
      </c>
      <c r="Y105" s="6" t="s">
        <v>45</v>
      </c>
      <c r="Z105" s="6" t="s">
        <v>45</v>
      </c>
      <c r="AA105" s="6" t="s">
        <v>45</v>
      </c>
      <c r="AB105" s="9" t="s">
        <v>38</v>
      </c>
      <c r="AC105" s="6" t="s">
        <v>38</v>
      </c>
      <c r="AD105" s="6" t="s">
        <v>38</v>
      </c>
      <c r="AE105" s="6" t="s">
        <v>38</v>
      </c>
      <c r="AF105" s="6" t="s">
        <v>38</v>
      </c>
      <c r="AG105" s="6" t="s">
        <v>38</v>
      </c>
      <c r="AH105" s="9" t="s">
        <v>38</v>
      </c>
    </row>
    <row r="106" spans="1:34" ht="30" customHeight="1" x14ac:dyDescent="0.3">
      <c r="A106" s="6" t="s">
        <v>1661</v>
      </c>
      <c r="B106" s="10">
        <v>46177</v>
      </c>
      <c r="C106" s="8" t="str">
        <f>HYPERLINK("https://epingalert.org/en/Search?viewData= G/TBT/N/CHN/2259"," G/TBT/N/CHN/2259")</f>
        <v xml:space="preserve"> G/TBT/N/CHN/2259</v>
      </c>
      <c r="D106" s="9" t="s">
        <v>1681</v>
      </c>
      <c r="E106" s="9" t="s">
        <v>1682</v>
      </c>
      <c r="F106" s="9" t="s">
        <v>1683</v>
      </c>
      <c r="G106" s="9" t="s">
        <v>1684</v>
      </c>
      <c r="H106" s="9" t="s">
        <v>1685</v>
      </c>
      <c r="I106" s="9" t="s">
        <v>371</v>
      </c>
      <c r="J106" s="9" t="s">
        <v>38</v>
      </c>
      <c r="K106" s="9" t="s">
        <v>38</v>
      </c>
      <c r="L106" s="6"/>
      <c r="M106" s="7">
        <v>46237</v>
      </c>
      <c r="N106" s="7" t="s">
        <v>122</v>
      </c>
      <c r="O106" s="7" t="s">
        <v>122</v>
      </c>
      <c r="P106" s="6" t="s">
        <v>43</v>
      </c>
      <c r="Q106" s="9" t="s">
        <v>1686</v>
      </c>
      <c r="R106" s="6" t="str">
        <f>HYPERLINK("https://docs.wto.org/imrd/directdoc.asp?DDFDocuments/t/G/TBTN26/CHN2259.docx", "https://docs.wto.org/imrd/directdoc.asp?DDFDocuments/t/G/TBTN26/CHN2259.docx")</f>
        <v>https://docs.wto.org/imrd/directdoc.asp?DDFDocuments/t/G/TBTN26/CHN2259.docx</v>
      </c>
      <c r="S106" s="6" t="str">
        <f>HYPERLINK("https://docs.wto.org/imrd/directdoc.asp?DDFDocuments/u/G/TBTN26/CHN2259.docx", "https://docs.wto.org/imrd/directdoc.asp?DDFDocuments/u/G/TBTN26/CHN2259.docx")</f>
        <v>https://docs.wto.org/imrd/directdoc.asp?DDFDocuments/u/G/TBTN26/CHN2259.docx</v>
      </c>
      <c r="T106" s="6" t="str">
        <f>HYPERLINK("https://docs.wto.org/imrd/directdoc.asp?DDFDocuments/v/G/TBTN26/CHN2259.docx", "https://docs.wto.org/imrd/directdoc.asp?DDFDocuments/v/G/TBTN26/CHN2259.docx")</f>
        <v>https://docs.wto.org/imrd/directdoc.asp?DDFDocuments/v/G/TBTN26/CHN2259.docx</v>
      </c>
      <c r="U106" s="6" t="s">
        <v>44</v>
      </c>
      <c r="V106" s="6" t="s">
        <v>45</v>
      </c>
      <c r="W106" s="6" t="s">
        <v>45</v>
      </c>
      <c r="X106" s="6" t="s">
        <v>45</v>
      </c>
      <c r="Y106" s="6" t="s">
        <v>45</v>
      </c>
      <c r="Z106" s="6" t="s">
        <v>45</v>
      </c>
      <c r="AA106" s="6" t="s">
        <v>45</v>
      </c>
      <c r="AB106" s="9" t="s">
        <v>38</v>
      </c>
      <c r="AC106" s="6" t="s">
        <v>38</v>
      </c>
      <c r="AD106" s="6" t="s">
        <v>38</v>
      </c>
      <c r="AE106" s="6" t="s">
        <v>38</v>
      </c>
      <c r="AF106" s="6" t="s">
        <v>38</v>
      </c>
      <c r="AG106" s="6" t="s">
        <v>38</v>
      </c>
      <c r="AH106" s="9" t="s">
        <v>38</v>
      </c>
    </row>
    <row r="107" spans="1:34" ht="30" customHeight="1" x14ac:dyDescent="0.3">
      <c r="A107" s="6" t="s">
        <v>498</v>
      </c>
      <c r="B107" s="10">
        <v>46177</v>
      </c>
      <c r="C107" s="8" t="str">
        <f>HYPERLINK("https://epingalert.org/en/Search?viewData= G/TBT/N/MYS/134"," G/TBT/N/MYS/134")</f>
        <v xml:space="preserve"> G/TBT/N/MYS/134</v>
      </c>
      <c r="D107" s="9" t="s">
        <v>1687</v>
      </c>
      <c r="E107" s="9" t="s">
        <v>1688</v>
      </c>
      <c r="F107" s="9" t="s">
        <v>1689</v>
      </c>
      <c r="G107" s="9" t="s">
        <v>38</v>
      </c>
      <c r="H107" s="9" t="s">
        <v>1403</v>
      </c>
      <c r="I107" s="9" t="s">
        <v>574</v>
      </c>
      <c r="J107" s="9" t="s">
        <v>38</v>
      </c>
      <c r="K107" s="9" t="s">
        <v>1690</v>
      </c>
      <c r="L107" s="6"/>
      <c r="M107" s="7">
        <v>46237</v>
      </c>
      <c r="N107" s="7" t="s">
        <v>122</v>
      </c>
      <c r="O107" s="7" t="s">
        <v>1544</v>
      </c>
      <c r="P107" s="6" t="s">
        <v>43</v>
      </c>
      <c r="Q107" s="6"/>
      <c r="R107" s="6" t="str">
        <f>HYPERLINK("https://docs.wto.org/imrd/directdoc.asp?DDFDocuments/t/G/TBTN26/MYS134.docx", "https://docs.wto.org/imrd/directdoc.asp?DDFDocuments/t/G/TBTN26/MYS134.docx")</f>
        <v>https://docs.wto.org/imrd/directdoc.asp?DDFDocuments/t/G/TBTN26/MYS134.docx</v>
      </c>
      <c r="S107" s="6" t="str">
        <f>HYPERLINK("https://docs.wto.org/imrd/directdoc.asp?DDFDocuments/u/G/TBTN26/MYS134.docx", "https://docs.wto.org/imrd/directdoc.asp?DDFDocuments/u/G/TBTN26/MYS134.docx")</f>
        <v>https://docs.wto.org/imrd/directdoc.asp?DDFDocuments/u/G/TBTN26/MYS134.docx</v>
      </c>
      <c r="T107" s="6" t="str">
        <f>HYPERLINK("https://docs.wto.org/imrd/directdoc.asp?DDFDocuments/v/G/TBTN26/MYS134.docx", "https://docs.wto.org/imrd/directdoc.asp?DDFDocuments/v/G/TBTN26/MYS134.docx")</f>
        <v>https://docs.wto.org/imrd/directdoc.asp?DDFDocuments/v/G/TBTN26/MYS134.docx</v>
      </c>
      <c r="U107" s="6" t="s">
        <v>44</v>
      </c>
      <c r="V107" s="6" t="s">
        <v>45</v>
      </c>
      <c r="W107" s="6" t="s">
        <v>45</v>
      </c>
      <c r="X107" s="6" t="s">
        <v>45</v>
      </c>
      <c r="Y107" s="6" t="s">
        <v>45</v>
      </c>
      <c r="Z107" s="6" t="s">
        <v>45</v>
      </c>
      <c r="AA107" s="6" t="s">
        <v>45</v>
      </c>
      <c r="AB107" s="9" t="s">
        <v>576</v>
      </c>
      <c r="AC107" s="6" t="s">
        <v>38</v>
      </c>
      <c r="AD107" s="6" t="s">
        <v>38</v>
      </c>
      <c r="AE107" s="6" t="s">
        <v>38</v>
      </c>
      <c r="AF107" s="6" t="s">
        <v>38</v>
      </c>
      <c r="AG107" s="6" t="s">
        <v>38</v>
      </c>
      <c r="AH107" s="9" t="s">
        <v>38</v>
      </c>
    </row>
    <row r="108" spans="1:34" ht="30" customHeight="1" x14ac:dyDescent="0.3">
      <c r="A108" s="6" t="s">
        <v>210</v>
      </c>
      <c r="B108" s="10">
        <v>46177</v>
      </c>
      <c r="C108" s="8" t="str">
        <f>HYPERLINK("https://epingalert.org/en/Search?viewData= G/TBT/N/TPKM/597"," G/TBT/N/TPKM/597")</f>
        <v xml:space="preserve"> G/TBT/N/TPKM/597</v>
      </c>
      <c r="D108" s="9" t="s">
        <v>1691</v>
      </c>
      <c r="E108" s="9" t="s">
        <v>1692</v>
      </c>
      <c r="F108" s="9" t="s">
        <v>1693</v>
      </c>
      <c r="G108" s="9" t="s">
        <v>38</v>
      </c>
      <c r="H108" s="9" t="s">
        <v>1694</v>
      </c>
      <c r="I108" s="9" t="s">
        <v>1695</v>
      </c>
      <c r="J108" s="9" t="s">
        <v>38</v>
      </c>
      <c r="K108" s="9" t="s">
        <v>38</v>
      </c>
      <c r="L108" s="6"/>
      <c r="M108" s="7">
        <v>46237</v>
      </c>
      <c r="N108" s="7" t="s">
        <v>122</v>
      </c>
      <c r="O108" s="7" t="s">
        <v>122</v>
      </c>
      <c r="P108" s="6" t="s">
        <v>43</v>
      </c>
      <c r="Q108" s="9" t="s">
        <v>1696</v>
      </c>
      <c r="R108" s="6" t="str">
        <f>HYPERLINK("https://docs.wto.org/imrd/directdoc.asp?DDFDocuments/t/G/TBTN26/TPKM597.docx", "https://docs.wto.org/imrd/directdoc.asp?DDFDocuments/t/G/TBTN26/TPKM597.docx")</f>
        <v>https://docs.wto.org/imrd/directdoc.asp?DDFDocuments/t/G/TBTN26/TPKM597.docx</v>
      </c>
      <c r="S108" s="6" t="str">
        <f>HYPERLINK("https://docs.wto.org/imrd/directdoc.asp?DDFDocuments/u/G/TBTN26/TPKM597.docx", "https://docs.wto.org/imrd/directdoc.asp?DDFDocuments/u/G/TBTN26/TPKM597.docx")</f>
        <v>https://docs.wto.org/imrd/directdoc.asp?DDFDocuments/u/G/TBTN26/TPKM597.docx</v>
      </c>
      <c r="T108" s="6" t="str">
        <f>HYPERLINK("https://docs.wto.org/imrd/directdoc.asp?DDFDocuments/v/G/TBTN26/TPKM597.docx", "https://docs.wto.org/imrd/directdoc.asp?DDFDocuments/v/G/TBTN26/TPKM597.docx")</f>
        <v>https://docs.wto.org/imrd/directdoc.asp?DDFDocuments/v/G/TBTN26/TPKM597.docx</v>
      </c>
      <c r="U108" s="6" t="s">
        <v>44</v>
      </c>
      <c r="V108" s="6" t="s">
        <v>45</v>
      </c>
      <c r="W108" s="6" t="s">
        <v>45</v>
      </c>
      <c r="X108" s="6" t="s">
        <v>45</v>
      </c>
      <c r="Y108" s="6" t="s">
        <v>45</v>
      </c>
      <c r="Z108" s="6" t="s">
        <v>45</v>
      </c>
      <c r="AA108" s="6" t="s">
        <v>45</v>
      </c>
      <c r="AB108" s="9" t="s">
        <v>1697</v>
      </c>
      <c r="AC108" s="6" t="s">
        <v>38</v>
      </c>
      <c r="AD108" s="6" t="s">
        <v>38</v>
      </c>
      <c r="AE108" s="6" t="s">
        <v>38</v>
      </c>
      <c r="AF108" s="6" t="s">
        <v>38</v>
      </c>
      <c r="AG108" s="6" t="s">
        <v>38</v>
      </c>
      <c r="AH108" s="9" t="s">
        <v>38</v>
      </c>
    </row>
    <row r="109" spans="1:34" ht="30" customHeight="1" x14ac:dyDescent="0.3">
      <c r="A109" s="6" t="s">
        <v>46</v>
      </c>
      <c r="B109" s="10">
        <v>46177</v>
      </c>
      <c r="C109" s="8" t="str">
        <f>HYPERLINK("https://epingalert.org/en/Search?viewData= G/TBT/N/TUR/221/Add.1"," G/TBT/N/TUR/221/Add.1")</f>
        <v xml:space="preserve"> G/TBT/N/TUR/221/Add.1</v>
      </c>
      <c r="D109" s="9" t="s">
        <v>1698</v>
      </c>
      <c r="E109" s="9" t="s">
        <v>1699</v>
      </c>
      <c r="F109" s="9" t="s">
        <v>1700</v>
      </c>
      <c r="G109" s="9" t="s">
        <v>38</v>
      </c>
      <c r="H109" s="9" t="s">
        <v>460</v>
      </c>
      <c r="I109" s="9" t="s">
        <v>142</v>
      </c>
      <c r="J109" s="9" t="s">
        <v>38</v>
      </c>
      <c r="K109" s="9" t="s">
        <v>80</v>
      </c>
      <c r="L109" s="6"/>
      <c r="M109" s="7" t="s">
        <v>38</v>
      </c>
      <c r="N109" s="7"/>
      <c r="O109" s="7"/>
      <c r="P109" s="6" t="s">
        <v>52</v>
      </c>
      <c r="Q109" s="9" t="s">
        <v>1701</v>
      </c>
      <c r="R109" s="6" t="str">
        <f>HYPERLINK("https://docs.wto.org/imrd/directdoc.asp?DDFDocuments/t/G/TBTN24/TUR221A1.docx", "https://docs.wto.org/imrd/directdoc.asp?DDFDocuments/t/G/TBTN24/TUR221A1.docx")</f>
        <v>https://docs.wto.org/imrd/directdoc.asp?DDFDocuments/t/G/TBTN24/TUR221A1.docx</v>
      </c>
      <c r="S109" s="6" t="str">
        <f>HYPERLINK("https://docs.wto.org/imrd/directdoc.asp?DDFDocuments/u/G/TBTN24/TUR221A1.docx", "https://docs.wto.org/imrd/directdoc.asp?DDFDocuments/u/G/TBTN24/TUR221A1.docx")</f>
        <v>https://docs.wto.org/imrd/directdoc.asp?DDFDocuments/u/G/TBTN24/TUR221A1.docx</v>
      </c>
      <c r="T109" s="6" t="str">
        <f>HYPERLINK("https://docs.wto.org/imrd/directdoc.asp?DDFDocuments/v/G/TBTN24/TUR221A1.docx", "https://docs.wto.org/imrd/directdoc.asp?DDFDocuments/v/G/TBTN24/TUR221A1.docx")</f>
        <v>https://docs.wto.org/imrd/directdoc.asp?DDFDocuments/v/G/TBTN24/TUR221A1.docx</v>
      </c>
      <c r="U109" s="6" t="s">
        <v>44</v>
      </c>
      <c r="V109" s="6" t="s">
        <v>45</v>
      </c>
      <c r="W109" s="6" t="s">
        <v>45</v>
      </c>
      <c r="X109" s="6" t="s">
        <v>45</v>
      </c>
      <c r="Y109" s="6" t="s">
        <v>45</v>
      </c>
      <c r="Z109" s="6" t="s">
        <v>45</v>
      </c>
      <c r="AA109" s="6" t="s">
        <v>45</v>
      </c>
      <c r="AB109" s="9" t="s">
        <v>38</v>
      </c>
      <c r="AC109" s="6" t="s">
        <v>38</v>
      </c>
      <c r="AD109" s="6" t="s">
        <v>38</v>
      </c>
      <c r="AE109" s="6" t="s">
        <v>38</v>
      </c>
      <c r="AF109" s="6" t="s">
        <v>38</v>
      </c>
      <c r="AG109" s="6" t="s">
        <v>38</v>
      </c>
      <c r="AH109" s="9" t="s">
        <v>38</v>
      </c>
    </row>
    <row r="110" spans="1:34" ht="30" customHeight="1" x14ac:dyDescent="0.3">
      <c r="A110" s="6" t="s">
        <v>46</v>
      </c>
      <c r="B110" s="10">
        <v>46177</v>
      </c>
      <c r="C110" s="8" t="str">
        <f>HYPERLINK("https://epingalert.org/en/Search?viewData= G/TBT/N/TUR/222/Add.1"," G/TBT/N/TUR/222/Add.1")</f>
        <v xml:space="preserve"> G/TBT/N/TUR/222/Add.1</v>
      </c>
      <c r="D110" s="9" t="s">
        <v>1702</v>
      </c>
      <c r="E110" s="9" t="s">
        <v>1703</v>
      </c>
      <c r="F110" s="9" t="s">
        <v>1700</v>
      </c>
      <c r="G110" s="9" t="s">
        <v>38</v>
      </c>
      <c r="H110" s="9" t="s">
        <v>38</v>
      </c>
      <c r="I110" s="9" t="s">
        <v>142</v>
      </c>
      <c r="J110" s="9" t="s">
        <v>38</v>
      </c>
      <c r="K110" s="9" t="s">
        <v>80</v>
      </c>
      <c r="L110" s="6"/>
      <c r="M110" s="7" t="s">
        <v>38</v>
      </c>
      <c r="N110" s="7"/>
      <c r="O110" s="7"/>
      <c r="P110" s="6" t="s">
        <v>52</v>
      </c>
      <c r="Q110" s="9" t="s">
        <v>1704</v>
      </c>
      <c r="R110" s="6" t="str">
        <f>HYPERLINK("https://docs.wto.org/imrd/directdoc.asp?DDFDocuments/t/G/TBTN24/TUR222A1.docx", "https://docs.wto.org/imrd/directdoc.asp?DDFDocuments/t/G/TBTN24/TUR222A1.docx")</f>
        <v>https://docs.wto.org/imrd/directdoc.asp?DDFDocuments/t/G/TBTN24/TUR222A1.docx</v>
      </c>
      <c r="S110" s="6" t="str">
        <f>HYPERLINK("https://docs.wto.org/imrd/directdoc.asp?DDFDocuments/u/G/TBTN24/TUR222A1.docx", "https://docs.wto.org/imrd/directdoc.asp?DDFDocuments/u/G/TBTN24/TUR222A1.docx")</f>
        <v>https://docs.wto.org/imrd/directdoc.asp?DDFDocuments/u/G/TBTN24/TUR222A1.docx</v>
      </c>
      <c r="T110" s="6" t="str">
        <f>HYPERLINK("https://docs.wto.org/imrd/directdoc.asp?DDFDocuments/v/G/TBTN24/TUR222A1.docx", "https://docs.wto.org/imrd/directdoc.asp?DDFDocuments/v/G/TBTN24/TUR222A1.docx")</f>
        <v>https://docs.wto.org/imrd/directdoc.asp?DDFDocuments/v/G/TBTN24/TUR222A1.docx</v>
      </c>
      <c r="U110" s="6" t="s">
        <v>44</v>
      </c>
      <c r="V110" s="6" t="s">
        <v>45</v>
      </c>
      <c r="W110" s="6" t="s">
        <v>45</v>
      </c>
      <c r="X110" s="6" t="s">
        <v>45</v>
      </c>
      <c r="Y110" s="6" t="s">
        <v>45</v>
      </c>
      <c r="Z110" s="6" t="s">
        <v>45</v>
      </c>
      <c r="AA110" s="6" t="s">
        <v>45</v>
      </c>
      <c r="AB110" s="9" t="s">
        <v>38</v>
      </c>
      <c r="AC110" s="6" t="s">
        <v>38</v>
      </c>
      <c r="AD110" s="6" t="s">
        <v>38</v>
      </c>
      <c r="AE110" s="6" t="s">
        <v>38</v>
      </c>
      <c r="AF110" s="6" t="s">
        <v>38</v>
      </c>
      <c r="AG110" s="6" t="s">
        <v>38</v>
      </c>
      <c r="AH110" s="9" t="s">
        <v>38</v>
      </c>
    </row>
    <row r="111" spans="1:34" ht="30" customHeight="1" x14ac:dyDescent="0.3">
      <c r="A111" s="6" t="s">
        <v>125</v>
      </c>
      <c r="B111" s="10">
        <v>46177</v>
      </c>
      <c r="C111" s="8" t="str">
        <f>HYPERLINK("https://epingalert.org/en/Search?viewData= G/TBT/N/UKR/384"," G/TBT/N/UKR/384")</f>
        <v xml:space="preserve"> G/TBT/N/UKR/384</v>
      </c>
      <c r="D111" s="9" t="s">
        <v>1705</v>
      </c>
      <c r="E111" s="9" t="s">
        <v>1706</v>
      </c>
      <c r="F111" s="9" t="s">
        <v>128</v>
      </c>
      <c r="G111" s="9" t="s">
        <v>38</v>
      </c>
      <c r="H111" s="9" t="s">
        <v>1707</v>
      </c>
      <c r="I111" s="9" t="s">
        <v>474</v>
      </c>
      <c r="J111" s="9" t="s">
        <v>38</v>
      </c>
      <c r="K111" s="9" t="s">
        <v>38</v>
      </c>
      <c r="L111" s="6"/>
      <c r="M111" s="7">
        <v>46207</v>
      </c>
      <c r="N111" s="7" t="s">
        <v>122</v>
      </c>
      <c r="O111" s="7" t="s">
        <v>1708</v>
      </c>
      <c r="P111" s="6" t="s">
        <v>43</v>
      </c>
      <c r="Q111" s="9" t="s">
        <v>1709</v>
      </c>
      <c r="R111" s="6" t="str">
        <f>HYPERLINK("https://docs.wto.org/imrd/directdoc.asp?DDFDocuments/t/G/TBTN26/UKR384.docx", "https://docs.wto.org/imrd/directdoc.asp?DDFDocuments/t/G/TBTN26/UKR384.docx")</f>
        <v>https://docs.wto.org/imrd/directdoc.asp?DDFDocuments/t/G/TBTN26/UKR384.docx</v>
      </c>
      <c r="S111" s="6" t="str">
        <f>HYPERLINK("https://docs.wto.org/imrd/directdoc.asp?DDFDocuments/u/G/TBTN26/UKR384.docx", "https://docs.wto.org/imrd/directdoc.asp?DDFDocuments/u/G/TBTN26/UKR384.docx")</f>
        <v>https://docs.wto.org/imrd/directdoc.asp?DDFDocuments/u/G/TBTN26/UKR384.docx</v>
      </c>
      <c r="T111" s="6" t="str">
        <f>HYPERLINK("https://docs.wto.org/imrd/directdoc.asp?DDFDocuments/v/G/TBTN26/UKR384.docx", "https://docs.wto.org/imrd/directdoc.asp?DDFDocuments/v/G/TBTN26/UKR384.docx")</f>
        <v>https://docs.wto.org/imrd/directdoc.asp?DDFDocuments/v/G/TBTN26/UKR384.docx</v>
      </c>
      <c r="U111" s="6" t="s">
        <v>44</v>
      </c>
      <c r="V111" s="6" t="s">
        <v>45</v>
      </c>
      <c r="W111" s="6" t="s">
        <v>44</v>
      </c>
      <c r="X111" s="6" t="s">
        <v>45</v>
      </c>
      <c r="Y111" s="6" t="s">
        <v>45</v>
      </c>
      <c r="Z111" s="6" t="s">
        <v>45</v>
      </c>
      <c r="AA111" s="6" t="s">
        <v>45</v>
      </c>
      <c r="AB111" s="9" t="s">
        <v>1710</v>
      </c>
      <c r="AC111" s="6" t="s">
        <v>38</v>
      </c>
      <c r="AD111" s="6" t="s">
        <v>38</v>
      </c>
      <c r="AE111" s="6" t="s">
        <v>38</v>
      </c>
      <c r="AF111" s="6" t="s">
        <v>38</v>
      </c>
      <c r="AG111" s="6" t="s">
        <v>38</v>
      </c>
      <c r="AH111" s="9" t="s">
        <v>38</v>
      </c>
    </row>
    <row r="112" spans="1:34" ht="30" customHeight="1" x14ac:dyDescent="0.3">
      <c r="A112" s="6" t="s">
        <v>125</v>
      </c>
      <c r="B112" s="10">
        <v>46177</v>
      </c>
      <c r="C112" s="8" t="str">
        <f>HYPERLINK("https://epingalert.org/en/Search?viewData= G/TBT/N/UKR/385"," G/TBT/N/UKR/385")</f>
        <v xml:space="preserve"> G/TBT/N/UKR/385</v>
      </c>
      <c r="D112" s="9" t="s">
        <v>1711</v>
      </c>
      <c r="E112" s="9" t="s">
        <v>1712</v>
      </c>
      <c r="F112" s="9" t="s">
        <v>1713</v>
      </c>
      <c r="G112" s="9" t="s">
        <v>38</v>
      </c>
      <c r="H112" s="9" t="s">
        <v>1714</v>
      </c>
      <c r="I112" s="9" t="s">
        <v>574</v>
      </c>
      <c r="J112" s="9" t="s">
        <v>38</v>
      </c>
      <c r="K112" s="9" t="s">
        <v>423</v>
      </c>
      <c r="L112" s="6"/>
      <c r="M112" s="7">
        <v>46237</v>
      </c>
      <c r="N112" s="7" t="s">
        <v>122</v>
      </c>
      <c r="O112" s="7">
        <v>46296</v>
      </c>
      <c r="P112" s="6" t="s">
        <v>43</v>
      </c>
      <c r="Q112" s="9" t="s">
        <v>1715</v>
      </c>
      <c r="R112" s="6" t="str">
        <f>HYPERLINK("https://docs.wto.org/imrd/directdoc.asp?DDFDocuments/t/G/TBTN26/UKR385.docx", "https://docs.wto.org/imrd/directdoc.asp?DDFDocuments/t/G/TBTN26/UKR385.docx")</f>
        <v>https://docs.wto.org/imrd/directdoc.asp?DDFDocuments/t/G/TBTN26/UKR385.docx</v>
      </c>
      <c r="S112" s="6" t="str">
        <f>HYPERLINK("https://docs.wto.org/imrd/directdoc.asp?DDFDocuments/u/G/TBTN26/UKR385.docx", "https://docs.wto.org/imrd/directdoc.asp?DDFDocuments/u/G/TBTN26/UKR385.docx")</f>
        <v>https://docs.wto.org/imrd/directdoc.asp?DDFDocuments/u/G/TBTN26/UKR385.docx</v>
      </c>
      <c r="T112" s="6" t="str">
        <f>HYPERLINK("https://docs.wto.org/imrd/directdoc.asp?DDFDocuments/v/G/TBTN26/UKR385.docx", "https://docs.wto.org/imrd/directdoc.asp?DDFDocuments/v/G/TBTN26/UKR385.docx")</f>
        <v>https://docs.wto.org/imrd/directdoc.asp?DDFDocuments/v/G/TBTN26/UKR385.docx</v>
      </c>
      <c r="U112" s="6" t="s">
        <v>44</v>
      </c>
      <c r="V112" s="6" t="s">
        <v>45</v>
      </c>
      <c r="W112" s="6" t="s">
        <v>44</v>
      </c>
      <c r="X112" s="6" t="s">
        <v>45</v>
      </c>
      <c r="Y112" s="6" t="s">
        <v>45</v>
      </c>
      <c r="Z112" s="6" t="s">
        <v>45</v>
      </c>
      <c r="AA112" s="6" t="s">
        <v>45</v>
      </c>
      <c r="AB112" s="9" t="s">
        <v>1716</v>
      </c>
      <c r="AC112" s="6" t="s">
        <v>38</v>
      </c>
      <c r="AD112" s="6" t="s">
        <v>38</v>
      </c>
      <c r="AE112" s="6" t="s">
        <v>38</v>
      </c>
      <c r="AF112" s="6" t="s">
        <v>38</v>
      </c>
      <c r="AG112" s="6" t="s">
        <v>38</v>
      </c>
      <c r="AH112" s="9" t="s">
        <v>38</v>
      </c>
    </row>
    <row r="113" spans="1:34" ht="30" customHeight="1" x14ac:dyDescent="0.3">
      <c r="A113" s="6" t="s">
        <v>838</v>
      </c>
      <c r="B113" s="10">
        <v>46178</v>
      </c>
      <c r="C113" s="8" t="str">
        <f>HYPERLINK("https://epingalert.org/en/Search?viewData= G/SPS/N/CRI/266/Add.2"," G/SPS/N/CRI/266/Add.2")</f>
        <v xml:space="preserve"> G/SPS/N/CRI/266/Add.2</v>
      </c>
      <c r="D113" s="9" t="s">
        <v>1572</v>
      </c>
      <c r="E113" s="9" t="s">
        <v>1572</v>
      </c>
      <c r="F113" s="9" t="s">
        <v>1573</v>
      </c>
      <c r="G113" s="9" t="s">
        <v>38</v>
      </c>
      <c r="H113" s="9" t="s">
        <v>38</v>
      </c>
      <c r="I113" s="9" t="s">
        <v>150</v>
      </c>
      <c r="J113" s="9" t="s">
        <v>38</v>
      </c>
      <c r="K113" s="9" t="s">
        <v>1574</v>
      </c>
      <c r="L113" s="6"/>
      <c r="M113" s="7" t="s">
        <v>38</v>
      </c>
      <c r="N113" s="7"/>
      <c r="O113" s="7"/>
      <c r="P113" s="6" t="s">
        <v>52</v>
      </c>
      <c r="Q113" s="9" t="s">
        <v>1575</v>
      </c>
      <c r="R113" s="6" t="str">
        <f>HYPERLINK("https://docs.wto.org/imrd/directdoc.asp?DDFDocuments/t/G/SPS/NCRI266A2.docx", "https://docs.wto.org/imrd/directdoc.asp?DDFDocuments/t/G/SPS/NCRI266A2.docx")</f>
        <v>https://docs.wto.org/imrd/directdoc.asp?DDFDocuments/t/G/SPS/NCRI266A2.docx</v>
      </c>
      <c r="S113" s="6" t="str">
        <f>HYPERLINK("https://docs.wto.org/imrd/directdoc.asp?DDFDocuments/u/G/SPS/NCRI266A2.docx", "https://docs.wto.org/imrd/directdoc.asp?DDFDocuments/u/G/SPS/NCRI266A2.docx")</f>
        <v>https://docs.wto.org/imrd/directdoc.asp?DDFDocuments/u/G/SPS/NCRI266A2.docx</v>
      </c>
      <c r="T113" s="6" t="str">
        <f>HYPERLINK("https://docs.wto.org/imrd/directdoc.asp?DDFDocuments/v/G/SPS/NCRI266A2.docx", "https://docs.wto.org/imrd/directdoc.asp?DDFDocuments/v/G/SPS/NCRI266A2.docx")</f>
        <v>https://docs.wto.org/imrd/directdoc.asp?DDFDocuments/v/G/SPS/NCRI266A2.docx</v>
      </c>
      <c r="U113" s="6" t="s">
        <v>38</v>
      </c>
      <c r="V113" s="6" t="s">
        <v>38</v>
      </c>
      <c r="W113" s="6" t="s">
        <v>38</v>
      </c>
      <c r="X113" s="6" t="s">
        <v>38</v>
      </c>
      <c r="Y113" s="6" t="s">
        <v>38</v>
      </c>
      <c r="Z113" s="6" t="s">
        <v>38</v>
      </c>
      <c r="AA113" s="6" t="s">
        <v>38</v>
      </c>
      <c r="AB113" s="9" t="s">
        <v>38</v>
      </c>
      <c r="AC113" s="6" t="s">
        <v>38</v>
      </c>
      <c r="AD113" s="6" t="s">
        <v>38</v>
      </c>
      <c r="AE113" s="6" t="s">
        <v>38</v>
      </c>
      <c r="AF113" s="6" t="s">
        <v>38</v>
      </c>
      <c r="AG113" s="6" t="s">
        <v>38</v>
      </c>
      <c r="AH113" s="9" t="s">
        <v>38</v>
      </c>
    </row>
    <row r="114" spans="1:34" ht="30" customHeight="1" x14ac:dyDescent="0.3">
      <c r="A114" s="6" t="s">
        <v>251</v>
      </c>
      <c r="B114" s="10">
        <v>46178</v>
      </c>
      <c r="C114" s="8" t="str">
        <f>HYPERLINK("https://epingalert.org/en/Search?viewData= G/SPS/N/JPN/1406/Add.1"," G/SPS/N/JPN/1406/Add.1")</f>
        <v xml:space="preserve"> G/SPS/N/JPN/1406/Add.1</v>
      </c>
      <c r="D114" s="9" t="s">
        <v>1576</v>
      </c>
      <c r="E114" s="9" t="s">
        <v>1577</v>
      </c>
      <c r="F114" s="9" t="s">
        <v>1578</v>
      </c>
      <c r="G114" s="9" t="s">
        <v>1579</v>
      </c>
      <c r="H114" s="9" t="s">
        <v>38</v>
      </c>
      <c r="I114" s="9" t="s">
        <v>189</v>
      </c>
      <c r="J114" s="9" t="s">
        <v>38</v>
      </c>
      <c r="K114" s="9" t="s">
        <v>1272</v>
      </c>
      <c r="L114" s="6"/>
      <c r="M114" s="7" t="s">
        <v>38</v>
      </c>
      <c r="N114" s="7"/>
      <c r="O114" s="7"/>
      <c r="P114" s="6" t="s">
        <v>52</v>
      </c>
      <c r="Q114" s="9" t="s">
        <v>1580</v>
      </c>
      <c r="R114" s="6" t="str">
        <f>HYPERLINK("https://docs.wto.org/imrd/directdoc.asp?DDFDocuments/t/G/SPS/NJPN1406A1.docx", "https://docs.wto.org/imrd/directdoc.asp?DDFDocuments/t/G/SPS/NJPN1406A1.docx")</f>
        <v>https://docs.wto.org/imrd/directdoc.asp?DDFDocuments/t/G/SPS/NJPN1406A1.docx</v>
      </c>
      <c r="S114" s="6" t="str">
        <f>HYPERLINK("https://docs.wto.org/imrd/directdoc.asp?DDFDocuments/u/G/SPS/NJPN1406A1.docx", "https://docs.wto.org/imrd/directdoc.asp?DDFDocuments/u/G/SPS/NJPN1406A1.docx")</f>
        <v>https://docs.wto.org/imrd/directdoc.asp?DDFDocuments/u/G/SPS/NJPN1406A1.docx</v>
      </c>
      <c r="T114" s="6" t="str">
        <f>HYPERLINK("https://docs.wto.org/imrd/directdoc.asp?DDFDocuments/v/G/SPS/NJPN1406A1.docx", "https://docs.wto.org/imrd/directdoc.asp?DDFDocuments/v/G/SPS/NJPN1406A1.docx")</f>
        <v>https://docs.wto.org/imrd/directdoc.asp?DDFDocuments/v/G/SPS/NJPN1406A1.docx</v>
      </c>
      <c r="U114" s="6" t="s">
        <v>38</v>
      </c>
      <c r="V114" s="6" t="s">
        <v>38</v>
      </c>
      <c r="W114" s="6" t="s">
        <v>38</v>
      </c>
      <c r="X114" s="6" t="s">
        <v>38</v>
      </c>
      <c r="Y114" s="6" t="s">
        <v>38</v>
      </c>
      <c r="Z114" s="6" t="s">
        <v>38</v>
      </c>
      <c r="AA114" s="6" t="s">
        <v>38</v>
      </c>
      <c r="AB114" s="9" t="s">
        <v>38</v>
      </c>
      <c r="AC114" s="6" t="s">
        <v>38</v>
      </c>
      <c r="AD114" s="6" t="s">
        <v>38</v>
      </c>
      <c r="AE114" s="6" t="s">
        <v>38</v>
      </c>
      <c r="AF114" s="6" t="s">
        <v>38</v>
      </c>
      <c r="AG114" s="6" t="s">
        <v>38</v>
      </c>
      <c r="AH114" s="9" t="s">
        <v>38</v>
      </c>
    </row>
    <row r="115" spans="1:34" ht="30" customHeight="1" x14ac:dyDescent="0.3">
      <c r="A115" s="6" t="s">
        <v>1581</v>
      </c>
      <c r="B115" s="10">
        <v>46178</v>
      </c>
      <c r="C115" s="8" t="str">
        <f>HYPERLINK("https://epingalert.org/en/Search?viewData= G/SPS/N/KAZ/28/Add.1"," G/SPS/N/KAZ/28/Add.1")</f>
        <v xml:space="preserve"> G/SPS/N/KAZ/28/Add.1</v>
      </c>
      <c r="D115" s="9" t="s">
        <v>1582</v>
      </c>
      <c r="E115" s="9" t="s">
        <v>1583</v>
      </c>
      <c r="F115" s="9" t="s">
        <v>1584</v>
      </c>
      <c r="G115" s="9" t="s">
        <v>1585</v>
      </c>
      <c r="H115" s="9" t="s">
        <v>38</v>
      </c>
      <c r="I115" s="9" t="s">
        <v>1586</v>
      </c>
      <c r="J115" s="9" t="s">
        <v>38</v>
      </c>
      <c r="K115" s="9" t="s">
        <v>1587</v>
      </c>
      <c r="L115" s="6"/>
      <c r="M115" s="7" t="s">
        <v>38</v>
      </c>
      <c r="N115" s="7"/>
      <c r="O115" s="7"/>
      <c r="P115" s="6" t="s">
        <v>191</v>
      </c>
      <c r="Q115" s="6"/>
      <c r="R115" s="6" t="str">
        <f>HYPERLINK("https://docs.wto.org/imrd/directdoc.asp?DDFDocuments/t/G/SPS/NKAZ28A1.docx", "https://docs.wto.org/imrd/directdoc.asp?DDFDocuments/t/G/SPS/NKAZ28A1.docx")</f>
        <v>https://docs.wto.org/imrd/directdoc.asp?DDFDocuments/t/G/SPS/NKAZ28A1.docx</v>
      </c>
      <c r="S115" s="6" t="str">
        <f>HYPERLINK("https://docs.wto.org/imrd/directdoc.asp?DDFDocuments/u/G/SPS/NKAZ28A1.docx", "https://docs.wto.org/imrd/directdoc.asp?DDFDocuments/u/G/SPS/NKAZ28A1.docx")</f>
        <v>https://docs.wto.org/imrd/directdoc.asp?DDFDocuments/u/G/SPS/NKAZ28A1.docx</v>
      </c>
      <c r="T115" s="6" t="str">
        <f>HYPERLINK("https://docs.wto.org/imrd/directdoc.asp?DDFDocuments/v/G/SPS/NKAZ28A1.docx", "https://docs.wto.org/imrd/directdoc.asp?DDFDocuments/v/G/SPS/NKAZ28A1.docx")</f>
        <v>https://docs.wto.org/imrd/directdoc.asp?DDFDocuments/v/G/SPS/NKAZ28A1.docx</v>
      </c>
      <c r="U115" s="6" t="s">
        <v>38</v>
      </c>
      <c r="V115" s="6" t="s">
        <v>38</v>
      </c>
      <c r="W115" s="6" t="s">
        <v>38</v>
      </c>
      <c r="X115" s="6" t="s">
        <v>38</v>
      </c>
      <c r="Y115" s="6" t="s">
        <v>38</v>
      </c>
      <c r="Z115" s="6" t="s">
        <v>38</v>
      </c>
      <c r="AA115" s="6" t="s">
        <v>38</v>
      </c>
      <c r="AB115" s="9" t="s">
        <v>38</v>
      </c>
      <c r="AC115" s="6" t="s">
        <v>38</v>
      </c>
      <c r="AD115" s="6" t="s">
        <v>38</v>
      </c>
      <c r="AE115" s="6" t="s">
        <v>38</v>
      </c>
      <c r="AF115" s="6" t="s">
        <v>38</v>
      </c>
      <c r="AG115" s="6" t="s">
        <v>38</v>
      </c>
      <c r="AH115" s="9" t="s">
        <v>38</v>
      </c>
    </row>
    <row r="116" spans="1:34" ht="30" customHeight="1" x14ac:dyDescent="0.3">
      <c r="A116" s="6" t="s">
        <v>1581</v>
      </c>
      <c r="B116" s="10">
        <v>46178</v>
      </c>
      <c r="C116" s="8" t="str">
        <f>HYPERLINK("https://epingalert.org/en/Search?viewData= G/SPS/N/KAZ/122/Add.1"," G/SPS/N/KAZ/122/Add.1")</f>
        <v xml:space="preserve"> G/SPS/N/KAZ/122/Add.1</v>
      </c>
      <c r="D116" s="9" t="s">
        <v>1588</v>
      </c>
      <c r="E116" s="9" t="s">
        <v>1589</v>
      </c>
      <c r="F116" s="9" t="s">
        <v>1590</v>
      </c>
      <c r="G116" s="9" t="s">
        <v>1591</v>
      </c>
      <c r="H116" s="9" t="s">
        <v>38</v>
      </c>
      <c r="I116" s="9" t="s">
        <v>1586</v>
      </c>
      <c r="J116" s="9" t="s">
        <v>38</v>
      </c>
      <c r="K116" s="9" t="s">
        <v>1592</v>
      </c>
      <c r="L116" s="6"/>
      <c r="M116" s="7" t="s">
        <v>38</v>
      </c>
      <c r="N116" s="7"/>
      <c r="O116" s="7"/>
      <c r="P116" s="6" t="s">
        <v>191</v>
      </c>
      <c r="Q116" s="6"/>
      <c r="R116" s="6" t="str">
        <f>HYPERLINK("https://docs.wto.org/imrd/directdoc.asp?DDFDocuments/t/G/SPS/NKAZ122A1.docx", "https://docs.wto.org/imrd/directdoc.asp?DDFDocuments/t/G/SPS/NKAZ122A1.docx")</f>
        <v>https://docs.wto.org/imrd/directdoc.asp?DDFDocuments/t/G/SPS/NKAZ122A1.docx</v>
      </c>
      <c r="S116" s="6" t="str">
        <f>HYPERLINK("https://docs.wto.org/imrd/directdoc.asp?DDFDocuments/u/G/SPS/NKAZ122A1.docx", "https://docs.wto.org/imrd/directdoc.asp?DDFDocuments/u/G/SPS/NKAZ122A1.docx")</f>
        <v>https://docs.wto.org/imrd/directdoc.asp?DDFDocuments/u/G/SPS/NKAZ122A1.docx</v>
      </c>
      <c r="T116" s="6" t="str">
        <f>HYPERLINK("https://docs.wto.org/imrd/directdoc.asp?DDFDocuments/v/G/SPS/NKAZ122A1.docx", "https://docs.wto.org/imrd/directdoc.asp?DDFDocuments/v/G/SPS/NKAZ122A1.docx")</f>
        <v>https://docs.wto.org/imrd/directdoc.asp?DDFDocuments/v/G/SPS/NKAZ122A1.docx</v>
      </c>
      <c r="U116" s="6" t="s">
        <v>38</v>
      </c>
      <c r="V116" s="6" t="s">
        <v>38</v>
      </c>
      <c r="W116" s="6" t="s">
        <v>38</v>
      </c>
      <c r="X116" s="6" t="s">
        <v>38</v>
      </c>
      <c r="Y116" s="6" t="s">
        <v>38</v>
      </c>
      <c r="Z116" s="6" t="s">
        <v>38</v>
      </c>
      <c r="AA116" s="6" t="s">
        <v>38</v>
      </c>
      <c r="AB116" s="9" t="s">
        <v>38</v>
      </c>
      <c r="AC116" s="6" t="s">
        <v>38</v>
      </c>
      <c r="AD116" s="6" t="s">
        <v>38</v>
      </c>
      <c r="AE116" s="6" t="s">
        <v>38</v>
      </c>
      <c r="AF116" s="6" t="s">
        <v>38</v>
      </c>
      <c r="AG116" s="6" t="s">
        <v>38</v>
      </c>
      <c r="AH116" s="9" t="s">
        <v>38</v>
      </c>
    </row>
    <row r="117" spans="1:34" ht="30" customHeight="1" x14ac:dyDescent="0.3">
      <c r="A117" s="6" t="s">
        <v>54</v>
      </c>
      <c r="B117" s="10">
        <v>46178</v>
      </c>
      <c r="C117" s="8" t="str">
        <f>HYPERLINK("https://epingalert.org/en/Search?viewData= G/TBT/N/USA/92/Rev.1/Add.1"," G/TBT/N/USA/92/Rev.1/Add.1")</f>
        <v xml:space="preserve"> G/TBT/N/USA/92/Rev.1/Add.1</v>
      </c>
      <c r="D117" s="9" t="s">
        <v>1593</v>
      </c>
      <c r="E117" s="9" t="s">
        <v>1594</v>
      </c>
      <c r="F117" s="9" t="s">
        <v>1595</v>
      </c>
      <c r="G117" s="9" t="s">
        <v>1596</v>
      </c>
      <c r="H117" s="9" t="s">
        <v>1597</v>
      </c>
      <c r="I117" s="9" t="s">
        <v>1328</v>
      </c>
      <c r="J117" s="9" t="s">
        <v>38</v>
      </c>
      <c r="K117" s="9" t="s">
        <v>38</v>
      </c>
      <c r="L117" s="6"/>
      <c r="M117" s="7" t="s">
        <v>38</v>
      </c>
      <c r="N117" s="7"/>
      <c r="O117" s="7"/>
      <c r="P117" s="6" t="s">
        <v>52</v>
      </c>
      <c r="Q117" s="9" t="s">
        <v>1598</v>
      </c>
      <c r="R117" s="6" t="str">
        <f>HYPERLINK("https://docs.wto.org/imrd/directdoc.asp?DDFDocuments/t/G/TBTN04/USA92R1A1.docx", "https://docs.wto.org/imrd/directdoc.asp?DDFDocuments/t/G/TBTN04/USA92R1A1.docx")</f>
        <v>https://docs.wto.org/imrd/directdoc.asp?DDFDocuments/t/G/TBTN04/USA92R1A1.docx</v>
      </c>
      <c r="S117" s="6" t="str">
        <f>HYPERLINK("https://docs.wto.org/imrd/directdoc.asp?DDFDocuments/u/G/TBTN04/USA92R1A1.docx", "https://docs.wto.org/imrd/directdoc.asp?DDFDocuments/u/G/TBTN04/USA92R1A1.docx")</f>
        <v>https://docs.wto.org/imrd/directdoc.asp?DDFDocuments/u/G/TBTN04/USA92R1A1.docx</v>
      </c>
      <c r="T117" s="6" t="str">
        <f>HYPERLINK("https://docs.wto.org/imrd/directdoc.asp?DDFDocuments/v/G/TBTN04/USA92R1A1.docx", "https://docs.wto.org/imrd/directdoc.asp?DDFDocuments/v/G/TBTN04/USA92R1A1.docx")</f>
        <v>https://docs.wto.org/imrd/directdoc.asp?DDFDocuments/v/G/TBTN04/USA92R1A1.docx</v>
      </c>
      <c r="U117" s="6" t="s">
        <v>44</v>
      </c>
      <c r="V117" s="6" t="s">
        <v>45</v>
      </c>
      <c r="W117" s="6" t="s">
        <v>45</v>
      </c>
      <c r="X117" s="6" t="s">
        <v>45</v>
      </c>
      <c r="Y117" s="6" t="s">
        <v>45</v>
      </c>
      <c r="Z117" s="6" t="s">
        <v>45</v>
      </c>
      <c r="AA117" s="6" t="s">
        <v>45</v>
      </c>
      <c r="AB117" s="9" t="s">
        <v>38</v>
      </c>
      <c r="AC117" s="6" t="s">
        <v>38</v>
      </c>
      <c r="AD117" s="6" t="s">
        <v>38</v>
      </c>
      <c r="AE117" s="6" t="s">
        <v>38</v>
      </c>
      <c r="AF117" s="6" t="s">
        <v>38</v>
      </c>
      <c r="AG117" s="6" t="s">
        <v>38</v>
      </c>
      <c r="AH117" s="9" t="s">
        <v>38</v>
      </c>
    </row>
    <row r="118" spans="1:34" ht="30" customHeight="1" x14ac:dyDescent="0.3">
      <c r="A118" s="6" t="s">
        <v>54</v>
      </c>
      <c r="B118" s="10">
        <v>46178</v>
      </c>
      <c r="C118" s="8" t="str">
        <f>HYPERLINK("https://epingalert.org/en/Search?viewData= G/TBT/N/USA/138/Rev.1/Add.1"," G/TBT/N/USA/138/Rev.1/Add.1")</f>
        <v xml:space="preserve"> G/TBT/N/USA/138/Rev.1/Add.1</v>
      </c>
      <c r="D118" s="9" t="s">
        <v>1599</v>
      </c>
      <c r="E118" s="9" t="s">
        <v>1600</v>
      </c>
      <c r="F118" s="9" t="s">
        <v>1601</v>
      </c>
      <c r="G118" s="9" t="s">
        <v>1602</v>
      </c>
      <c r="H118" s="9" t="s">
        <v>1603</v>
      </c>
      <c r="I118" s="9" t="s">
        <v>1328</v>
      </c>
      <c r="J118" s="9" t="s">
        <v>38</v>
      </c>
      <c r="K118" s="9" t="s">
        <v>38</v>
      </c>
      <c r="L118" s="6"/>
      <c r="M118" s="7" t="s">
        <v>38</v>
      </c>
      <c r="N118" s="7"/>
      <c r="O118" s="7"/>
      <c r="P118" s="6" t="s">
        <v>52</v>
      </c>
      <c r="Q118" s="9" t="s">
        <v>1604</v>
      </c>
      <c r="R118" s="6" t="str">
        <f>HYPERLINK("https://docs.wto.org/imrd/directdoc.asp?DDFDocuments/t/G/TBTN05/USA138R1A1.docx", "https://docs.wto.org/imrd/directdoc.asp?DDFDocuments/t/G/TBTN05/USA138R1A1.docx")</f>
        <v>https://docs.wto.org/imrd/directdoc.asp?DDFDocuments/t/G/TBTN05/USA138R1A1.docx</v>
      </c>
      <c r="S118" s="6" t="str">
        <f>HYPERLINK("https://docs.wto.org/imrd/directdoc.asp?DDFDocuments/u/G/TBTN05/USA138R1A1.docx", "https://docs.wto.org/imrd/directdoc.asp?DDFDocuments/u/G/TBTN05/USA138R1A1.docx")</f>
        <v>https://docs.wto.org/imrd/directdoc.asp?DDFDocuments/u/G/TBTN05/USA138R1A1.docx</v>
      </c>
      <c r="T118" s="6" t="str">
        <f>HYPERLINK("https://docs.wto.org/imrd/directdoc.asp?DDFDocuments/v/G/TBTN05/USA138R1A1.docx", "https://docs.wto.org/imrd/directdoc.asp?DDFDocuments/v/G/TBTN05/USA138R1A1.docx")</f>
        <v>https://docs.wto.org/imrd/directdoc.asp?DDFDocuments/v/G/TBTN05/USA138R1A1.docx</v>
      </c>
      <c r="U118" s="6" t="s">
        <v>44</v>
      </c>
      <c r="V118" s="6" t="s">
        <v>45</v>
      </c>
      <c r="W118" s="6" t="s">
        <v>45</v>
      </c>
      <c r="X118" s="6" t="s">
        <v>45</v>
      </c>
      <c r="Y118" s="6" t="s">
        <v>45</v>
      </c>
      <c r="Z118" s="6" t="s">
        <v>45</v>
      </c>
      <c r="AA118" s="6" t="s">
        <v>45</v>
      </c>
      <c r="AB118" s="9" t="s">
        <v>38</v>
      </c>
      <c r="AC118" s="6" t="s">
        <v>38</v>
      </c>
      <c r="AD118" s="6" t="s">
        <v>38</v>
      </c>
      <c r="AE118" s="6" t="s">
        <v>38</v>
      </c>
      <c r="AF118" s="6" t="s">
        <v>38</v>
      </c>
      <c r="AG118" s="6" t="s">
        <v>38</v>
      </c>
      <c r="AH118" s="9" t="s">
        <v>38</v>
      </c>
    </row>
    <row r="119" spans="1:34" ht="30" customHeight="1" x14ac:dyDescent="0.3">
      <c r="A119" s="6" t="s">
        <v>54</v>
      </c>
      <c r="B119" s="10">
        <v>46178</v>
      </c>
      <c r="C119" s="8" t="str">
        <f>HYPERLINK("https://epingalert.org/en/Search?viewData= G/TBT/N/USA/317/Rev.1/Add.1"," G/TBT/N/USA/317/Rev.1/Add.1")</f>
        <v xml:space="preserve"> G/TBT/N/USA/317/Rev.1/Add.1</v>
      </c>
      <c r="D119" s="9" t="s">
        <v>1605</v>
      </c>
      <c r="E119" s="9" t="s">
        <v>1606</v>
      </c>
      <c r="F119" s="9" t="s">
        <v>1607</v>
      </c>
      <c r="G119" s="9" t="s">
        <v>1608</v>
      </c>
      <c r="H119" s="9" t="s">
        <v>1609</v>
      </c>
      <c r="I119" s="9" t="s">
        <v>1328</v>
      </c>
      <c r="J119" s="9" t="s">
        <v>38</v>
      </c>
      <c r="K119" s="9" t="s">
        <v>38</v>
      </c>
      <c r="L119" s="6"/>
      <c r="M119" s="7" t="s">
        <v>38</v>
      </c>
      <c r="N119" s="7"/>
      <c r="O119" s="7"/>
      <c r="P119" s="6" t="s">
        <v>52</v>
      </c>
      <c r="Q119" s="9" t="s">
        <v>1610</v>
      </c>
      <c r="R119" s="6" t="str">
        <f>HYPERLINK("https://docs.wto.org/imrd/directdoc.asp?DDFDocuments/t/G/TBTN07/USA317R1A1.docx", "https://docs.wto.org/imrd/directdoc.asp?DDFDocuments/t/G/TBTN07/USA317R1A1.docx")</f>
        <v>https://docs.wto.org/imrd/directdoc.asp?DDFDocuments/t/G/TBTN07/USA317R1A1.docx</v>
      </c>
      <c r="S119" s="6" t="str">
        <f>HYPERLINK("https://docs.wto.org/imrd/directdoc.asp?DDFDocuments/u/G/TBTN07/USA317R1A1.docx", "https://docs.wto.org/imrd/directdoc.asp?DDFDocuments/u/G/TBTN07/USA317R1A1.docx")</f>
        <v>https://docs.wto.org/imrd/directdoc.asp?DDFDocuments/u/G/TBTN07/USA317R1A1.docx</v>
      </c>
      <c r="T119" s="6" t="str">
        <f>HYPERLINK("https://docs.wto.org/imrd/directdoc.asp?DDFDocuments/v/G/TBTN07/USA317R1A1.docx", "https://docs.wto.org/imrd/directdoc.asp?DDFDocuments/v/G/TBTN07/USA317R1A1.docx")</f>
        <v>https://docs.wto.org/imrd/directdoc.asp?DDFDocuments/v/G/TBTN07/USA317R1A1.docx</v>
      </c>
      <c r="U119" s="6" t="s">
        <v>44</v>
      </c>
      <c r="V119" s="6" t="s">
        <v>45</v>
      </c>
      <c r="W119" s="6" t="s">
        <v>45</v>
      </c>
      <c r="X119" s="6" t="s">
        <v>45</v>
      </c>
      <c r="Y119" s="6" t="s">
        <v>45</v>
      </c>
      <c r="Z119" s="6" t="s">
        <v>45</v>
      </c>
      <c r="AA119" s="6" t="s">
        <v>45</v>
      </c>
      <c r="AB119" s="9" t="s">
        <v>38</v>
      </c>
      <c r="AC119" s="6" t="s">
        <v>38</v>
      </c>
      <c r="AD119" s="6" t="s">
        <v>38</v>
      </c>
      <c r="AE119" s="6" t="s">
        <v>38</v>
      </c>
      <c r="AF119" s="6" t="s">
        <v>38</v>
      </c>
      <c r="AG119" s="6" t="s">
        <v>38</v>
      </c>
      <c r="AH119" s="9" t="s">
        <v>38</v>
      </c>
    </row>
    <row r="120" spans="1:34" ht="30" customHeight="1" x14ac:dyDescent="0.3">
      <c r="A120" s="6" t="s">
        <v>54</v>
      </c>
      <c r="B120" s="10">
        <v>46178</v>
      </c>
      <c r="C120" s="8" t="str">
        <f>HYPERLINK("https://epingalert.org/en/Search?viewData= G/TBT/N/USA/513/Rev.1/Add.1"," G/TBT/N/USA/513/Rev.1/Add.1")</f>
        <v xml:space="preserve"> G/TBT/N/USA/513/Rev.1/Add.1</v>
      </c>
      <c r="D120" s="9" t="s">
        <v>1611</v>
      </c>
      <c r="E120" s="9" t="s">
        <v>1612</v>
      </c>
      <c r="F120" s="9" t="s">
        <v>1613</v>
      </c>
      <c r="G120" s="9" t="s">
        <v>1614</v>
      </c>
      <c r="H120" s="9" t="s">
        <v>1615</v>
      </c>
      <c r="I120" s="9" t="s">
        <v>1328</v>
      </c>
      <c r="J120" s="9" t="s">
        <v>38</v>
      </c>
      <c r="K120" s="9" t="s">
        <v>38</v>
      </c>
      <c r="L120" s="6"/>
      <c r="M120" s="7" t="s">
        <v>38</v>
      </c>
      <c r="N120" s="7"/>
      <c r="O120" s="7"/>
      <c r="P120" s="6" t="s">
        <v>52</v>
      </c>
      <c r="Q120" s="9" t="s">
        <v>1616</v>
      </c>
      <c r="R120" s="6" t="str">
        <f>HYPERLINK("https://docs.wto.org/imrd/directdoc.asp?DDFDocuments/t/G/TBTN10/USA513R1A1.docx", "https://docs.wto.org/imrd/directdoc.asp?DDFDocuments/t/G/TBTN10/USA513R1A1.docx")</f>
        <v>https://docs.wto.org/imrd/directdoc.asp?DDFDocuments/t/G/TBTN10/USA513R1A1.docx</v>
      </c>
      <c r="S120" s="6" t="str">
        <f>HYPERLINK("https://docs.wto.org/imrd/directdoc.asp?DDFDocuments/u/G/TBTN10/USA513R1A1.docx", "https://docs.wto.org/imrd/directdoc.asp?DDFDocuments/u/G/TBTN10/USA513R1A1.docx")</f>
        <v>https://docs.wto.org/imrd/directdoc.asp?DDFDocuments/u/G/TBTN10/USA513R1A1.docx</v>
      </c>
      <c r="T120" s="6" t="str">
        <f>HYPERLINK("https://docs.wto.org/imrd/directdoc.asp?DDFDocuments/v/G/TBTN10/USA513R1A1.docx", "https://docs.wto.org/imrd/directdoc.asp?DDFDocuments/v/G/TBTN10/USA513R1A1.docx")</f>
        <v>https://docs.wto.org/imrd/directdoc.asp?DDFDocuments/v/G/TBTN10/USA513R1A1.docx</v>
      </c>
      <c r="U120" s="6" t="s">
        <v>44</v>
      </c>
      <c r="V120" s="6" t="s">
        <v>45</v>
      </c>
      <c r="W120" s="6" t="s">
        <v>45</v>
      </c>
      <c r="X120" s="6" t="s">
        <v>45</v>
      </c>
      <c r="Y120" s="6" t="s">
        <v>45</v>
      </c>
      <c r="Z120" s="6" t="s">
        <v>45</v>
      </c>
      <c r="AA120" s="6" t="s">
        <v>45</v>
      </c>
      <c r="AB120" s="9" t="s">
        <v>38</v>
      </c>
      <c r="AC120" s="6" t="s">
        <v>38</v>
      </c>
      <c r="AD120" s="6" t="s">
        <v>38</v>
      </c>
      <c r="AE120" s="6" t="s">
        <v>38</v>
      </c>
      <c r="AF120" s="6" t="s">
        <v>38</v>
      </c>
      <c r="AG120" s="6" t="s">
        <v>38</v>
      </c>
      <c r="AH120" s="9" t="s">
        <v>38</v>
      </c>
    </row>
    <row r="121" spans="1:34" ht="30" customHeight="1" x14ac:dyDescent="0.3">
      <c r="A121" s="6" t="s">
        <v>54</v>
      </c>
      <c r="B121" s="10">
        <v>46178</v>
      </c>
      <c r="C121" s="8" t="str">
        <f>HYPERLINK("https://epingalert.org/en/Search?viewData= G/TBT/N/USA/550/Rev.1/Add.1"," G/TBT/N/USA/550/Rev.1/Add.1")</f>
        <v xml:space="preserve"> G/TBT/N/USA/550/Rev.1/Add.1</v>
      </c>
      <c r="D121" s="9" t="s">
        <v>1617</v>
      </c>
      <c r="E121" s="9" t="s">
        <v>1618</v>
      </c>
      <c r="F121" s="9" t="s">
        <v>1619</v>
      </c>
      <c r="G121" s="9" t="s">
        <v>38</v>
      </c>
      <c r="H121" s="9" t="s">
        <v>1620</v>
      </c>
      <c r="I121" s="9" t="s">
        <v>309</v>
      </c>
      <c r="J121" s="9" t="s">
        <v>38</v>
      </c>
      <c r="K121" s="9" t="s">
        <v>38</v>
      </c>
      <c r="L121" s="6"/>
      <c r="M121" s="7" t="s">
        <v>38</v>
      </c>
      <c r="N121" s="7"/>
      <c r="O121" s="7"/>
      <c r="P121" s="6" t="s">
        <v>52</v>
      </c>
      <c r="Q121" s="9" t="s">
        <v>1621</v>
      </c>
      <c r="R121" s="6" t="str">
        <f>HYPERLINK("https://docs.wto.org/imrd/directdoc.asp?DDFDocuments/t/G/TBTN10/USA550R1A1.docx", "https://docs.wto.org/imrd/directdoc.asp?DDFDocuments/t/G/TBTN10/USA550R1A1.docx")</f>
        <v>https://docs.wto.org/imrd/directdoc.asp?DDFDocuments/t/G/TBTN10/USA550R1A1.docx</v>
      </c>
      <c r="S121" s="6" t="str">
        <f>HYPERLINK("https://docs.wto.org/imrd/directdoc.asp?DDFDocuments/u/G/TBTN10/USA550R1A1.docx", "https://docs.wto.org/imrd/directdoc.asp?DDFDocuments/u/G/TBTN10/USA550R1A1.docx")</f>
        <v>https://docs.wto.org/imrd/directdoc.asp?DDFDocuments/u/G/TBTN10/USA550R1A1.docx</v>
      </c>
      <c r="T121" s="6" t="str">
        <f>HYPERLINK("https://docs.wto.org/imrd/directdoc.asp?DDFDocuments/v/G/TBTN10/USA550R1A1.docx", "https://docs.wto.org/imrd/directdoc.asp?DDFDocuments/v/G/TBTN10/USA550R1A1.docx")</f>
        <v>https://docs.wto.org/imrd/directdoc.asp?DDFDocuments/v/G/TBTN10/USA550R1A1.docx</v>
      </c>
      <c r="U121" s="6" t="s">
        <v>45</v>
      </c>
      <c r="V121" s="6" t="s">
        <v>45</v>
      </c>
      <c r="W121" s="6" t="s">
        <v>45</v>
      </c>
      <c r="X121" s="6" t="s">
        <v>45</v>
      </c>
      <c r="Y121" s="6" t="s">
        <v>45</v>
      </c>
      <c r="Z121" s="6" t="s">
        <v>45</v>
      </c>
      <c r="AA121" s="6" t="s">
        <v>45</v>
      </c>
      <c r="AB121" s="9" t="s">
        <v>38</v>
      </c>
      <c r="AC121" s="6" t="s">
        <v>38</v>
      </c>
      <c r="AD121" s="6" t="s">
        <v>38</v>
      </c>
      <c r="AE121" s="6" t="s">
        <v>38</v>
      </c>
      <c r="AF121" s="6" t="s">
        <v>38</v>
      </c>
      <c r="AG121" s="6" t="s">
        <v>38</v>
      </c>
      <c r="AH121" s="9" t="s">
        <v>38</v>
      </c>
    </row>
    <row r="122" spans="1:34" ht="30" customHeight="1" x14ac:dyDescent="0.3">
      <c r="A122" s="6" t="s">
        <v>54</v>
      </c>
      <c r="B122" s="10">
        <v>46178</v>
      </c>
      <c r="C122" s="8" t="str">
        <f>HYPERLINK("https://epingalert.org/en/Search?viewData= G/TBT/N/USA/693/Rev.1/Add.1"," G/TBT/N/USA/693/Rev.1/Add.1")</f>
        <v xml:space="preserve"> G/TBT/N/USA/693/Rev.1/Add.1</v>
      </c>
      <c r="D122" s="9" t="s">
        <v>1622</v>
      </c>
      <c r="E122" s="9" t="s">
        <v>1623</v>
      </c>
      <c r="F122" s="9" t="s">
        <v>1325</v>
      </c>
      <c r="G122" s="9" t="s">
        <v>1624</v>
      </c>
      <c r="H122" s="9" t="s">
        <v>1625</v>
      </c>
      <c r="I122" s="9" t="s">
        <v>1328</v>
      </c>
      <c r="J122" s="9" t="s">
        <v>38</v>
      </c>
      <c r="K122" s="9" t="s">
        <v>38</v>
      </c>
      <c r="L122" s="6"/>
      <c r="M122" s="7" t="s">
        <v>38</v>
      </c>
      <c r="N122" s="7"/>
      <c r="O122" s="7"/>
      <c r="P122" s="6" t="s">
        <v>52</v>
      </c>
      <c r="Q122" s="9" t="s">
        <v>1626</v>
      </c>
      <c r="R122" s="6" t="str">
        <f>HYPERLINK("https://docs.wto.org/imrd/directdoc.asp?DDFDocuments/t/G/TBTN12/USA693R1A1.docx", "https://docs.wto.org/imrd/directdoc.asp?DDFDocuments/t/G/TBTN12/USA693R1A1.docx")</f>
        <v>https://docs.wto.org/imrd/directdoc.asp?DDFDocuments/t/G/TBTN12/USA693R1A1.docx</v>
      </c>
      <c r="S122" s="6" t="str">
        <f>HYPERLINK("https://docs.wto.org/imrd/directdoc.asp?DDFDocuments/u/G/TBTN12/USA693R1A1.docx", "https://docs.wto.org/imrd/directdoc.asp?DDFDocuments/u/G/TBTN12/USA693R1A1.docx")</f>
        <v>https://docs.wto.org/imrd/directdoc.asp?DDFDocuments/u/G/TBTN12/USA693R1A1.docx</v>
      </c>
      <c r="T122" s="6" t="str">
        <f>HYPERLINK("https://docs.wto.org/imrd/directdoc.asp?DDFDocuments/v/G/TBTN12/USA693R1A1.docx", "https://docs.wto.org/imrd/directdoc.asp?DDFDocuments/v/G/TBTN12/USA693R1A1.docx")</f>
        <v>https://docs.wto.org/imrd/directdoc.asp?DDFDocuments/v/G/TBTN12/USA693R1A1.docx</v>
      </c>
      <c r="U122" s="6" t="s">
        <v>44</v>
      </c>
      <c r="V122" s="6" t="s">
        <v>45</v>
      </c>
      <c r="W122" s="6" t="s">
        <v>45</v>
      </c>
      <c r="X122" s="6" t="s">
        <v>45</v>
      </c>
      <c r="Y122" s="6" t="s">
        <v>45</v>
      </c>
      <c r="Z122" s="6" t="s">
        <v>45</v>
      </c>
      <c r="AA122" s="6" t="s">
        <v>45</v>
      </c>
      <c r="AB122" s="9" t="s">
        <v>38</v>
      </c>
      <c r="AC122" s="6" t="s">
        <v>38</v>
      </c>
      <c r="AD122" s="6" t="s">
        <v>38</v>
      </c>
      <c r="AE122" s="6" t="s">
        <v>38</v>
      </c>
      <c r="AF122" s="6" t="s">
        <v>38</v>
      </c>
      <c r="AG122" s="6" t="s">
        <v>38</v>
      </c>
      <c r="AH122" s="9" t="s">
        <v>38</v>
      </c>
    </row>
    <row r="123" spans="1:34" ht="30" customHeight="1" x14ac:dyDescent="0.3">
      <c r="A123" s="6" t="s">
        <v>54</v>
      </c>
      <c r="B123" s="10">
        <v>46178</v>
      </c>
      <c r="C123" s="8" t="str">
        <f>HYPERLINK("https://epingalert.org/en/Search?viewData= G/TBT/N/USA/1498/Rev.1/Add.1"," G/TBT/N/USA/1498/Rev.1/Add.1")</f>
        <v xml:space="preserve"> G/TBT/N/USA/1498/Rev.1/Add.1</v>
      </c>
      <c r="D123" s="9" t="s">
        <v>1627</v>
      </c>
      <c r="E123" s="9" t="s">
        <v>1628</v>
      </c>
      <c r="F123" s="9" t="s">
        <v>1629</v>
      </c>
      <c r="G123" s="9" t="s">
        <v>38</v>
      </c>
      <c r="H123" s="9" t="s">
        <v>1630</v>
      </c>
      <c r="I123" s="9" t="s">
        <v>1328</v>
      </c>
      <c r="J123" s="9" t="s">
        <v>38</v>
      </c>
      <c r="K123" s="9" t="s">
        <v>38</v>
      </c>
      <c r="L123" s="6"/>
      <c r="M123" s="7" t="s">
        <v>38</v>
      </c>
      <c r="N123" s="7"/>
      <c r="O123" s="7"/>
      <c r="P123" s="6" t="s">
        <v>52</v>
      </c>
      <c r="Q123" s="9" t="s">
        <v>1631</v>
      </c>
      <c r="R123" s="6" t="str">
        <f>HYPERLINK("https://docs.wto.org/imrd/directdoc.asp?DDFDocuments/t/G/TBTN19/USA1498R1A1.docx", "https://docs.wto.org/imrd/directdoc.asp?DDFDocuments/t/G/TBTN19/USA1498R1A1.docx")</f>
        <v>https://docs.wto.org/imrd/directdoc.asp?DDFDocuments/t/G/TBTN19/USA1498R1A1.docx</v>
      </c>
      <c r="S123" s="6" t="str">
        <f>HYPERLINK("https://docs.wto.org/imrd/directdoc.asp?DDFDocuments/u/G/TBTN19/USA1498R1A1.docx", "https://docs.wto.org/imrd/directdoc.asp?DDFDocuments/u/G/TBTN19/USA1498R1A1.docx")</f>
        <v>https://docs.wto.org/imrd/directdoc.asp?DDFDocuments/u/G/TBTN19/USA1498R1A1.docx</v>
      </c>
      <c r="T123" s="6" t="str">
        <f>HYPERLINK("https://docs.wto.org/imrd/directdoc.asp?DDFDocuments/v/G/TBTN19/USA1498R1A1.docx", "https://docs.wto.org/imrd/directdoc.asp?DDFDocuments/v/G/TBTN19/USA1498R1A1.docx")</f>
        <v>https://docs.wto.org/imrd/directdoc.asp?DDFDocuments/v/G/TBTN19/USA1498R1A1.docx</v>
      </c>
      <c r="U123" s="6" t="s">
        <v>44</v>
      </c>
      <c r="V123" s="6" t="s">
        <v>45</v>
      </c>
      <c r="W123" s="6" t="s">
        <v>45</v>
      </c>
      <c r="X123" s="6" t="s">
        <v>45</v>
      </c>
      <c r="Y123" s="6" t="s">
        <v>45</v>
      </c>
      <c r="Z123" s="6" t="s">
        <v>45</v>
      </c>
      <c r="AA123" s="6" t="s">
        <v>45</v>
      </c>
      <c r="AB123" s="9" t="s">
        <v>38</v>
      </c>
      <c r="AC123" s="6" t="s">
        <v>38</v>
      </c>
      <c r="AD123" s="6" t="s">
        <v>38</v>
      </c>
      <c r="AE123" s="6" t="s">
        <v>38</v>
      </c>
      <c r="AF123" s="6" t="s">
        <v>38</v>
      </c>
      <c r="AG123" s="6" t="s">
        <v>38</v>
      </c>
      <c r="AH123" s="9" t="s">
        <v>38</v>
      </c>
    </row>
    <row r="124" spans="1:34" ht="30" customHeight="1" x14ac:dyDescent="0.3">
      <c r="A124" s="6" t="s">
        <v>54</v>
      </c>
      <c r="B124" s="10">
        <v>46178</v>
      </c>
      <c r="C124" s="8" t="str">
        <f>HYPERLINK("https://epingalert.org/en/Search?viewData= G/TBT/N/USA/2132/Add.2"," G/TBT/N/USA/2132/Add.2")</f>
        <v xml:space="preserve"> G/TBT/N/USA/2132/Add.2</v>
      </c>
      <c r="D124" s="9" t="s">
        <v>1632</v>
      </c>
      <c r="E124" s="9" t="s">
        <v>1633</v>
      </c>
      <c r="F124" s="9" t="s">
        <v>1634</v>
      </c>
      <c r="G124" s="9" t="s">
        <v>38</v>
      </c>
      <c r="H124" s="9" t="s">
        <v>1635</v>
      </c>
      <c r="I124" s="9" t="s">
        <v>297</v>
      </c>
      <c r="J124" s="9" t="s">
        <v>38</v>
      </c>
      <c r="K124" s="9" t="s">
        <v>38</v>
      </c>
      <c r="L124" s="6"/>
      <c r="M124" s="7" t="s">
        <v>38</v>
      </c>
      <c r="N124" s="7"/>
      <c r="O124" s="7"/>
      <c r="P124" s="6" t="s">
        <v>52</v>
      </c>
      <c r="Q124" s="9" t="s">
        <v>1636</v>
      </c>
      <c r="R124" s="6" t="str">
        <f>HYPERLINK("https://docs.wto.org/imrd/directdoc.asp?DDFDocuments/t/G/TBTN24/USA2132A2.docx", "https://docs.wto.org/imrd/directdoc.asp?DDFDocuments/t/G/TBTN24/USA2132A2.docx")</f>
        <v>https://docs.wto.org/imrd/directdoc.asp?DDFDocuments/t/G/TBTN24/USA2132A2.docx</v>
      </c>
      <c r="S124" s="6" t="str">
        <f>HYPERLINK("https://docs.wto.org/imrd/directdoc.asp?DDFDocuments/u/G/TBTN24/USA2132A2.docx", "https://docs.wto.org/imrd/directdoc.asp?DDFDocuments/u/G/TBTN24/USA2132A2.docx")</f>
        <v>https://docs.wto.org/imrd/directdoc.asp?DDFDocuments/u/G/TBTN24/USA2132A2.docx</v>
      </c>
      <c r="T124" s="6" t="str">
        <f>HYPERLINK("https://docs.wto.org/imrd/directdoc.asp?DDFDocuments/v/G/TBTN24/USA2132A2.docx", "https://docs.wto.org/imrd/directdoc.asp?DDFDocuments/v/G/TBTN24/USA2132A2.docx")</f>
        <v>https://docs.wto.org/imrd/directdoc.asp?DDFDocuments/v/G/TBTN24/USA2132A2.docx</v>
      </c>
      <c r="U124" s="6" t="s">
        <v>44</v>
      </c>
      <c r="V124" s="6" t="s">
        <v>45</v>
      </c>
      <c r="W124" s="6" t="s">
        <v>45</v>
      </c>
      <c r="X124" s="6" t="s">
        <v>45</v>
      </c>
      <c r="Y124" s="6" t="s">
        <v>45</v>
      </c>
      <c r="Z124" s="6" t="s">
        <v>45</v>
      </c>
      <c r="AA124" s="6" t="s">
        <v>45</v>
      </c>
      <c r="AB124" s="9" t="s">
        <v>38</v>
      </c>
      <c r="AC124" s="6" t="s">
        <v>38</v>
      </c>
      <c r="AD124" s="6" t="s">
        <v>38</v>
      </c>
      <c r="AE124" s="6" t="s">
        <v>38</v>
      </c>
      <c r="AF124" s="6" t="s">
        <v>38</v>
      </c>
      <c r="AG124" s="6" t="s">
        <v>38</v>
      </c>
      <c r="AH124" s="9" t="s">
        <v>38</v>
      </c>
    </row>
    <row r="125" spans="1:34" ht="30" customHeight="1" x14ac:dyDescent="0.3">
      <c r="A125" s="6" t="s">
        <v>54</v>
      </c>
      <c r="B125" s="10">
        <v>46178</v>
      </c>
      <c r="C125" s="8" t="str">
        <f>HYPERLINK("https://epingalert.org/en/Search?viewData= G/TBT/N/USA/2202/Add.1"," G/TBT/N/USA/2202/Add.1")</f>
        <v xml:space="preserve"> G/TBT/N/USA/2202/Add.1</v>
      </c>
      <c r="D125" s="9" t="s">
        <v>1637</v>
      </c>
      <c r="E125" s="9" t="s">
        <v>1638</v>
      </c>
      <c r="F125" s="9" t="s">
        <v>1639</v>
      </c>
      <c r="G125" s="9" t="s">
        <v>1640</v>
      </c>
      <c r="H125" s="9" t="s">
        <v>296</v>
      </c>
      <c r="I125" s="9" t="s">
        <v>467</v>
      </c>
      <c r="J125" s="9" t="s">
        <v>38</v>
      </c>
      <c r="K125" s="9" t="s">
        <v>38</v>
      </c>
      <c r="L125" s="6"/>
      <c r="M125" s="7" t="s">
        <v>38</v>
      </c>
      <c r="N125" s="7"/>
      <c r="O125" s="7"/>
      <c r="P125" s="6" t="s">
        <v>52</v>
      </c>
      <c r="Q125" s="9" t="s">
        <v>1641</v>
      </c>
      <c r="R125" s="6" t="str">
        <f>HYPERLINK("https://docs.wto.org/imrd/directdoc.asp?DDFDocuments/t/G/TBTN25/USA2202A1.docx", "https://docs.wto.org/imrd/directdoc.asp?DDFDocuments/t/G/TBTN25/USA2202A1.docx")</f>
        <v>https://docs.wto.org/imrd/directdoc.asp?DDFDocuments/t/G/TBTN25/USA2202A1.docx</v>
      </c>
      <c r="S125" s="6" t="str">
        <f>HYPERLINK("https://docs.wto.org/imrd/directdoc.asp?DDFDocuments/u/G/TBTN25/USA2202A1.docx", "https://docs.wto.org/imrd/directdoc.asp?DDFDocuments/u/G/TBTN25/USA2202A1.docx")</f>
        <v>https://docs.wto.org/imrd/directdoc.asp?DDFDocuments/u/G/TBTN25/USA2202A1.docx</v>
      </c>
      <c r="T125" s="6" t="str">
        <f>HYPERLINK("https://docs.wto.org/imrd/directdoc.asp?DDFDocuments/v/G/TBTN25/USA2202A1.docx", "https://docs.wto.org/imrd/directdoc.asp?DDFDocuments/v/G/TBTN25/USA2202A1.docx")</f>
        <v>https://docs.wto.org/imrd/directdoc.asp?DDFDocuments/v/G/TBTN25/USA2202A1.docx</v>
      </c>
      <c r="U125" s="6" t="s">
        <v>44</v>
      </c>
      <c r="V125" s="6" t="s">
        <v>45</v>
      </c>
      <c r="W125" s="6" t="s">
        <v>45</v>
      </c>
      <c r="X125" s="6" t="s">
        <v>45</v>
      </c>
      <c r="Y125" s="6" t="s">
        <v>45</v>
      </c>
      <c r="Z125" s="6" t="s">
        <v>45</v>
      </c>
      <c r="AA125" s="6" t="s">
        <v>45</v>
      </c>
      <c r="AB125" s="9" t="s">
        <v>38</v>
      </c>
      <c r="AC125" s="6" t="s">
        <v>38</v>
      </c>
      <c r="AD125" s="6" t="s">
        <v>38</v>
      </c>
      <c r="AE125" s="6" t="s">
        <v>38</v>
      </c>
      <c r="AF125" s="6" t="s">
        <v>38</v>
      </c>
      <c r="AG125" s="6" t="s">
        <v>38</v>
      </c>
      <c r="AH125" s="9" t="s">
        <v>38</v>
      </c>
    </row>
    <row r="126" spans="1:34" ht="30" customHeight="1" x14ac:dyDescent="0.3">
      <c r="A126" s="6" t="s">
        <v>54</v>
      </c>
      <c r="B126" s="10">
        <v>46178</v>
      </c>
      <c r="C126" s="8" t="str">
        <f>HYPERLINK("https://epingalert.org/en/Search?viewData= G/TBT/N/USA/2204/Add.1"," G/TBT/N/USA/2204/Add.1")</f>
        <v xml:space="preserve"> G/TBT/N/USA/2204/Add.1</v>
      </c>
      <c r="D126" s="9" t="s">
        <v>1642</v>
      </c>
      <c r="E126" s="9" t="s">
        <v>1643</v>
      </c>
      <c r="F126" s="9" t="s">
        <v>1644</v>
      </c>
      <c r="G126" s="9" t="s">
        <v>38</v>
      </c>
      <c r="H126" s="9" t="s">
        <v>1645</v>
      </c>
      <c r="I126" s="9" t="s">
        <v>1328</v>
      </c>
      <c r="J126" s="9" t="s">
        <v>38</v>
      </c>
      <c r="K126" s="9" t="s">
        <v>38</v>
      </c>
      <c r="L126" s="6"/>
      <c r="M126" s="7" t="s">
        <v>38</v>
      </c>
      <c r="N126" s="7"/>
      <c r="O126" s="7"/>
      <c r="P126" s="6" t="s">
        <v>52</v>
      </c>
      <c r="Q126" s="9" t="s">
        <v>1646</v>
      </c>
      <c r="R126" s="6" t="str">
        <f>HYPERLINK("https://docs.wto.org/imrd/directdoc.asp?DDFDocuments/t/G/TBTN25/USA2204A1.docx", "https://docs.wto.org/imrd/directdoc.asp?DDFDocuments/t/G/TBTN25/USA2204A1.docx")</f>
        <v>https://docs.wto.org/imrd/directdoc.asp?DDFDocuments/t/G/TBTN25/USA2204A1.docx</v>
      </c>
      <c r="S126" s="6" t="str">
        <f>HYPERLINK("https://docs.wto.org/imrd/directdoc.asp?DDFDocuments/u/G/TBTN25/USA2204A1.docx", "https://docs.wto.org/imrd/directdoc.asp?DDFDocuments/u/G/TBTN25/USA2204A1.docx")</f>
        <v>https://docs.wto.org/imrd/directdoc.asp?DDFDocuments/u/G/TBTN25/USA2204A1.docx</v>
      </c>
      <c r="T126" s="6" t="str">
        <f>HYPERLINK("https://docs.wto.org/imrd/directdoc.asp?DDFDocuments/v/G/TBTN25/USA2204A1.docx", "https://docs.wto.org/imrd/directdoc.asp?DDFDocuments/v/G/TBTN25/USA2204A1.docx")</f>
        <v>https://docs.wto.org/imrd/directdoc.asp?DDFDocuments/v/G/TBTN25/USA2204A1.docx</v>
      </c>
      <c r="U126" s="6" t="s">
        <v>44</v>
      </c>
      <c r="V126" s="6" t="s">
        <v>45</v>
      </c>
      <c r="W126" s="6" t="s">
        <v>45</v>
      </c>
      <c r="X126" s="6" t="s">
        <v>45</v>
      </c>
      <c r="Y126" s="6" t="s">
        <v>45</v>
      </c>
      <c r="Z126" s="6" t="s">
        <v>45</v>
      </c>
      <c r="AA126" s="6" t="s">
        <v>45</v>
      </c>
      <c r="AB126" s="9" t="s">
        <v>38</v>
      </c>
      <c r="AC126" s="6" t="s">
        <v>38</v>
      </c>
      <c r="AD126" s="6" t="s">
        <v>38</v>
      </c>
      <c r="AE126" s="6" t="s">
        <v>38</v>
      </c>
      <c r="AF126" s="6" t="s">
        <v>38</v>
      </c>
      <c r="AG126" s="6" t="s">
        <v>38</v>
      </c>
      <c r="AH126" s="9" t="s">
        <v>38</v>
      </c>
    </row>
    <row r="127" spans="1:34" ht="30" customHeight="1" x14ac:dyDescent="0.3">
      <c r="A127" s="6" t="s">
        <v>54</v>
      </c>
      <c r="B127" s="10">
        <v>46178</v>
      </c>
      <c r="C127" s="8" t="str">
        <f>HYPERLINK("https://epingalert.org/en/Search?viewData= G/TBT/N/USA/2205/Add.1"," G/TBT/N/USA/2205/Add.1")</f>
        <v xml:space="preserve"> G/TBT/N/USA/2205/Add.1</v>
      </c>
      <c r="D127" s="9" t="s">
        <v>1647</v>
      </c>
      <c r="E127" s="9" t="s">
        <v>1648</v>
      </c>
      <c r="F127" s="9" t="s">
        <v>1649</v>
      </c>
      <c r="G127" s="9" t="s">
        <v>38</v>
      </c>
      <c r="H127" s="9" t="s">
        <v>1645</v>
      </c>
      <c r="I127" s="9" t="s">
        <v>1328</v>
      </c>
      <c r="J127" s="9" t="s">
        <v>38</v>
      </c>
      <c r="K127" s="9" t="s">
        <v>38</v>
      </c>
      <c r="L127" s="6"/>
      <c r="M127" s="7" t="s">
        <v>38</v>
      </c>
      <c r="N127" s="7"/>
      <c r="O127" s="7"/>
      <c r="P127" s="6" t="s">
        <v>52</v>
      </c>
      <c r="Q127" s="9" t="s">
        <v>1650</v>
      </c>
      <c r="R127" s="6" t="str">
        <f>HYPERLINK("https://docs.wto.org/imrd/directdoc.asp?DDFDocuments/t/G/TBTN25/USA2205A1.docx", "https://docs.wto.org/imrd/directdoc.asp?DDFDocuments/t/G/TBTN25/USA2205A1.docx")</f>
        <v>https://docs.wto.org/imrd/directdoc.asp?DDFDocuments/t/G/TBTN25/USA2205A1.docx</v>
      </c>
      <c r="S127" s="6" t="str">
        <f>HYPERLINK("https://docs.wto.org/imrd/directdoc.asp?DDFDocuments/u/G/TBTN25/USA2205A1.docx", "https://docs.wto.org/imrd/directdoc.asp?DDFDocuments/u/G/TBTN25/USA2205A1.docx")</f>
        <v>https://docs.wto.org/imrd/directdoc.asp?DDFDocuments/u/G/TBTN25/USA2205A1.docx</v>
      </c>
      <c r="T127" s="6" t="str">
        <f>HYPERLINK("https://docs.wto.org/imrd/directdoc.asp?DDFDocuments/v/G/TBTN25/USA2205A1.docx", "https://docs.wto.org/imrd/directdoc.asp?DDFDocuments/v/G/TBTN25/USA2205A1.docx")</f>
        <v>https://docs.wto.org/imrd/directdoc.asp?DDFDocuments/v/G/TBTN25/USA2205A1.docx</v>
      </c>
      <c r="U127" s="6" t="s">
        <v>44</v>
      </c>
      <c r="V127" s="6" t="s">
        <v>45</v>
      </c>
      <c r="W127" s="6" t="s">
        <v>45</v>
      </c>
      <c r="X127" s="6" t="s">
        <v>45</v>
      </c>
      <c r="Y127" s="6" t="s">
        <v>45</v>
      </c>
      <c r="Z127" s="6" t="s">
        <v>45</v>
      </c>
      <c r="AA127" s="6" t="s">
        <v>45</v>
      </c>
      <c r="AB127" s="9" t="s">
        <v>38</v>
      </c>
      <c r="AC127" s="6" t="s">
        <v>38</v>
      </c>
      <c r="AD127" s="6" t="s">
        <v>38</v>
      </c>
      <c r="AE127" s="6" t="s">
        <v>38</v>
      </c>
      <c r="AF127" s="6" t="s">
        <v>38</v>
      </c>
      <c r="AG127" s="6" t="s">
        <v>38</v>
      </c>
      <c r="AH127" s="9" t="s">
        <v>38</v>
      </c>
    </row>
    <row r="128" spans="1:34" ht="30" customHeight="1" x14ac:dyDescent="0.3">
      <c r="A128" s="6" t="s">
        <v>54</v>
      </c>
      <c r="B128" s="10">
        <v>46178</v>
      </c>
      <c r="C128" s="8" t="str">
        <f>HYPERLINK("https://epingalert.org/en/Search?viewData= G/TBT/N/USA/2206/Add.1"," G/TBT/N/USA/2206/Add.1")</f>
        <v xml:space="preserve"> G/TBT/N/USA/2206/Add.1</v>
      </c>
      <c r="D128" s="9" t="s">
        <v>1651</v>
      </c>
      <c r="E128" s="9" t="s">
        <v>1652</v>
      </c>
      <c r="F128" s="9" t="s">
        <v>1653</v>
      </c>
      <c r="G128" s="9" t="s">
        <v>38</v>
      </c>
      <c r="H128" s="9" t="s">
        <v>1654</v>
      </c>
      <c r="I128" s="9" t="s">
        <v>1328</v>
      </c>
      <c r="J128" s="9" t="s">
        <v>38</v>
      </c>
      <c r="K128" s="9" t="s">
        <v>38</v>
      </c>
      <c r="L128" s="6"/>
      <c r="M128" s="7" t="s">
        <v>38</v>
      </c>
      <c r="N128" s="7"/>
      <c r="O128" s="7"/>
      <c r="P128" s="6" t="s">
        <v>52</v>
      </c>
      <c r="Q128" s="9" t="s">
        <v>1655</v>
      </c>
      <c r="R128" s="6" t="str">
        <f>HYPERLINK("https://docs.wto.org/imrd/directdoc.asp?DDFDocuments/t/G/TBTN25/USA2206A1.docx", "https://docs.wto.org/imrd/directdoc.asp?DDFDocuments/t/G/TBTN25/USA2206A1.docx")</f>
        <v>https://docs.wto.org/imrd/directdoc.asp?DDFDocuments/t/G/TBTN25/USA2206A1.docx</v>
      </c>
      <c r="S128" s="6" t="str">
        <f>HYPERLINK("https://docs.wto.org/imrd/directdoc.asp?DDFDocuments/u/G/TBTN25/USA2206A1.docx", "https://docs.wto.org/imrd/directdoc.asp?DDFDocuments/u/G/TBTN25/USA2206A1.docx")</f>
        <v>https://docs.wto.org/imrd/directdoc.asp?DDFDocuments/u/G/TBTN25/USA2206A1.docx</v>
      </c>
      <c r="T128" s="6" t="str">
        <f>HYPERLINK("https://docs.wto.org/imrd/directdoc.asp?DDFDocuments/v/G/TBTN25/USA2206A1.docx", "https://docs.wto.org/imrd/directdoc.asp?DDFDocuments/v/G/TBTN25/USA2206A1.docx")</f>
        <v>https://docs.wto.org/imrd/directdoc.asp?DDFDocuments/v/G/TBTN25/USA2206A1.docx</v>
      </c>
      <c r="U128" s="6" t="s">
        <v>44</v>
      </c>
      <c r="V128" s="6" t="s">
        <v>45</v>
      </c>
      <c r="W128" s="6" t="s">
        <v>45</v>
      </c>
      <c r="X128" s="6" t="s">
        <v>45</v>
      </c>
      <c r="Y128" s="6" t="s">
        <v>45</v>
      </c>
      <c r="Z128" s="6" t="s">
        <v>45</v>
      </c>
      <c r="AA128" s="6" t="s">
        <v>45</v>
      </c>
      <c r="AB128" s="9" t="s">
        <v>38</v>
      </c>
      <c r="AC128" s="6" t="s">
        <v>38</v>
      </c>
      <c r="AD128" s="6" t="s">
        <v>38</v>
      </c>
      <c r="AE128" s="6" t="s">
        <v>38</v>
      </c>
      <c r="AF128" s="6" t="s">
        <v>38</v>
      </c>
      <c r="AG128" s="6" t="s">
        <v>38</v>
      </c>
      <c r="AH128" s="9" t="s">
        <v>38</v>
      </c>
    </row>
    <row r="129" spans="1:34" ht="30" customHeight="1" x14ac:dyDescent="0.3">
      <c r="A129" s="6" t="s">
        <v>54</v>
      </c>
      <c r="B129" s="10">
        <v>46178</v>
      </c>
      <c r="C129" s="8" t="str">
        <f>HYPERLINK("https://epingalert.org/en/Search?viewData= G/TBT/N/USA/2207/Add.1"," G/TBT/N/USA/2207/Add.1")</f>
        <v xml:space="preserve"> G/TBT/N/USA/2207/Add.1</v>
      </c>
      <c r="D129" s="9" t="s">
        <v>1656</v>
      </c>
      <c r="E129" s="9" t="s">
        <v>1657</v>
      </c>
      <c r="F129" s="9" t="s">
        <v>1658</v>
      </c>
      <c r="G129" s="9" t="s">
        <v>38</v>
      </c>
      <c r="H129" s="9" t="s">
        <v>1659</v>
      </c>
      <c r="I129" s="9" t="s">
        <v>935</v>
      </c>
      <c r="J129" s="9" t="s">
        <v>38</v>
      </c>
      <c r="K129" s="9" t="s">
        <v>38</v>
      </c>
      <c r="L129" s="6"/>
      <c r="M129" s="7" t="s">
        <v>38</v>
      </c>
      <c r="N129" s="7"/>
      <c r="O129" s="7"/>
      <c r="P129" s="6" t="s">
        <v>52</v>
      </c>
      <c r="Q129" s="9" t="s">
        <v>1660</v>
      </c>
      <c r="R129" s="6" t="str">
        <f>HYPERLINK("https://docs.wto.org/imrd/directdoc.asp?DDFDocuments/t/G/TBTN25/USA2207A1.docx", "https://docs.wto.org/imrd/directdoc.asp?DDFDocuments/t/G/TBTN25/USA2207A1.docx")</f>
        <v>https://docs.wto.org/imrd/directdoc.asp?DDFDocuments/t/G/TBTN25/USA2207A1.docx</v>
      </c>
      <c r="S129" s="6" t="str">
        <f>HYPERLINK("https://docs.wto.org/imrd/directdoc.asp?DDFDocuments/u/G/TBTN25/USA2207A1.docx", "https://docs.wto.org/imrd/directdoc.asp?DDFDocuments/u/G/TBTN25/USA2207A1.docx")</f>
        <v>https://docs.wto.org/imrd/directdoc.asp?DDFDocuments/u/G/TBTN25/USA2207A1.docx</v>
      </c>
      <c r="T129" s="6" t="str">
        <f>HYPERLINK("https://docs.wto.org/imrd/directdoc.asp?DDFDocuments/v/G/TBTN25/USA2207A1.docx", "https://docs.wto.org/imrd/directdoc.asp?DDFDocuments/v/G/TBTN25/USA2207A1.docx")</f>
        <v>https://docs.wto.org/imrd/directdoc.asp?DDFDocuments/v/G/TBTN25/USA2207A1.docx</v>
      </c>
      <c r="U129" s="6" t="s">
        <v>44</v>
      </c>
      <c r="V129" s="6" t="s">
        <v>45</v>
      </c>
      <c r="W129" s="6" t="s">
        <v>45</v>
      </c>
      <c r="X129" s="6" t="s">
        <v>45</v>
      </c>
      <c r="Y129" s="6" t="s">
        <v>45</v>
      </c>
      <c r="Z129" s="6" t="s">
        <v>45</v>
      </c>
      <c r="AA129" s="6" t="s">
        <v>45</v>
      </c>
      <c r="AB129" s="9" t="s">
        <v>38</v>
      </c>
      <c r="AC129" s="6" t="s">
        <v>38</v>
      </c>
      <c r="AD129" s="6" t="s">
        <v>38</v>
      </c>
      <c r="AE129" s="6" t="s">
        <v>38</v>
      </c>
      <c r="AF129" s="6" t="s">
        <v>38</v>
      </c>
      <c r="AG129" s="6" t="s">
        <v>38</v>
      </c>
      <c r="AH129" s="9" t="s">
        <v>38</v>
      </c>
    </row>
    <row r="130" spans="1:34" ht="30" customHeight="1" x14ac:dyDescent="0.3">
      <c r="A130" s="6" t="s">
        <v>184</v>
      </c>
      <c r="B130" s="10">
        <v>46181</v>
      </c>
      <c r="C130" s="8" t="str">
        <f>HYPERLINK("https://epingalert.org/en/Search?viewData= G/SPS/N/CHL/887"," G/SPS/N/CHL/887")</f>
        <v xml:space="preserve"> G/SPS/N/CHL/887</v>
      </c>
      <c r="D130" s="9" t="s">
        <v>1485</v>
      </c>
      <c r="E130" s="9" t="s">
        <v>1486</v>
      </c>
      <c r="F130" s="9" t="s">
        <v>1487</v>
      </c>
      <c r="G130" s="9" t="s">
        <v>1488</v>
      </c>
      <c r="H130" s="9" t="s">
        <v>38</v>
      </c>
      <c r="I130" s="9" t="s">
        <v>189</v>
      </c>
      <c r="J130" s="9" t="s">
        <v>38</v>
      </c>
      <c r="K130" s="9" t="s">
        <v>515</v>
      </c>
      <c r="L130" s="6" t="s">
        <v>38</v>
      </c>
      <c r="M130" s="7">
        <v>46241</v>
      </c>
      <c r="N130" s="7" t="s">
        <v>776</v>
      </c>
      <c r="O130" s="7" t="s">
        <v>776</v>
      </c>
      <c r="P130" s="6" t="s">
        <v>43</v>
      </c>
      <c r="Q130" s="9" t="s">
        <v>1489</v>
      </c>
      <c r="R130" s="6" t="str">
        <f>HYPERLINK("https://docs.wto.org/imrd/directdoc.asp?DDFDocuments/t/G/SPS/NCHL887.docx", "https://docs.wto.org/imrd/directdoc.asp?DDFDocuments/t/G/SPS/NCHL887.docx")</f>
        <v>https://docs.wto.org/imrd/directdoc.asp?DDFDocuments/t/G/SPS/NCHL887.docx</v>
      </c>
      <c r="S130" s="6" t="str">
        <f>HYPERLINK("https://docs.wto.org/imrd/directdoc.asp?DDFDocuments/u/G/SPS/NCHL887.docx", "https://docs.wto.org/imrd/directdoc.asp?DDFDocuments/u/G/SPS/NCHL887.docx")</f>
        <v>https://docs.wto.org/imrd/directdoc.asp?DDFDocuments/u/G/SPS/NCHL887.docx</v>
      </c>
      <c r="T130" s="6" t="str">
        <f>HYPERLINK("https://docs.wto.org/imrd/directdoc.asp?DDFDocuments/v/G/SPS/NCHL887.docx", "https://docs.wto.org/imrd/directdoc.asp?DDFDocuments/v/G/SPS/NCHL887.docx")</f>
        <v>https://docs.wto.org/imrd/directdoc.asp?DDFDocuments/v/G/SPS/NCHL887.docx</v>
      </c>
      <c r="U130" s="6" t="s">
        <v>38</v>
      </c>
      <c r="V130" s="6" t="s">
        <v>38</v>
      </c>
      <c r="W130" s="6" t="s">
        <v>38</v>
      </c>
      <c r="X130" s="6" t="s">
        <v>38</v>
      </c>
      <c r="Y130" s="6" t="s">
        <v>38</v>
      </c>
      <c r="Z130" s="6" t="s">
        <v>38</v>
      </c>
      <c r="AA130" s="6" t="s">
        <v>38</v>
      </c>
      <c r="AB130" s="9" t="s">
        <v>38</v>
      </c>
      <c r="AC130" s="6" t="s">
        <v>45</v>
      </c>
      <c r="AD130" s="6" t="s">
        <v>45</v>
      </c>
      <c r="AE130" s="6" t="s">
        <v>45</v>
      </c>
      <c r="AF130" s="6" t="s">
        <v>44</v>
      </c>
      <c r="AG130" s="6" t="s">
        <v>60</v>
      </c>
      <c r="AH130" s="9" t="s">
        <v>1490</v>
      </c>
    </row>
    <row r="131" spans="1:34" ht="30" customHeight="1" x14ac:dyDescent="0.3">
      <c r="A131" s="6" t="s">
        <v>1491</v>
      </c>
      <c r="B131" s="10">
        <v>46181</v>
      </c>
      <c r="C131" s="8" t="str">
        <f>HYPERLINK("https://epingalert.org/en/Search?viewData= G/SPS/N/ISR/12/Rev.1"," G/SPS/N/ISR/12/Rev.1")</f>
        <v xml:space="preserve"> G/SPS/N/ISR/12/Rev.1</v>
      </c>
      <c r="D131" s="9" t="s">
        <v>1492</v>
      </c>
      <c r="E131" s="9" t="s">
        <v>1493</v>
      </c>
      <c r="F131" s="9" t="s">
        <v>1494</v>
      </c>
      <c r="G131" s="9" t="s">
        <v>1495</v>
      </c>
      <c r="H131" s="9" t="s">
        <v>1496</v>
      </c>
      <c r="I131" s="9" t="s">
        <v>1497</v>
      </c>
      <c r="J131" s="9" t="s">
        <v>38</v>
      </c>
      <c r="K131" s="9" t="s">
        <v>1498</v>
      </c>
      <c r="L131" s="6" t="s">
        <v>38</v>
      </c>
      <c r="M131" s="7">
        <v>46241</v>
      </c>
      <c r="N131" s="7">
        <v>46146</v>
      </c>
      <c r="O131" s="7">
        <v>46146</v>
      </c>
      <c r="P131" s="6" t="s">
        <v>688</v>
      </c>
      <c r="Q131" s="9" t="s">
        <v>1499</v>
      </c>
      <c r="R131" s="6" t="str">
        <f>HYPERLINK("https://docs.wto.org/imrd/directdoc.asp?DDFDocuments/t/G/SPS/NISR12R1.docx", "https://docs.wto.org/imrd/directdoc.asp?DDFDocuments/t/G/SPS/NISR12R1.docx")</f>
        <v>https://docs.wto.org/imrd/directdoc.asp?DDFDocuments/t/G/SPS/NISR12R1.docx</v>
      </c>
      <c r="S131" s="6" t="str">
        <f>HYPERLINK("https://docs.wto.org/imrd/directdoc.asp?DDFDocuments/u/G/SPS/NISR12R1.docx", "https://docs.wto.org/imrd/directdoc.asp?DDFDocuments/u/G/SPS/NISR12R1.docx")</f>
        <v>https://docs.wto.org/imrd/directdoc.asp?DDFDocuments/u/G/SPS/NISR12R1.docx</v>
      </c>
      <c r="T131" s="6" t="str">
        <f>HYPERLINK("https://docs.wto.org/imrd/directdoc.asp?DDFDocuments/v/G/SPS/NISR12R1.docx", "https://docs.wto.org/imrd/directdoc.asp?DDFDocuments/v/G/SPS/NISR12R1.docx")</f>
        <v>https://docs.wto.org/imrd/directdoc.asp?DDFDocuments/v/G/SPS/NISR12R1.docx</v>
      </c>
      <c r="U131" s="6" t="s">
        <v>38</v>
      </c>
      <c r="V131" s="6" t="s">
        <v>38</v>
      </c>
      <c r="W131" s="6" t="s">
        <v>38</v>
      </c>
      <c r="X131" s="6" t="s">
        <v>38</v>
      </c>
      <c r="Y131" s="6" t="s">
        <v>38</v>
      </c>
      <c r="Z131" s="6" t="s">
        <v>38</v>
      </c>
      <c r="AA131" s="6" t="s">
        <v>38</v>
      </c>
      <c r="AB131" s="9" t="s">
        <v>38</v>
      </c>
      <c r="AC131" s="6" t="s">
        <v>45</v>
      </c>
      <c r="AD131" s="6" t="s">
        <v>45</v>
      </c>
      <c r="AE131" s="6" t="s">
        <v>45</v>
      </c>
      <c r="AF131" s="6" t="s">
        <v>44</v>
      </c>
      <c r="AG131" s="6" t="s">
        <v>60</v>
      </c>
      <c r="AH131" s="9" t="s">
        <v>1500</v>
      </c>
    </row>
    <row r="132" spans="1:34" ht="30" customHeight="1" x14ac:dyDescent="0.3">
      <c r="A132" s="6" t="s">
        <v>1491</v>
      </c>
      <c r="B132" s="10">
        <v>46181</v>
      </c>
      <c r="C132" s="8" t="str">
        <f>HYPERLINK("https://epingalert.org/en/Search?viewData= G/SPS/N/ISR/13"," G/SPS/N/ISR/13")</f>
        <v xml:space="preserve"> G/SPS/N/ISR/13</v>
      </c>
      <c r="D132" s="9" t="s">
        <v>1501</v>
      </c>
      <c r="E132" s="9" t="s">
        <v>1502</v>
      </c>
      <c r="F132" s="9" t="s">
        <v>1503</v>
      </c>
      <c r="G132" s="9" t="s">
        <v>38</v>
      </c>
      <c r="H132" s="9" t="s">
        <v>1504</v>
      </c>
      <c r="I132" s="9" t="s">
        <v>39</v>
      </c>
      <c r="J132" s="9" t="s">
        <v>38</v>
      </c>
      <c r="K132" s="9" t="s">
        <v>40</v>
      </c>
      <c r="L132" s="6" t="s">
        <v>38</v>
      </c>
      <c r="M132" s="7">
        <v>46241</v>
      </c>
      <c r="N132" s="7">
        <v>46204</v>
      </c>
      <c r="O132" s="7">
        <v>46204</v>
      </c>
      <c r="P132" s="6" t="s">
        <v>43</v>
      </c>
      <c r="Q132" s="9" t="s">
        <v>1505</v>
      </c>
      <c r="R132" s="6" t="str">
        <f>HYPERLINK("https://docs.wto.org/imrd/directdoc.asp?DDFDocuments/t/G/SPS/NISR13.docx", "https://docs.wto.org/imrd/directdoc.asp?DDFDocuments/t/G/SPS/NISR13.docx")</f>
        <v>https://docs.wto.org/imrd/directdoc.asp?DDFDocuments/t/G/SPS/NISR13.docx</v>
      </c>
      <c r="S132" s="6" t="str">
        <f>HYPERLINK("https://docs.wto.org/imrd/directdoc.asp?DDFDocuments/u/G/SPS/NISR13.docx", "https://docs.wto.org/imrd/directdoc.asp?DDFDocuments/u/G/SPS/NISR13.docx")</f>
        <v>https://docs.wto.org/imrd/directdoc.asp?DDFDocuments/u/G/SPS/NISR13.docx</v>
      </c>
      <c r="T132" s="6" t="str">
        <f>HYPERLINK("https://docs.wto.org/imrd/directdoc.asp?DDFDocuments/v/G/SPS/NISR13.docx", "https://docs.wto.org/imrd/directdoc.asp?DDFDocuments/v/G/SPS/NISR13.docx")</f>
        <v>https://docs.wto.org/imrd/directdoc.asp?DDFDocuments/v/G/SPS/NISR13.docx</v>
      </c>
      <c r="U132" s="6" t="s">
        <v>38</v>
      </c>
      <c r="V132" s="6" t="s">
        <v>38</v>
      </c>
      <c r="W132" s="6" t="s">
        <v>38</v>
      </c>
      <c r="X132" s="6" t="s">
        <v>38</v>
      </c>
      <c r="Y132" s="6" t="s">
        <v>38</v>
      </c>
      <c r="Z132" s="6" t="s">
        <v>38</v>
      </c>
      <c r="AA132" s="6" t="s">
        <v>38</v>
      </c>
      <c r="AB132" s="9" t="s">
        <v>38</v>
      </c>
      <c r="AC132" s="6" t="s">
        <v>45</v>
      </c>
      <c r="AD132" s="6" t="s">
        <v>45</v>
      </c>
      <c r="AE132" s="6" t="s">
        <v>45</v>
      </c>
      <c r="AF132" s="6" t="s">
        <v>44</v>
      </c>
      <c r="AG132" s="6" t="s">
        <v>60</v>
      </c>
      <c r="AH132" s="9" t="s">
        <v>1506</v>
      </c>
    </row>
    <row r="133" spans="1:34" ht="30" customHeight="1" x14ac:dyDescent="0.3">
      <c r="A133" s="6" t="s">
        <v>1491</v>
      </c>
      <c r="B133" s="10">
        <v>46181</v>
      </c>
      <c r="C133" s="8" t="str">
        <f>HYPERLINK("https://epingalert.org/en/Search?viewData= G/SPS/N/ISR/14"," G/SPS/N/ISR/14")</f>
        <v xml:space="preserve"> G/SPS/N/ISR/14</v>
      </c>
      <c r="D133" s="9" t="s">
        <v>1507</v>
      </c>
      <c r="E133" s="9" t="s">
        <v>1508</v>
      </c>
      <c r="F133" s="9" t="s">
        <v>1503</v>
      </c>
      <c r="G133" s="9" t="s">
        <v>38</v>
      </c>
      <c r="H133" s="9" t="s">
        <v>1504</v>
      </c>
      <c r="I133" s="9" t="s">
        <v>39</v>
      </c>
      <c r="J133" s="9" t="s">
        <v>38</v>
      </c>
      <c r="K133" s="9" t="s">
        <v>40</v>
      </c>
      <c r="L133" s="6" t="s">
        <v>38</v>
      </c>
      <c r="M133" s="7">
        <v>46241</v>
      </c>
      <c r="N133" s="7">
        <v>46146</v>
      </c>
      <c r="O133" s="7">
        <v>46146</v>
      </c>
      <c r="P133" s="6" t="s">
        <v>43</v>
      </c>
      <c r="Q133" s="9" t="s">
        <v>1509</v>
      </c>
      <c r="R133" s="6" t="str">
        <f>HYPERLINK("https://docs.wto.org/imrd/directdoc.asp?DDFDocuments/t/G/SPS/NISR14.docx", "https://docs.wto.org/imrd/directdoc.asp?DDFDocuments/t/G/SPS/NISR14.docx")</f>
        <v>https://docs.wto.org/imrd/directdoc.asp?DDFDocuments/t/G/SPS/NISR14.docx</v>
      </c>
      <c r="S133" s="6" t="str">
        <f>HYPERLINK("https://docs.wto.org/imrd/directdoc.asp?DDFDocuments/u/G/SPS/NISR14.docx", "https://docs.wto.org/imrd/directdoc.asp?DDFDocuments/u/G/SPS/NISR14.docx")</f>
        <v>https://docs.wto.org/imrd/directdoc.asp?DDFDocuments/u/G/SPS/NISR14.docx</v>
      </c>
      <c r="T133" s="6" t="str">
        <f>HYPERLINK("https://docs.wto.org/imrd/directdoc.asp?DDFDocuments/v/G/SPS/NISR14.docx", "https://docs.wto.org/imrd/directdoc.asp?DDFDocuments/v/G/SPS/NISR14.docx")</f>
        <v>https://docs.wto.org/imrd/directdoc.asp?DDFDocuments/v/G/SPS/NISR14.docx</v>
      </c>
      <c r="U133" s="6" t="s">
        <v>38</v>
      </c>
      <c r="V133" s="6" t="s">
        <v>38</v>
      </c>
      <c r="W133" s="6" t="s">
        <v>38</v>
      </c>
      <c r="X133" s="6" t="s">
        <v>38</v>
      </c>
      <c r="Y133" s="6" t="s">
        <v>38</v>
      </c>
      <c r="Z133" s="6" t="s">
        <v>38</v>
      </c>
      <c r="AA133" s="6" t="s">
        <v>38</v>
      </c>
      <c r="AB133" s="9" t="s">
        <v>38</v>
      </c>
      <c r="AC133" s="6" t="s">
        <v>45</v>
      </c>
      <c r="AD133" s="6" t="s">
        <v>45</v>
      </c>
      <c r="AE133" s="6" t="s">
        <v>45</v>
      </c>
      <c r="AF133" s="6" t="s">
        <v>44</v>
      </c>
      <c r="AG133" s="6" t="s">
        <v>60</v>
      </c>
      <c r="AH133" s="9" t="s">
        <v>38</v>
      </c>
    </row>
    <row r="134" spans="1:34" ht="30" customHeight="1" x14ac:dyDescent="0.3">
      <c r="A134" s="6" t="s">
        <v>169</v>
      </c>
      <c r="B134" s="10">
        <v>46181</v>
      </c>
      <c r="C134" s="8" t="str">
        <f>HYPERLINK("https://epingalert.org/en/Search?viewData= G/TBT/N/CHE/286/Add.2"," G/TBT/N/CHE/286/Add.2")</f>
        <v xml:space="preserve"> G/TBT/N/CHE/286/Add.2</v>
      </c>
      <c r="D134" s="9" t="s">
        <v>1510</v>
      </c>
      <c r="E134" s="9" t="s">
        <v>1511</v>
      </c>
      <c r="F134" s="9" t="s">
        <v>1512</v>
      </c>
      <c r="G134" s="9" t="s">
        <v>1513</v>
      </c>
      <c r="H134" s="9" t="s">
        <v>376</v>
      </c>
      <c r="I134" s="9" t="s">
        <v>968</v>
      </c>
      <c r="J134" s="9" t="s">
        <v>1514</v>
      </c>
      <c r="K134" s="9" t="s">
        <v>1515</v>
      </c>
      <c r="L134" s="6"/>
      <c r="M134" s="7" t="s">
        <v>38</v>
      </c>
      <c r="N134" s="7"/>
      <c r="O134" s="7"/>
      <c r="P134" s="6" t="s">
        <v>52</v>
      </c>
      <c r="Q134" s="9" t="s">
        <v>1516</v>
      </c>
      <c r="R134" s="6" t="str">
        <f>HYPERLINK("https://docs.wto.org/imrd/directdoc.asp?DDFDocuments/t/G/TBTN24/CHE286A2.docx", "https://docs.wto.org/imrd/directdoc.asp?DDFDocuments/t/G/TBTN24/CHE286A2.docx")</f>
        <v>https://docs.wto.org/imrd/directdoc.asp?DDFDocuments/t/G/TBTN24/CHE286A2.docx</v>
      </c>
      <c r="S134" s="6" t="str">
        <f>HYPERLINK("https://docs.wto.org/imrd/directdoc.asp?DDFDocuments/u/G/TBTN24/CHE286A2.docx", "https://docs.wto.org/imrd/directdoc.asp?DDFDocuments/u/G/TBTN24/CHE286A2.docx")</f>
        <v>https://docs.wto.org/imrd/directdoc.asp?DDFDocuments/u/G/TBTN24/CHE286A2.docx</v>
      </c>
      <c r="T134" s="6" t="str">
        <f>HYPERLINK("https://docs.wto.org/imrd/directdoc.asp?DDFDocuments/v/G/TBTN24/CHE286A2.docx", "https://docs.wto.org/imrd/directdoc.asp?DDFDocuments/v/G/TBTN24/CHE286A2.docx")</f>
        <v>https://docs.wto.org/imrd/directdoc.asp?DDFDocuments/v/G/TBTN24/CHE286A2.docx</v>
      </c>
      <c r="U134" s="6" t="s">
        <v>44</v>
      </c>
      <c r="V134" s="6" t="s">
        <v>45</v>
      </c>
      <c r="W134" s="6" t="s">
        <v>45</v>
      </c>
      <c r="X134" s="6" t="s">
        <v>45</v>
      </c>
      <c r="Y134" s="6" t="s">
        <v>45</v>
      </c>
      <c r="Z134" s="6" t="s">
        <v>45</v>
      </c>
      <c r="AA134" s="6" t="s">
        <v>45</v>
      </c>
      <c r="AB134" s="9" t="s">
        <v>38</v>
      </c>
      <c r="AC134" s="6" t="s">
        <v>38</v>
      </c>
      <c r="AD134" s="6" t="s">
        <v>38</v>
      </c>
      <c r="AE134" s="6" t="s">
        <v>38</v>
      </c>
      <c r="AF134" s="6" t="s">
        <v>38</v>
      </c>
      <c r="AG134" s="6" t="s">
        <v>38</v>
      </c>
      <c r="AH134" s="9" t="s">
        <v>38</v>
      </c>
    </row>
    <row r="135" spans="1:34" ht="30" customHeight="1" x14ac:dyDescent="0.3">
      <c r="A135" s="6" t="s">
        <v>1137</v>
      </c>
      <c r="B135" s="10">
        <v>46181</v>
      </c>
      <c r="C135" s="8" t="str">
        <f>HYPERLINK("https://epingalert.org/en/Search?viewData= G/TBT/N/IND/436"," G/TBT/N/IND/436")</f>
        <v xml:space="preserve"> G/TBT/N/IND/436</v>
      </c>
      <c r="D135" s="9" t="s">
        <v>1517</v>
      </c>
      <c r="E135" s="9" t="s">
        <v>1518</v>
      </c>
      <c r="F135" s="9" t="s">
        <v>1519</v>
      </c>
      <c r="G135" s="9" t="s">
        <v>38</v>
      </c>
      <c r="H135" s="9" t="s">
        <v>1520</v>
      </c>
      <c r="I135" s="9" t="s">
        <v>574</v>
      </c>
      <c r="J135" s="9" t="s">
        <v>38</v>
      </c>
      <c r="K135" s="9" t="s">
        <v>454</v>
      </c>
      <c r="L135" s="6"/>
      <c r="M135" s="7">
        <v>46241</v>
      </c>
      <c r="N135" s="7" t="s">
        <v>122</v>
      </c>
      <c r="O135" s="7" t="s">
        <v>122</v>
      </c>
      <c r="P135" s="6" t="s">
        <v>43</v>
      </c>
      <c r="Q135" s="9" t="s">
        <v>1521</v>
      </c>
      <c r="R135" s="6" t="str">
        <f>HYPERLINK("https://docs.wto.org/imrd/directdoc.asp?DDFDocuments/t/G/TBTN26/IND436.docx", "https://docs.wto.org/imrd/directdoc.asp?DDFDocuments/t/G/TBTN26/IND436.docx")</f>
        <v>https://docs.wto.org/imrd/directdoc.asp?DDFDocuments/t/G/TBTN26/IND436.docx</v>
      </c>
      <c r="S135" s="6" t="str">
        <f>HYPERLINK("https://docs.wto.org/imrd/directdoc.asp?DDFDocuments/u/G/TBTN26/IND436.docx", "https://docs.wto.org/imrd/directdoc.asp?DDFDocuments/u/G/TBTN26/IND436.docx")</f>
        <v>https://docs.wto.org/imrd/directdoc.asp?DDFDocuments/u/G/TBTN26/IND436.docx</v>
      </c>
      <c r="T135" s="6" t="str">
        <f>HYPERLINK("https://docs.wto.org/imrd/directdoc.asp?DDFDocuments/v/G/TBTN26/IND436.docx", "https://docs.wto.org/imrd/directdoc.asp?DDFDocuments/v/G/TBTN26/IND436.docx")</f>
        <v>https://docs.wto.org/imrd/directdoc.asp?DDFDocuments/v/G/TBTN26/IND436.docx</v>
      </c>
      <c r="U135" s="6" t="s">
        <v>44</v>
      </c>
      <c r="V135" s="6" t="s">
        <v>45</v>
      </c>
      <c r="W135" s="6" t="s">
        <v>44</v>
      </c>
      <c r="X135" s="6" t="s">
        <v>45</v>
      </c>
      <c r="Y135" s="6" t="s">
        <v>45</v>
      </c>
      <c r="Z135" s="6" t="s">
        <v>45</v>
      </c>
      <c r="AA135" s="6" t="s">
        <v>45</v>
      </c>
      <c r="AB135" s="9" t="s">
        <v>38</v>
      </c>
      <c r="AC135" s="6" t="s">
        <v>38</v>
      </c>
      <c r="AD135" s="6" t="s">
        <v>38</v>
      </c>
      <c r="AE135" s="6" t="s">
        <v>38</v>
      </c>
      <c r="AF135" s="6" t="s">
        <v>38</v>
      </c>
      <c r="AG135" s="6" t="s">
        <v>38</v>
      </c>
      <c r="AH135" s="9" t="s">
        <v>38</v>
      </c>
    </row>
    <row r="136" spans="1:34" ht="30" customHeight="1" x14ac:dyDescent="0.3">
      <c r="A136" s="6" t="s">
        <v>432</v>
      </c>
      <c r="B136" s="10">
        <v>46181</v>
      </c>
      <c r="C136" s="8" t="str">
        <f>HYPERLINK("https://epingalert.org/en/Search?viewData= G/TBT/N/MEX/571"," G/TBT/N/MEX/571")</f>
        <v xml:space="preserve"> G/TBT/N/MEX/571</v>
      </c>
      <c r="D136" s="9" t="s">
        <v>1522</v>
      </c>
      <c r="E136" s="9" t="s">
        <v>1523</v>
      </c>
      <c r="F136" s="9" t="s">
        <v>1524</v>
      </c>
      <c r="G136" s="9" t="s">
        <v>38</v>
      </c>
      <c r="H136" s="9" t="s">
        <v>1525</v>
      </c>
      <c r="I136" s="9" t="s">
        <v>109</v>
      </c>
      <c r="J136" s="9" t="s">
        <v>38</v>
      </c>
      <c r="K136" s="9" t="s">
        <v>38</v>
      </c>
      <c r="L136" s="6"/>
      <c r="M136" s="7">
        <v>46241</v>
      </c>
      <c r="N136" s="7" t="s">
        <v>122</v>
      </c>
      <c r="O136" s="7" t="s">
        <v>122</v>
      </c>
      <c r="P136" s="6" t="s">
        <v>43</v>
      </c>
      <c r="Q136" s="9" t="s">
        <v>1526</v>
      </c>
      <c r="R136" s="6" t="str">
        <f>HYPERLINK("https://docs.wto.org/imrd/directdoc.asp?DDFDocuments/t/G/TBTN26/MEX571.docx", "https://docs.wto.org/imrd/directdoc.asp?DDFDocuments/t/G/TBTN26/MEX571.docx")</f>
        <v>https://docs.wto.org/imrd/directdoc.asp?DDFDocuments/t/G/TBTN26/MEX571.docx</v>
      </c>
      <c r="S136" s="6" t="str">
        <f>HYPERLINK("https://docs.wto.org/imrd/directdoc.asp?DDFDocuments/u/G/TBTN26/MEX571.docx", "https://docs.wto.org/imrd/directdoc.asp?DDFDocuments/u/G/TBTN26/MEX571.docx")</f>
        <v>https://docs.wto.org/imrd/directdoc.asp?DDFDocuments/u/G/TBTN26/MEX571.docx</v>
      </c>
      <c r="T136" s="6" t="str">
        <f>HYPERLINK("https://docs.wto.org/imrd/directdoc.asp?DDFDocuments/v/G/TBTN26/MEX571.docx", "https://docs.wto.org/imrd/directdoc.asp?DDFDocuments/v/G/TBTN26/MEX571.docx")</f>
        <v>https://docs.wto.org/imrd/directdoc.asp?DDFDocuments/v/G/TBTN26/MEX571.docx</v>
      </c>
      <c r="U136" s="6" t="s">
        <v>44</v>
      </c>
      <c r="V136" s="6" t="s">
        <v>45</v>
      </c>
      <c r="W136" s="6" t="s">
        <v>44</v>
      </c>
      <c r="X136" s="6" t="s">
        <v>45</v>
      </c>
      <c r="Y136" s="6" t="s">
        <v>45</v>
      </c>
      <c r="Z136" s="6" t="s">
        <v>45</v>
      </c>
      <c r="AA136" s="6" t="s">
        <v>45</v>
      </c>
      <c r="AB136" s="9" t="s">
        <v>1527</v>
      </c>
      <c r="AC136" s="6" t="s">
        <v>38</v>
      </c>
      <c r="AD136" s="6" t="s">
        <v>38</v>
      </c>
      <c r="AE136" s="6" t="s">
        <v>38</v>
      </c>
      <c r="AF136" s="6" t="s">
        <v>38</v>
      </c>
      <c r="AG136" s="6" t="s">
        <v>38</v>
      </c>
      <c r="AH136" s="9" t="s">
        <v>38</v>
      </c>
    </row>
    <row r="137" spans="1:34" ht="30" customHeight="1" x14ac:dyDescent="0.3">
      <c r="A137" s="6" t="s">
        <v>432</v>
      </c>
      <c r="B137" s="10">
        <v>46181</v>
      </c>
      <c r="C137" s="8" t="str">
        <f>HYPERLINK("https://epingalert.org/en/Search?viewData= G/TBT/N/MEX/572"," G/TBT/N/MEX/572")</f>
        <v xml:space="preserve"> G/TBT/N/MEX/572</v>
      </c>
      <c r="D137" s="9" t="s">
        <v>1528</v>
      </c>
      <c r="E137" s="9" t="s">
        <v>1529</v>
      </c>
      <c r="F137" s="9" t="s">
        <v>1530</v>
      </c>
      <c r="G137" s="9" t="s">
        <v>38</v>
      </c>
      <c r="H137" s="9" t="s">
        <v>1531</v>
      </c>
      <c r="I137" s="9" t="s">
        <v>142</v>
      </c>
      <c r="J137" s="9" t="s">
        <v>38</v>
      </c>
      <c r="K137" s="9" t="s">
        <v>38</v>
      </c>
      <c r="L137" s="6"/>
      <c r="M137" s="7">
        <v>46241</v>
      </c>
      <c r="N137" s="7" t="s">
        <v>122</v>
      </c>
      <c r="O137" s="7" t="s">
        <v>122</v>
      </c>
      <c r="P137" s="6" t="s">
        <v>43</v>
      </c>
      <c r="Q137" s="9" t="s">
        <v>1532</v>
      </c>
      <c r="R137" s="6" t="str">
        <f>HYPERLINK("https://docs.wto.org/imrd/directdoc.asp?DDFDocuments/t/G/TBTN26/MEX572.docx", "https://docs.wto.org/imrd/directdoc.asp?DDFDocuments/t/G/TBTN26/MEX572.docx")</f>
        <v>https://docs.wto.org/imrd/directdoc.asp?DDFDocuments/t/G/TBTN26/MEX572.docx</v>
      </c>
      <c r="S137" s="6" t="str">
        <f>HYPERLINK("https://docs.wto.org/imrd/directdoc.asp?DDFDocuments/u/G/TBTN26/MEX572.docx", "https://docs.wto.org/imrd/directdoc.asp?DDFDocuments/u/G/TBTN26/MEX572.docx")</f>
        <v>https://docs.wto.org/imrd/directdoc.asp?DDFDocuments/u/G/TBTN26/MEX572.docx</v>
      </c>
      <c r="T137" s="6" t="str">
        <f>HYPERLINK("https://docs.wto.org/imrd/directdoc.asp?DDFDocuments/v/G/TBTN26/MEX572.docx", "https://docs.wto.org/imrd/directdoc.asp?DDFDocuments/v/G/TBTN26/MEX572.docx")</f>
        <v>https://docs.wto.org/imrd/directdoc.asp?DDFDocuments/v/G/TBTN26/MEX572.docx</v>
      </c>
      <c r="U137" s="6" t="s">
        <v>44</v>
      </c>
      <c r="V137" s="6" t="s">
        <v>45</v>
      </c>
      <c r="W137" s="6" t="s">
        <v>44</v>
      </c>
      <c r="X137" s="6" t="s">
        <v>45</v>
      </c>
      <c r="Y137" s="6" t="s">
        <v>45</v>
      </c>
      <c r="Z137" s="6" t="s">
        <v>45</v>
      </c>
      <c r="AA137" s="6" t="s">
        <v>45</v>
      </c>
      <c r="AB137" s="9" t="s">
        <v>1533</v>
      </c>
      <c r="AC137" s="6" t="s">
        <v>38</v>
      </c>
      <c r="AD137" s="6" t="s">
        <v>38</v>
      </c>
      <c r="AE137" s="6" t="s">
        <v>38</v>
      </c>
      <c r="AF137" s="6" t="s">
        <v>38</v>
      </c>
      <c r="AG137" s="6" t="s">
        <v>38</v>
      </c>
      <c r="AH137" s="9" t="s">
        <v>38</v>
      </c>
    </row>
    <row r="138" spans="1:34" ht="30" customHeight="1" x14ac:dyDescent="0.3">
      <c r="A138" s="6" t="s">
        <v>432</v>
      </c>
      <c r="B138" s="10">
        <v>46181</v>
      </c>
      <c r="C138" s="8" t="str">
        <f>HYPERLINK("https://epingalert.org/en/Search?viewData= G/TBT/N/MEX/573"," G/TBT/N/MEX/573")</f>
        <v xml:space="preserve"> G/TBT/N/MEX/573</v>
      </c>
      <c r="D138" s="9" t="s">
        <v>1534</v>
      </c>
      <c r="E138" s="9" t="s">
        <v>1535</v>
      </c>
      <c r="F138" s="9" t="s">
        <v>1536</v>
      </c>
      <c r="G138" s="9" t="s">
        <v>38</v>
      </c>
      <c r="H138" s="9" t="s">
        <v>1537</v>
      </c>
      <c r="I138" s="9" t="s">
        <v>142</v>
      </c>
      <c r="J138" s="9" t="s">
        <v>38</v>
      </c>
      <c r="K138" s="9" t="s">
        <v>38</v>
      </c>
      <c r="L138" s="6"/>
      <c r="M138" s="7">
        <v>46241</v>
      </c>
      <c r="N138" s="7" t="s">
        <v>122</v>
      </c>
      <c r="O138" s="7" t="s">
        <v>122</v>
      </c>
      <c r="P138" s="6" t="s">
        <v>43</v>
      </c>
      <c r="Q138" s="9" t="s">
        <v>1538</v>
      </c>
      <c r="R138" s="6" t="str">
        <f>HYPERLINK("https://docs.wto.org/imrd/directdoc.asp?DDFDocuments/t/G/TBTN26/MEX573.docx", "https://docs.wto.org/imrd/directdoc.asp?DDFDocuments/t/G/TBTN26/MEX573.docx")</f>
        <v>https://docs.wto.org/imrd/directdoc.asp?DDFDocuments/t/G/TBTN26/MEX573.docx</v>
      </c>
      <c r="S138" s="6" t="str">
        <f>HYPERLINK("https://docs.wto.org/imrd/directdoc.asp?DDFDocuments/u/G/TBTN26/MEX573.docx", "https://docs.wto.org/imrd/directdoc.asp?DDFDocuments/u/G/TBTN26/MEX573.docx")</f>
        <v>https://docs.wto.org/imrd/directdoc.asp?DDFDocuments/u/G/TBTN26/MEX573.docx</v>
      </c>
      <c r="T138" s="6" t="str">
        <f>HYPERLINK("https://docs.wto.org/imrd/directdoc.asp?DDFDocuments/v/G/TBTN26/MEX573.docx", "https://docs.wto.org/imrd/directdoc.asp?DDFDocuments/v/G/TBTN26/MEX573.docx")</f>
        <v>https://docs.wto.org/imrd/directdoc.asp?DDFDocuments/v/G/TBTN26/MEX573.docx</v>
      </c>
      <c r="U138" s="6" t="s">
        <v>44</v>
      </c>
      <c r="V138" s="6" t="s">
        <v>45</v>
      </c>
      <c r="W138" s="6" t="s">
        <v>44</v>
      </c>
      <c r="X138" s="6" t="s">
        <v>45</v>
      </c>
      <c r="Y138" s="6" t="s">
        <v>45</v>
      </c>
      <c r="Z138" s="6" t="s">
        <v>45</v>
      </c>
      <c r="AA138" s="6" t="s">
        <v>45</v>
      </c>
      <c r="AB138" s="9" t="s">
        <v>1539</v>
      </c>
      <c r="AC138" s="6" t="s">
        <v>38</v>
      </c>
      <c r="AD138" s="6" t="s">
        <v>38</v>
      </c>
      <c r="AE138" s="6" t="s">
        <v>38</v>
      </c>
      <c r="AF138" s="6" t="s">
        <v>38</v>
      </c>
      <c r="AG138" s="6" t="s">
        <v>38</v>
      </c>
      <c r="AH138" s="9" t="s">
        <v>38</v>
      </c>
    </row>
    <row r="139" spans="1:34" ht="30" customHeight="1" x14ac:dyDescent="0.3">
      <c r="A139" s="6" t="s">
        <v>498</v>
      </c>
      <c r="B139" s="10">
        <v>46181</v>
      </c>
      <c r="C139" s="8" t="str">
        <f>HYPERLINK("https://epingalert.org/en/Search?viewData= G/TBT/N/MYS/135"," G/TBT/N/MYS/135")</f>
        <v xml:space="preserve"> G/TBT/N/MYS/135</v>
      </c>
      <c r="D139" s="9" t="s">
        <v>1540</v>
      </c>
      <c r="E139" s="9" t="s">
        <v>1541</v>
      </c>
      <c r="F139" s="9" t="s">
        <v>1542</v>
      </c>
      <c r="G139" s="9" t="s">
        <v>1543</v>
      </c>
      <c r="H139" s="9" t="s">
        <v>453</v>
      </c>
      <c r="I139" s="9" t="s">
        <v>574</v>
      </c>
      <c r="J139" s="9" t="s">
        <v>38</v>
      </c>
      <c r="K139" s="9" t="s">
        <v>454</v>
      </c>
      <c r="L139" s="6"/>
      <c r="M139" s="7">
        <v>46241</v>
      </c>
      <c r="N139" s="7" t="s">
        <v>122</v>
      </c>
      <c r="O139" s="7" t="s">
        <v>1544</v>
      </c>
      <c r="P139" s="6" t="s">
        <v>43</v>
      </c>
      <c r="Q139" s="6"/>
      <c r="R139" s="6" t="str">
        <f>HYPERLINK("https://docs.wto.org/imrd/directdoc.asp?DDFDocuments/t/G/TBTN26/MYS135.docx", "https://docs.wto.org/imrd/directdoc.asp?DDFDocuments/t/G/TBTN26/MYS135.docx")</f>
        <v>https://docs.wto.org/imrd/directdoc.asp?DDFDocuments/t/G/TBTN26/MYS135.docx</v>
      </c>
      <c r="S139" s="6" t="str">
        <f>HYPERLINK("https://docs.wto.org/imrd/directdoc.asp?DDFDocuments/u/G/TBTN26/MYS135.docx", "https://docs.wto.org/imrd/directdoc.asp?DDFDocuments/u/G/TBTN26/MYS135.docx")</f>
        <v>https://docs.wto.org/imrd/directdoc.asp?DDFDocuments/u/G/TBTN26/MYS135.docx</v>
      </c>
      <c r="T139" s="6" t="str">
        <f>HYPERLINK("https://docs.wto.org/imrd/directdoc.asp?DDFDocuments/v/G/TBTN26/MYS135.docx", "https://docs.wto.org/imrd/directdoc.asp?DDFDocuments/v/G/TBTN26/MYS135.docx")</f>
        <v>https://docs.wto.org/imrd/directdoc.asp?DDFDocuments/v/G/TBTN26/MYS135.docx</v>
      </c>
      <c r="U139" s="6" t="s">
        <v>44</v>
      </c>
      <c r="V139" s="6" t="s">
        <v>45</v>
      </c>
      <c r="W139" s="6" t="s">
        <v>45</v>
      </c>
      <c r="X139" s="6" t="s">
        <v>45</v>
      </c>
      <c r="Y139" s="6" t="s">
        <v>45</v>
      </c>
      <c r="Z139" s="6" t="s">
        <v>45</v>
      </c>
      <c r="AA139" s="6" t="s">
        <v>45</v>
      </c>
      <c r="AB139" s="9" t="s">
        <v>576</v>
      </c>
      <c r="AC139" s="6" t="s">
        <v>38</v>
      </c>
      <c r="AD139" s="6" t="s">
        <v>38</v>
      </c>
      <c r="AE139" s="6" t="s">
        <v>38</v>
      </c>
      <c r="AF139" s="6" t="s">
        <v>38</v>
      </c>
      <c r="AG139" s="6" t="s">
        <v>38</v>
      </c>
      <c r="AH139" s="9" t="s">
        <v>38</v>
      </c>
    </row>
    <row r="140" spans="1:34" ht="30" customHeight="1" x14ac:dyDescent="0.3">
      <c r="A140" s="6" t="s">
        <v>125</v>
      </c>
      <c r="B140" s="10">
        <v>46181</v>
      </c>
      <c r="C140" s="8" t="str">
        <f>HYPERLINK("https://epingalert.org/en/Search?viewData= G/TBT/N/UKR/343/Rev.1/Add.1"," G/TBT/N/UKR/343/Rev.1/Add.1")</f>
        <v xml:space="preserve"> G/TBT/N/UKR/343/Rev.1/Add.1</v>
      </c>
      <c r="D140" s="9" t="s">
        <v>1545</v>
      </c>
      <c r="E140" s="9" t="s">
        <v>1546</v>
      </c>
      <c r="F140" s="9" t="s">
        <v>1547</v>
      </c>
      <c r="G140" s="9" t="s">
        <v>38</v>
      </c>
      <c r="H140" s="9" t="s">
        <v>1548</v>
      </c>
      <c r="I140" s="9" t="s">
        <v>109</v>
      </c>
      <c r="J140" s="9" t="s">
        <v>38</v>
      </c>
      <c r="K140" s="9" t="s">
        <v>38</v>
      </c>
      <c r="L140" s="6"/>
      <c r="M140" s="7" t="s">
        <v>38</v>
      </c>
      <c r="N140" s="7"/>
      <c r="O140" s="7"/>
      <c r="P140" s="6" t="s">
        <v>52</v>
      </c>
      <c r="Q140" s="9" t="s">
        <v>1549</v>
      </c>
      <c r="R140" s="6" t="str">
        <f>HYPERLINK("https://docs.wto.org/imrd/directdoc.asp?DDFDocuments/t/G/TBTN25/UKR343R1A1.docx", "https://docs.wto.org/imrd/directdoc.asp?DDFDocuments/t/G/TBTN25/UKR343R1A1.docx")</f>
        <v>https://docs.wto.org/imrd/directdoc.asp?DDFDocuments/t/G/TBTN25/UKR343R1A1.docx</v>
      </c>
      <c r="S140" s="6" t="str">
        <f>HYPERLINK("https://docs.wto.org/imrd/directdoc.asp?DDFDocuments/u/G/TBTN25/UKR343R1A1.docx", "https://docs.wto.org/imrd/directdoc.asp?DDFDocuments/u/G/TBTN25/UKR343R1A1.docx")</f>
        <v>https://docs.wto.org/imrd/directdoc.asp?DDFDocuments/u/G/TBTN25/UKR343R1A1.docx</v>
      </c>
      <c r="T140" s="6" t="str">
        <f>HYPERLINK("https://docs.wto.org/imrd/directdoc.asp?DDFDocuments/v/G/TBTN25/UKR343R1A1.docx", "https://docs.wto.org/imrd/directdoc.asp?DDFDocuments/v/G/TBTN25/UKR343R1A1.docx")</f>
        <v>https://docs.wto.org/imrd/directdoc.asp?DDFDocuments/v/G/TBTN25/UKR343R1A1.docx</v>
      </c>
      <c r="U140" s="6" t="s">
        <v>45</v>
      </c>
      <c r="V140" s="6" t="s">
        <v>45</v>
      </c>
      <c r="W140" s="6" t="s">
        <v>45</v>
      </c>
      <c r="X140" s="6" t="s">
        <v>45</v>
      </c>
      <c r="Y140" s="6" t="s">
        <v>45</v>
      </c>
      <c r="Z140" s="6" t="s">
        <v>45</v>
      </c>
      <c r="AA140" s="6" t="s">
        <v>45</v>
      </c>
      <c r="AB140" s="9" t="s">
        <v>38</v>
      </c>
      <c r="AC140" s="6" t="s">
        <v>38</v>
      </c>
      <c r="AD140" s="6" t="s">
        <v>38</v>
      </c>
      <c r="AE140" s="6" t="s">
        <v>38</v>
      </c>
      <c r="AF140" s="6" t="s">
        <v>38</v>
      </c>
      <c r="AG140" s="6" t="s">
        <v>38</v>
      </c>
      <c r="AH140" s="9" t="s">
        <v>38</v>
      </c>
    </row>
    <row r="141" spans="1:34" ht="30" customHeight="1" x14ac:dyDescent="0.3">
      <c r="A141" s="6" t="s">
        <v>125</v>
      </c>
      <c r="B141" s="10">
        <v>46181</v>
      </c>
      <c r="C141" s="8" t="str">
        <f>HYPERLINK("https://epingalert.org/en/Search?viewData= G/TBT/N/UKR/386"," G/TBT/N/UKR/386")</f>
        <v xml:space="preserve"> G/TBT/N/UKR/386</v>
      </c>
      <c r="D141" s="9" t="s">
        <v>1550</v>
      </c>
      <c r="E141" s="9" t="s">
        <v>1551</v>
      </c>
      <c r="F141" s="9" t="s">
        <v>128</v>
      </c>
      <c r="G141" s="9" t="s">
        <v>38</v>
      </c>
      <c r="H141" s="9" t="s">
        <v>711</v>
      </c>
      <c r="I141" s="9" t="s">
        <v>474</v>
      </c>
      <c r="J141" s="9" t="s">
        <v>38</v>
      </c>
      <c r="K141" s="9" t="s">
        <v>38</v>
      </c>
      <c r="L141" s="6"/>
      <c r="M141" s="7">
        <v>46226</v>
      </c>
      <c r="N141" s="7" t="s">
        <v>122</v>
      </c>
      <c r="O141" s="7">
        <v>46388</v>
      </c>
      <c r="P141" s="6" t="s">
        <v>43</v>
      </c>
      <c r="Q141" s="9" t="s">
        <v>1552</v>
      </c>
      <c r="R141" s="6" t="str">
        <f>HYPERLINK("https://docs.wto.org/imrd/directdoc.asp?DDFDocuments/t/G/TBTN26/UKR386.docx", "https://docs.wto.org/imrd/directdoc.asp?DDFDocuments/t/G/TBTN26/UKR386.docx")</f>
        <v>https://docs.wto.org/imrd/directdoc.asp?DDFDocuments/t/G/TBTN26/UKR386.docx</v>
      </c>
      <c r="S141" s="6" t="str">
        <f>HYPERLINK("https://docs.wto.org/imrd/directdoc.asp?DDFDocuments/u/G/TBTN26/UKR386.docx", "https://docs.wto.org/imrd/directdoc.asp?DDFDocuments/u/G/TBTN26/UKR386.docx")</f>
        <v>https://docs.wto.org/imrd/directdoc.asp?DDFDocuments/u/G/TBTN26/UKR386.docx</v>
      </c>
      <c r="T141" s="6" t="str">
        <f>HYPERLINK("https://docs.wto.org/imrd/directdoc.asp?DDFDocuments/v/G/TBTN26/UKR386.docx", "https://docs.wto.org/imrd/directdoc.asp?DDFDocuments/v/G/TBTN26/UKR386.docx")</f>
        <v>https://docs.wto.org/imrd/directdoc.asp?DDFDocuments/v/G/TBTN26/UKR386.docx</v>
      </c>
      <c r="U141" s="6" t="s">
        <v>44</v>
      </c>
      <c r="V141" s="6" t="s">
        <v>45</v>
      </c>
      <c r="W141" s="6" t="s">
        <v>44</v>
      </c>
      <c r="X141" s="6" t="s">
        <v>45</v>
      </c>
      <c r="Y141" s="6" t="s">
        <v>45</v>
      </c>
      <c r="Z141" s="6" t="s">
        <v>45</v>
      </c>
      <c r="AA141" s="6" t="s">
        <v>45</v>
      </c>
      <c r="AB141" s="9" t="s">
        <v>1553</v>
      </c>
      <c r="AC141" s="6" t="s">
        <v>38</v>
      </c>
      <c r="AD141" s="6" t="s">
        <v>38</v>
      </c>
      <c r="AE141" s="6" t="s">
        <v>38</v>
      </c>
      <c r="AF141" s="6" t="s">
        <v>38</v>
      </c>
      <c r="AG141" s="6" t="s">
        <v>38</v>
      </c>
      <c r="AH141" s="9" t="s">
        <v>38</v>
      </c>
    </row>
    <row r="142" spans="1:34" ht="30" customHeight="1" x14ac:dyDescent="0.3">
      <c r="A142" s="6" t="s">
        <v>125</v>
      </c>
      <c r="B142" s="10">
        <v>46181</v>
      </c>
      <c r="C142" s="8" t="str">
        <f>HYPERLINK("https://epingalert.org/en/Search?viewData= G/TBT/N/UKR/387"," G/TBT/N/UKR/387")</f>
        <v xml:space="preserve"> G/TBT/N/UKR/387</v>
      </c>
      <c r="D142" s="9" t="s">
        <v>1554</v>
      </c>
      <c r="E142" s="9" t="s">
        <v>1555</v>
      </c>
      <c r="F142" s="9" t="s">
        <v>128</v>
      </c>
      <c r="G142" s="9" t="s">
        <v>38</v>
      </c>
      <c r="H142" s="9" t="s">
        <v>129</v>
      </c>
      <c r="I142" s="9" t="s">
        <v>130</v>
      </c>
      <c r="J142" s="9" t="s">
        <v>38</v>
      </c>
      <c r="K142" s="9" t="s">
        <v>38</v>
      </c>
      <c r="L142" s="6"/>
      <c r="M142" s="7">
        <v>46226</v>
      </c>
      <c r="N142" s="7" t="s">
        <v>122</v>
      </c>
      <c r="O142" s="7">
        <v>46388</v>
      </c>
      <c r="P142" s="6" t="s">
        <v>43</v>
      </c>
      <c r="Q142" s="9" t="s">
        <v>1556</v>
      </c>
      <c r="R142" s="6" t="str">
        <f>HYPERLINK("https://docs.wto.org/imrd/directdoc.asp?DDFDocuments/t/G/TBTN26/UKR387.docx", "https://docs.wto.org/imrd/directdoc.asp?DDFDocuments/t/G/TBTN26/UKR387.docx")</f>
        <v>https://docs.wto.org/imrd/directdoc.asp?DDFDocuments/t/G/TBTN26/UKR387.docx</v>
      </c>
      <c r="S142" s="6" t="str">
        <f>HYPERLINK("https://docs.wto.org/imrd/directdoc.asp?DDFDocuments/u/G/TBTN26/UKR387.docx", "https://docs.wto.org/imrd/directdoc.asp?DDFDocuments/u/G/TBTN26/UKR387.docx")</f>
        <v>https://docs.wto.org/imrd/directdoc.asp?DDFDocuments/u/G/TBTN26/UKR387.docx</v>
      </c>
      <c r="T142" s="6" t="str">
        <f>HYPERLINK("https://docs.wto.org/imrd/directdoc.asp?DDFDocuments/v/G/TBTN26/UKR387.docx", "https://docs.wto.org/imrd/directdoc.asp?DDFDocuments/v/G/TBTN26/UKR387.docx")</f>
        <v>https://docs.wto.org/imrd/directdoc.asp?DDFDocuments/v/G/TBTN26/UKR387.docx</v>
      </c>
      <c r="U142" s="6" t="s">
        <v>44</v>
      </c>
      <c r="V142" s="6" t="s">
        <v>45</v>
      </c>
      <c r="W142" s="6" t="s">
        <v>44</v>
      </c>
      <c r="X142" s="6" t="s">
        <v>45</v>
      </c>
      <c r="Y142" s="6" t="s">
        <v>45</v>
      </c>
      <c r="Z142" s="6" t="s">
        <v>45</v>
      </c>
      <c r="AA142" s="6" t="s">
        <v>45</v>
      </c>
      <c r="AB142" s="9" t="s">
        <v>1557</v>
      </c>
      <c r="AC142" s="6" t="s">
        <v>38</v>
      </c>
      <c r="AD142" s="6" t="s">
        <v>38</v>
      </c>
      <c r="AE142" s="6" t="s">
        <v>38</v>
      </c>
      <c r="AF142" s="6" t="s">
        <v>38</v>
      </c>
      <c r="AG142" s="6" t="s">
        <v>38</v>
      </c>
      <c r="AH142" s="9" t="s">
        <v>38</v>
      </c>
    </row>
    <row r="143" spans="1:34" ht="30" customHeight="1" x14ac:dyDescent="0.3">
      <c r="A143" s="6" t="s">
        <v>54</v>
      </c>
      <c r="B143" s="10">
        <v>46181</v>
      </c>
      <c r="C143" s="8" t="str">
        <f>HYPERLINK("https://epingalert.org/en/Search?viewData= G/TBT/N/USA/2239/Add.1/Corr.1"," G/TBT/N/USA/2239/Add.1/Corr.1")</f>
        <v xml:space="preserve"> G/TBT/N/USA/2239/Add.1/Corr.1</v>
      </c>
      <c r="D143" s="9" t="s">
        <v>1558</v>
      </c>
      <c r="E143" s="9" t="s">
        <v>1559</v>
      </c>
      <c r="F143" s="9" t="s">
        <v>1560</v>
      </c>
      <c r="G143" s="9" t="s">
        <v>38</v>
      </c>
      <c r="H143" s="9" t="s">
        <v>1561</v>
      </c>
      <c r="I143" s="9" t="s">
        <v>935</v>
      </c>
      <c r="J143" s="9" t="s">
        <v>38</v>
      </c>
      <c r="K143" s="9" t="s">
        <v>38</v>
      </c>
      <c r="L143" s="6"/>
      <c r="M143" s="7" t="s">
        <v>38</v>
      </c>
      <c r="N143" s="7"/>
      <c r="O143" s="7"/>
      <c r="P143" s="6" t="s">
        <v>587</v>
      </c>
      <c r="Q143" s="9" t="s">
        <v>1562</v>
      </c>
      <c r="R143" s="6" t="str">
        <f>HYPERLINK("https://docs.wto.org/imrd/directdoc.asp?DDFDocuments/t/G/TBTN25/USA2239A1C1.docx", "https://docs.wto.org/imrd/directdoc.asp?DDFDocuments/t/G/TBTN25/USA2239A1C1.docx")</f>
        <v>https://docs.wto.org/imrd/directdoc.asp?DDFDocuments/t/G/TBTN25/USA2239A1C1.docx</v>
      </c>
      <c r="S143" s="6" t="str">
        <f>HYPERLINK("https://docs.wto.org/imrd/directdoc.asp?DDFDocuments/u/G/TBTN25/USA2239A1C1.docx", "https://docs.wto.org/imrd/directdoc.asp?DDFDocuments/u/G/TBTN25/USA2239A1C1.docx")</f>
        <v>https://docs.wto.org/imrd/directdoc.asp?DDFDocuments/u/G/TBTN25/USA2239A1C1.docx</v>
      </c>
      <c r="T143" s="6" t="str">
        <f>HYPERLINK("https://docs.wto.org/imrd/directdoc.asp?DDFDocuments/v/G/TBTN25/USA2239A1C1.docx", "https://docs.wto.org/imrd/directdoc.asp?DDFDocuments/v/G/TBTN25/USA2239A1C1.docx")</f>
        <v>https://docs.wto.org/imrd/directdoc.asp?DDFDocuments/v/G/TBTN25/USA2239A1C1.docx</v>
      </c>
      <c r="U143" s="6" t="s">
        <v>45</v>
      </c>
      <c r="V143" s="6" t="s">
        <v>45</v>
      </c>
      <c r="W143" s="6" t="s">
        <v>45</v>
      </c>
      <c r="X143" s="6" t="s">
        <v>45</v>
      </c>
      <c r="Y143" s="6" t="s">
        <v>45</v>
      </c>
      <c r="Z143" s="6" t="s">
        <v>45</v>
      </c>
      <c r="AA143" s="6" t="s">
        <v>45</v>
      </c>
      <c r="AB143" s="9" t="s">
        <v>38</v>
      </c>
      <c r="AC143" s="6" t="s">
        <v>38</v>
      </c>
      <c r="AD143" s="6" t="s">
        <v>38</v>
      </c>
      <c r="AE143" s="6" t="s">
        <v>38</v>
      </c>
      <c r="AF143" s="6" t="s">
        <v>38</v>
      </c>
      <c r="AG143" s="6" t="s">
        <v>38</v>
      </c>
      <c r="AH143" s="9" t="s">
        <v>38</v>
      </c>
    </row>
    <row r="144" spans="1:34" ht="30" customHeight="1" x14ac:dyDescent="0.3">
      <c r="A144" s="6" t="s">
        <v>54</v>
      </c>
      <c r="B144" s="10">
        <v>46181</v>
      </c>
      <c r="C144" s="8" t="str">
        <f>HYPERLINK("https://epingalert.org/en/Search?viewData= G/TBT/N/USA/2288"," G/TBT/N/USA/2288")</f>
        <v xml:space="preserve"> G/TBT/N/USA/2288</v>
      </c>
      <c r="D144" s="9" t="s">
        <v>1563</v>
      </c>
      <c r="E144" s="9" t="s">
        <v>1564</v>
      </c>
      <c r="F144" s="9" t="s">
        <v>585</v>
      </c>
      <c r="G144" s="9" t="s">
        <v>38</v>
      </c>
      <c r="H144" s="9" t="s">
        <v>1565</v>
      </c>
      <c r="I144" s="9" t="s">
        <v>325</v>
      </c>
      <c r="J144" s="9" t="s">
        <v>38</v>
      </c>
      <c r="K144" s="9" t="s">
        <v>38</v>
      </c>
      <c r="L144" s="6"/>
      <c r="M144" s="7">
        <v>46209</v>
      </c>
      <c r="N144" s="7">
        <v>46177</v>
      </c>
      <c r="O144" s="7">
        <v>46177</v>
      </c>
      <c r="P144" s="6" t="s">
        <v>43</v>
      </c>
      <c r="Q144" s="9" t="s">
        <v>1566</v>
      </c>
      <c r="R144" s="6" t="str">
        <f>HYPERLINK("https://docs.wto.org/imrd/directdoc.asp?DDFDocuments/t/G/TBTN26/USA2288.docx", "https://docs.wto.org/imrd/directdoc.asp?DDFDocuments/t/G/TBTN26/USA2288.docx")</f>
        <v>https://docs.wto.org/imrd/directdoc.asp?DDFDocuments/t/G/TBTN26/USA2288.docx</v>
      </c>
      <c r="S144" s="6" t="str">
        <f>HYPERLINK("https://docs.wto.org/imrd/directdoc.asp?DDFDocuments/u/G/TBTN26/USA2288.docx", "https://docs.wto.org/imrd/directdoc.asp?DDFDocuments/u/G/TBTN26/USA2288.docx")</f>
        <v>https://docs.wto.org/imrd/directdoc.asp?DDFDocuments/u/G/TBTN26/USA2288.docx</v>
      </c>
      <c r="T144" s="6" t="str">
        <f>HYPERLINK("https://docs.wto.org/imrd/directdoc.asp?DDFDocuments/v/G/TBTN26/USA2288.docx", "https://docs.wto.org/imrd/directdoc.asp?DDFDocuments/v/G/TBTN26/USA2288.docx")</f>
        <v>https://docs.wto.org/imrd/directdoc.asp?DDFDocuments/v/G/TBTN26/USA2288.docx</v>
      </c>
      <c r="U144" s="6" t="s">
        <v>44</v>
      </c>
      <c r="V144" s="6" t="s">
        <v>45</v>
      </c>
      <c r="W144" s="6" t="s">
        <v>45</v>
      </c>
      <c r="X144" s="6" t="s">
        <v>45</v>
      </c>
      <c r="Y144" s="6" t="s">
        <v>45</v>
      </c>
      <c r="Z144" s="6" t="s">
        <v>45</v>
      </c>
      <c r="AA144" s="6" t="s">
        <v>44</v>
      </c>
      <c r="AB144" s="9" t="s">
        <v>1567</v>
      </c>
      <c r="AC144" s="6" t="s">
        <v>38</v>
      </c>
      <c r="AD144" s="6" t="s">
        <v>38</v>
      </c>
      <c r="AE144" s="6" t="s">
        <v>38</v>
      </c>
      <c r="AF144" s="6" t="s">
        <v>38</v>
      </c>
      <c r="AG144" s="6" t="s">
        <v>38</v>
      </c>
      <c r="AH144" s="9" t="s">
        <v>38</v>
      </c>
    </row>
    <row r="145" spans="1:34" ht="30" customHeight="1" x14ac:dyDescent="0.3">
      <c r="A145" s="6" t="s">
        <v>54</v>
      </c>
      <c r="B145" s="10">
        <v>46181</v>
      </c>
      <c r="C145" s="8" t="str">
        <f>HYPERLINK("https://epingalert.org/en/Search?viewData= G/TBT/N/USA/2289"," G/TBT/N/USA/2289")</f>
        <v xml:space="preserve"> G/TBT/N/USA/2289</v>
      </c>
      <c r="D145" s="9" t="s">
        <v>1568</v>
      </c>
      <c r="E145" s="9" t="s">
        <v>1337</v>
      </c>
      <c r="F145" s="9" t="s">
        <v>1569</v>
      </c>
      <c r="G145" s="9" t="s">
        <v>38</v>
      </c>
      <c r="H145" s="9" t="s">
        <v>1062</v>
      </c>
      <c r="I145" s="9" t="s">
        <v>109</v>
      </c>
      <c r="J145" s="9" t="s">
        <v>38</v>
      </c>
      <c r="K145" s="9" t="s">
        <v>38</v>
      </c>
      <c r="L145" s="6"/>
      <c r="M145" s="7">
        <v>46209</v>
      </c>
      <c r="N145" s="7" t="s">
        <v>122</v>
      </c>
      <c r="O145" s="7" t="s">
        <v>122</v>
      </c>
      <c r="P145" s="6" t="s">
        <v>43</v>
      </c>
      <c r="Q145" s="9" t="s">
        <v>1570</v>
      </c>
      <c r="R145" s="6" t="str">
        <f>HYPERLINK("https://docs.wto.org/imrd/directdoc.asp?DDFDocuments/t/G/TBTN26/USA2289.docx", "https://docs.wto.org/imrd/directdoc.asp?DDFDocuments/t/G/TBTN26/USA2289.docx")</f>
        <v>https://docs.wto.org/imrd/directdoc.asp?DDFDocuments/t/G/TBTN26/USA2289.docx</v>
      </c>
      <c r="S145" s="6" t="str">
        <f>HYPERLINK("https://docs.wto.org/imrd/directdoc.asp?DDFDocuments/u/G/TBTN26/USA2289.docx", "https://docs.wto.org/imrd/directdoc.asp?DDFDocuments/u/G/TBTN26/USA2289.docx")</f>
        <v>https://docs.wto.org/imrd/directdoc.asp?DDFDocuments/u/G/TBTN26/USA2289.docx</v>
      </c>
      <c r="T145" s="6" t="str">
        <f>HYPERLINK("https://docs.wto.org/imrd/directdoc.asp?DDFDocuments/v/G/TBTN26/USA2289.docx", "https://docs.wto.org/imrd/directdoc.asp?DDFDocuments/v/G/TBTN26/USA2289.docx")</f>
        <v>https://docs.wto.org/imrd/directdoc.asp?DDFDocuments/v/G/TBTN26/USA2289.docx</v>
      </c>
      <c r="U145" s="6" t="s">
        <v>44</v>
      </c>
      <c r="V145" s="6" t="s">
        <v>45</v>
      </c>
      <c r="W145" s="6" t="s">
        <v>45</v>
      </c>
      <c r="X145" s="6" t="s">
        <v>45</v>
      </c>
      <c r="Y145" s="6" t="s">
        <v>45</v>
      </c>
      <c r="Z145" s="6" t="s">
        <v>45</v>
      </c>
      <c r="AA145" s="6" t="s">
        <v>45</v>
      </c>
      <c r="AB145" s="9" t="s">
        <v>1571</v>
      </c>
      <c r="AC145" s="6" t="s">
        <v>38</v>
      </c>
      <c r="AD145" s="6" t="s">
        <v>38</v>
      </c>
      <c r="AE145" s="6" t="s">
        <v>38</v>
      </c>
      <c r="AF145" s="6" t="s">
        <v>38</v>
      </c>
      <c r="AG145" s="6" t="s">
        <v>38</v>
      </c>
      <c r="AH145" s="9" t="s">
        <v>38</v>
      </c>
    </row>
    <row r="146" spans="1:34" ht="30" customHeight="1" x14ac:dyDescent="0.3">
      <c r="A146" s="6" t="s">
        <v>145</v>
      </c>
      <c r="B146" s="10">
        <v>46182</v>
      </c>
      <c r="C146" s="8" t="str">
        <f>HYPERLINK("https://epingalert.org/en/Search?viewData= G/SPS/N/BRA/2470/Add.1"," G/SPS/N/BRA/2470/Add.1")</f>
        <v xml:space="preserve"> G/SPS/N/BRA/2470/Add.1</v>
      </c>
      <c r="D146" s="9" t="s">
        <v>1423</v>
      </c>
      <c r="E146" s="9" t="s">
        <v>1424</v>
      </c>
      <c r="F146" s="9" t="s">
        <v>1265</v>
      </c>
      <c r="G146" s="9" t="s">
        <v>38</v>
      </c>
      <c r="H146" s="9" t="s">
        <v>78</v>
      </c>
      <c r="I146" s="9" t="s">
        <v>39</v>
      </c>
      <c r="J146" s="9" t="s">
        <v>38</v>
      </c>
      <c r="K146" s="9" t="s">
        <v>1425</v>
      </c>
      <c r="L146" s="6"/>
      <c r="M146" s="7">
        <v>46242</v>
      </c>
      <c r="N146" s="7"/>
      <c r="O146" s="7"/>
      <c r="P146" s="6" t="s">
        <v>52</v>
      </c>
      <c r="Q146" s="9" t="s">
        <v>1426</v>
      </c>
      <c r="R146" s="6" t="str">
        <f>HYPERLINK("https://docs.wto.org/imrd/directdoc.asp?DDFDocuments/t/G/SPS/NBRA2470A1.docx", "https://docs.wto.org/imrd/directdoc.asp?DDFDocuments/t/G/SPS/NBRA2470A1.docx")</f>
        <v>https://docs.wto.org/imrd/directdoc.asp?DDFDocuments/t/G/SPS/NBRA2470A1.docx</v>
      </c>
      <c r="S146" s="6" t="str">
        <f>HYPERLINK("https://docs.wto.org/imrd/directdoc.asp?DDFDocuments/u/G/SPS/NBRA2470A1.docx", "https://docs.wto.org/imrd/directdoc.asp?DDFDocuments/u/G/SPS/NBRA2470A1.docx")</f>
        <v>https://docs.wto.org/imrd/directdoc.asp?DDFDocuments/u/G/SPS/NBRA2470A1.docx</v>
      </c>
      <c r="T146" s="6" t="str">
        <f>HYPERLINK("https://docs.wto.org/imrd/directdoc.asp?DDFDocuments/v/G/SPS/NBRA2470A1.docx", "https://docs.wto.org/imrd/directdoc.asp?DDFDocuments/v/G/SPS/NBRA2470A1.docx")</f>
        <v>https://docs.wto.org/imrd/directdoc.asp?DDFDocuments/v/G/SPS/NBRA2470A1.docx</v>
      </c>
      <c r="U146" s="6" t="s">
        <v>38</v>
      </c>
      <c r="V146" s="6" t="s">
        <v>38</v>
      </c>
      <c r="W146" s="6" t="s">
        <v>38</v>
      </c>
      <c r="X146" s="6" t="s">
        <v>38</v>
      </c>
      <c r="Y146" s="6" t="s">
        <v>38</v>
      </c>
      <c r="Z146" s="6" t="s">
        <v>38</v>
      </c>
      <c r="AA146" s="6" t="s">
        <v>38</v>
      </c>
      <c r="AB146" s="9" t="s">
        <v>38</v>
      </c>
      <c r="AC146" s="6" t="s">
        <v>38</v>
      </c>
      <c r="AD146" s="6" t="s">
        <v>38</v>
      </c>
      <c r="AE146" s="6" t="s">
        <v>38</v>
      </c>
      <c r="AF146" s="6" t="s">
        <v>38</v>
      </c>
      <c r="AG146" s="6" t="s">
        <v>38</v>
      </c>
      <c r="AH146" s="9" t="s">
        <v>38</v>
      </c>
    </row>
    <row r="147" spans="1:34" ht="30" customHeight="1" x14ac:dyDescent="0.3">
      <c r="A147" s="6" t="s">
        <v>145</v>
      </c>
      <c r="B147" s="10">
        <v>46182</v>
      </c>
      <c r="C147" s="8" t="str">
        <f>HYPERLINK("https://epingalert.org/en/Search?viewData= G/SPS/N/BRA/2475/Add.1"," G/SPS/N/BRA/2475/Add.1")</f>
        <v xml:space="preserve"> G/SPS/N/BRA/2475/Add.1</v>
      </c>
      <c r="D147" s="9" t="s">
        <v>1427</v>
      </c>
      <c r="E147" s="9" t="s">
        <v>1428</v>
      </c>
      <c r="F147" s="9" t="s">
        <v>1265</v>
      </c>
      <c r="G147" s="9" t="s">
        <v>38</v>
      </c>
      <c r="H147" s="9" t="s">
        <v>78</v>
      </c>
      <c r="I147" s="9" t="s">
        <v>39</v>
      </c>
      <c r="J147" s="9" t="s">
        <v>38</v>
      </c>
      <c r="K147" s="9" t="s">
        <v>1266</v>
      </c>
      <c r="L147" s="6"/>
      <c r="M147" s="7">
        <v>46242</v>
      </c>
      <c r="N147" s="7"/>
      <c r="O147" s="7"/>
      <c r="P147" s="6" t="s">
        <v>52</v>
      </c>
      <c r="Q147" s="9" t="s">
        <v>1429</v>
      </c>
      <c r="R147" s="6" t="str">
        <f>HYPERLINK("https://docs.wto.org/imrd/directdoc.asp?DDFDocuments/t/G/SPS/NBRA2475A1.docx", "https://docs.wto.org/imrd/directdoc.asp?DDFDocuments/t/G/SPS/NBRA2475A1.docx")</f>
        <v>https://docs.wto.org/imrd/directdoc.asp?DDFDocuments/t/G/SPS/NBRA2475A1.docx</v>
      </c>
      <c r="S147" s="6" t="str">
        <f>HYPERLINK("https://docs.wto.org/imrd/directdoc.asp?DDFDocuments/u/G/SPS/NBRA2475A1.docx", "https://docs.wto.org/imrd/directdoc.asp?DDFDocuments/u/G/SPS/NBRA2475A1.docx")</f>
        <v>https://docs.wto.org/imrd/directdoc.asp?DDFDocuments/u/G/SPS/NBRA2475A1.docx</v>
      </c>
      <c r="T147" s="6" t="str">
        <f>HYPERLINK("https://docs.wto.org/imrd/directdoc.asp?DDFDocuments/v/G/SPS/NBRA2475A1.docx", "https://docs.wto.org/imrd/directdoc.asp?DDFDocuments/v/G/SPS/NBRA2475A1.docx")</f>
        <v>https://docs.wto.org/imrd/directdoc.asp?DDFDocuments/v/G/SPS/NBRA2475A1.docx</v>
      </c>
      <c r="U147" s="6" t="s">
        <v>38</v>
      </c>
      <c r="V147" s="6" t="s">
        <v>38</v>
      </c>
      <c r="W147" s="6" t="s">
        <v>38</v>
      </c>
      <c r="X147" s="6" t="s">
        <v>38</v>
      </c>
      <c r="Y147" s="6" t="s">
        <v>38</v>
      </c>
      <c r="Z147" s="6" t="s">
        <v>38</v>
      </c>
      <c r="AA147" s="6" t="s">
        <v>38</v>
      </c>
      <c r="AB147" s="9" t="s">
        <v>38</v>
      </c>
      <c r="AC147" s="6" t="s">
        <v>38</v>
      </c>
      <c r="AD147" s="6" t="s">
        <v>38</v>
      </c>
      <c r="AE147" s="6" t="s">
        <v>38</v>
      </c>
      <c r="AF147" s="6" t="s">
        <v>38</v>
      </c>
      <c r="AG147" s="6" t="s">
        <v>38</v>
      </c>
      <c r="AH147" s="9" t="s">
        <v>38</v>
      </c>
    </row>
    <row r="148" spans="1:34" ht="30" customHeight="1" x14ac:dyDescent="0.3">
      <c r="A148" s="6" t="s">
        <v>96</v>
      </c>
      <c r="B148" s="10">
        <v>46182</v>
      </c>
      <c r="C148" s="8" t="str">
        <f>HYPERLINK("https://epingalert.org/en/Search?viewData= G/SPS/N/EU/952"," G/SPS/N/EU/952")</f>
        <v xml:space="preserve"> G/SPS/N/EU/952</v>
      </c>
      <c r="D148" s="9" t="s">
        <v>1430</v>
      </c>
      <c r="E148" s="9" t="s">
        <v>1431</v>
      </c>
      <c r="F148" s="9" t="s">
        <v>1343</v>
      </c>
      <c r="G148" s="9" t="s">
        <v>888</v>
      </c>
      <c r="H148" s="9" t="s">
        <v>38</v>
      </c>
      <c r="I148" s="9" t="s">
        <v>181</v>
      </c>
      <c r="J148" s="9" t="s">
        <v>38</v>
      </c>
      <c r="K148" s="9" t="s">
        <v>889</v>
      </c>
      <c r="L148" s="6"/>
      <c r="M148" s="7" t="s">
        <v>38</v>
      </c>
      <c r="N148" s="7">
        <v>46170</v>
      </c>
      <c r="O148" s="7" t="s">
        <v>1344</v>
      </c>
      <c r="P148" s="6" t="s">
        <v>43</v>
      </c>
      <c r="Q148" s="9" t="s">
        <v>1432</v>
      </c>
      <c r="R148" s="6" t="str">
        <f>HYPERLINK("https://docs.wto.org/imrd/directdoc.asp?DDFDocuments/t/G/SPS/NEU952.docx", "https://docs.wto.org/imrd/directdoc.asp?DDFDocuments/t/G/SPS/NEU952.docx")</f>
        <v>https://docs.wto.org/imrd/directdoc.asp?DDFDocuments/t/G/SPS/NEU952.docx</v>
      </c>
      <c r="S148" s="6" t="str">
        <f>HYPERLINK("https://docs.wto.org/imrd/directdoc.asp?DDFDocuments/u/G/SPS/NEU952.docx", "https://docs.wto.org/imrd/directdoc.asp?DDFDocuments/u/G/SPS/NEU952.docx")</f>
        <v>https://docs.wto.org/imrd/directdoc.asp?DDFDocuments/u/G/SPS/NEU952.docx</v>
      </c>
      <c r="T148" s="6" t="str">
        <f>HYPERLINK("https://docs.wto.org/imrd/directdoc.asp?DDFDocuments/v/G/SPS/NEU952.docx", "https://docs.wto.org/imrd/directdoc.asp?DDFDocuments/v/G/SPS/NEU952.docx")</f>
        <v>https://docs.wto.org/imrd/directdoc.asp?DDFDocuments/v/G/SPS/NEU952.docx</v>
      </c>
      <c r="U148" s="6" t="s">
        <v>38</v>
      </c>
      <c r="V148" s="6" t="s">
        <v>38</v>
      </c>
      <c r="W148" s="6" t="s">
        <v>38</v>
      </c>
      <c r="X148" s="6" t="s">
        <v>38</v>
      </c>
      <c r="Y148" s="6" t="s">
        <v>38</v>
      </c>
      <c r="Z148" s="6" t="s">
        <v>38</v>
      </c>
      <c r="AA148" s="6" t="s">
        <v>38</v>
      </c>
      <c r="AB148" s="9" t="s">
        <v>38</v>
      </c>
      <c r="AC148" s="6" t="s">
        <v>44</v>
      </c>
      <c r="AD148" s="6" t="s">
        <v>45</v>
      </c>
      <c r="AE148" s="6" t="s">
        <v>45</v>
      </c>
      <c r="AF148" s="6" t="s">
        <v>45</v>
      </c>
      <c r="AG148" s="6" t="s">
        <v>44</v>
      </c>
      <c r="AH148" s="9" t="s">
        <v>38</v>
      </c>
    </row>
    <row r="149" spans="1:34" ht="30" customHeight="1" x14ac:dyDescent="0.3">
      <c r="A149" s="6" t="s">
        <v>96</v>
      </c>
      <c r="B149" s="10">
        <v>46182</v>
      </c>
      <c r="C149" s="8" t="str">
        <f>HYPERLINK("https://epingalert.org/en/Search?viewData= G/SPS/N/EU/953"," G/SPS/N/EU/953")</f>
        <v xml:space="preserve"> G/SPS/N/EU/953</v>
      </c>
      <c r="D149" s="9" t="s">
        <v>1433</v>
      </c>
      <c r="E149" s="9" t="s">
        <v>1434</v>
      </c>
      <c r="F149" s="9" t="s">
        <v>1435</v>
      </c>
      <c r="G149" s="9" t="s">
        <v>38</v>
      </c>
      <c r="H149" s="9" t="s">
        <v>38</v>
      </c>
      <c r="I149" s="9" t="s">
        <v>1436</v>
      </c>
      <c r="J149" s="9" t="s">
        <v>38</v>
      </c>
      <c r="K149" s="9" t="s">
        <v>1437</v>
      </c>
      <c r="L149" s="6"/>
      <c r="M149" s="7" t="s">
        <v>38</v>
      </c>
      <c r="N149" s="7">
        <v>46177</v>
      </c>
      <c r="O149" s="7" t="s">
        <v>1438</v>
      </c>
      <c r="P149" s="6" t="s">
        <v>43</v>
      </c>
      <c r="Q149" s="9" t="s">
        <v>1439</v>
      </c>
      <c r="R149" s="6" t="str">
        <f>HYPERLINK("https://docs.wto.org/imrd/directdoc.asp?DDFDocuments/t/G/SPS/NEU953.docx", "https://docs.wto.org/imrd/directdoc.asp?DDFDocuments/t/G/SPS/NEU953.docx")</f>
        <v>https://docs.wto.org/imrd/directdoc.asp?DDFDocuments/t/G/SPS/NEU953.docx</v>
      </c>
      <c r="S149" s="6" t="str">
        <f>HYPERLINK("https://docs.wto.org/imrd/directdoc.asp?DDFDocuments/u/G/SPS/NEU953.docx", "https://docs.wto.org/imrd/directdoc.asp?DDFDocuments/u/G/SPS/NEU953.docx")</f>
        <v>https://docs.wto.org/imrd/directdoc.asp?DDFDocuments/u/G/SPS/NEU953.docx</v>
      </c>
      <c r="T149" s="6" t="str">
        <f>HYPERLINK("https://docs.wto.org/imrd/directdoc.asp?DDFDocuments/v/G/SPS/NEU953.docx", "https://docs.wto.org/imrd/directdoc.asp?DDFDocuments/v/G/SPS/NEU953.docx")</f>
        <v>https://docs.wto.org/imrd/directdoc.asp?DDFDocuments/v/G/SPS/NEU953.docx</v>
      </c>
      <c r="U149" s="6" t="s">
        <v>38</v>
      </c>
      <c r="V149" s="6" t="s">
        <v>38</v>
      </c>
      <c r="W149" s="6" t="s">
        <v>38</v>
      </c>
      <c r="X149" s="6" t="s">
        <v>38</v>
      </c>
      <c r="Y149" s="6" t="s">
        <v>38</v>
      </c>
      <c r="Z149" s="6" t="s">
        <v>38</v>
      </c>
      <c r="AA149" s="6" t="s">
        <v>38</v>
      </c>
      <c r="AB149" s="9" t="s">
        <v>38</v>
      </c>
      <c r="AC149" s="6" t="s">
        <v>45</v>
      </c>
      <c r="AD149" s="6" t="s">
        <v>45</v>
      </c>
      <c r="AE149" s="6" t="s">
        <v>45</v>
      </c>
      <c r="AF149" s="6" t="s">
        <v>44</v>
      </c>
      <c r="AG149" s="6" t="s">
        <v>60</v>
      </c>
      <c r="AH149" s="9" t="s">
        <v>38</v>
      </c>
    </row>
    <row r="150" spans="1:34" ht="30" customHeight="1" x14ac:dyDescent="0.3">
      <c r="A150" s="6" t="s">
        <v>96</v>
      </c>
      <c r="B150" s="10">
        <v>46182</v>
      </c>
      <c r="C150" s="8" t="str">
        <f>HYPERLINK("https://epingalert.org/en/Search?viewData= G/SPS/N/EU/954"," G/SPS/N/EU/954")</f>
        <v xml:space="preserve"> G/SPS/N/EU/954</v>
      </c>
      <c r="D150" s="9" t="s">
        <v>1440</v>
      </c>
      <c r="E150" s="9" t="s">
        <v>1441</v>
      </c>
      <c r="F150" s="9" t="s">
        <v>1343</v>
      </c>
      <c r="G150" s="9" t="s">
        <v>888</v>
      </c>
      <c r="H150" s="9" t="s">
        <v>38</v>
      </c>
      <c r="I150" s="9" t="s">
        <v>181</v>
      </c>
      <c r="J150" s="9" t="s">
        <v>38</v>
      </c>
      <c r="K150" s="9" t="s">
        <v>889</v>
      </c>
      <c r="L150" s="6"/>
      <c r="M150" s="7" t="s">
        <v>38</v>
      </c>
      <c r="N150" s="7">
        <v>46170</v>
      </c>
      <c r="O150" s="7" t="s">
        <v>1344</v>
      </c>
      <c r="P150" s="6" t="s">
        <v>43</v>
      </c>
      <c r="Q150" s="9" t="s">
        <v>1442</v>
      </c>
      <c r="R150" s="6" t="str">
        <f>HYPERLINK("https://docs.wto.org/imrd/directdoc.asp?DDFDocuments/t/G/SPS/NEU954.docx", "https://docs.wto.org/imrd/directdoc.asp?DDFDocuments/t/G/SPS/NEU954.docx")</f>
        <v>https://docs.wto.org/imrd/directdoc.asp?DDFDocuments/t/G/SPS/NEU954.docx</v>
      </c>
      <c r="S150" s="6" t="str">
        <f>HYPERLINK("https://docs.wto.org/imrd/directdoc.asp?DDFDocuments/u/G/SPS/NEU954.docx", "https://docs.wto.org/imrd/directdoc.asp?DDFDocuments/u/G/SPS/NEU954.docx")</f>
        <v>https://docs.wto.org/imrd/directdoc.asp?DDFDocuments/u/G/SPS/NEU954.docx</v>
      </c>
      <c r="T150" s="6" t="str">
        <f>HYPERLINK("https://docs.wto.org/imrd/directdoc.asp?DDFDocuments/v/G/SPS/NEU954.docx", "https://docs.wto.org/imrd/directdoc.asp?DDFDocuments/v/G/SPS/NEU954.docx")</f>
        <v>https://docs.wto.org/imrd/directdoc.asp?DDFDocuments/v/G/SPS/NEU954.docx</v>
      </c>
      <c r="U150" s="6" t="s">
        <v>38</v>
      </c>
      <c r="V150" s="6" t="s">
        <v>38</v>
      </c>
      <c r="W150" s="6" t="s">
        <v>38</v>
      </c>
      <c r="X150" s="6" t="s">
        <v>38</v>
      </c>
      <c r="Y150" s="6" t="s">
        <v>38</v>
      </c>
      <c r="Z150" s="6" t="s">
        <v>38</v>
      </c>
      <c r="AA150" s="6" t="s">
        <v>38</v>
      </c>
      <c r="AB150" s="9" t="s">
        <v>38</v>
      </c>
      <c r="AC150" s="6" t="s">
        <v>44</v>
      </c>
      <c r="AD150" s="6" t="s">
        <v>45</v>
      </c>
      <c r="AE150" s="6" t="s">
        <v>45</v>
      </c>
      <c r="AF150" s="6" t="s">
        <v>45</v>
      </c>
      <c r="AG150" s="6" t="s">
        <v>44</v>
      </c>
      <c r="AH150" s="9" t="s">
        <v>38</v>
      </c>
    </row>
    <row r="151" spans="1:34" ht="30" customHeight="1" x14ac:dyDescent="0.3">
      <c r="A151" s="6" t="s">
        <v>96</v>
      </c>
      <c r="B151" s="10">
        <v>46182</v>
      </c>
      <c r="C151" s="8" t="str">
        <f>HYPERLINK("https://epingalert.org/en/Search?viewData= G/SPS/N/EU/955"," G/SPS/N/EU/955")</f>
        <v xml:space="preserve"> G/SPS/N/EU/955</v>
      </c>
      <c r="D151" s="9" t="s">
        <v>1443</v>
      </c>
      <c r="E151" s="9" t="s">
        <v>1444</v>
      </c>
      <c r="F151" s="9" t="s">
        <v>1343</v>
      </c>
      <c r="G151" s="9" t="s">
        <v>888</v>
      </c>
      <c r="H151" s="9" t="s">
        <v>38</v>
      </c>
      <c r="I151" s="9" t="s">
        <v>181</v>
      </c>
      <c r="J151" s="9" t="s">
        <v>38</v>
      </c>
      <c r="K151" s="9" t="s">
        <v>889</v>
      </c>
      <c r="L151" s="6"/>
      <c r="M151" s="7" t="s">
        <v>38</v>
      </c>
      <c r="N151" s="7">
        <v>46170</v>
      </c>
      <c r="O151" s="7" t="s">
        <v>1344</v>
      </c>
      <c r="P151" s="6" t="s">
        <v>43</v>
      </c>
      <c r="Q151" s="9" t="s">
        <v>1445</v>
      </c>
      <c r="R151" s="6" t="str">
        <f>HYPERLINK("https://docs.wto.org/imrd/directdoc.asp?DDFDocuments/t/G/SPS/NEU955.docx", "https://docs.wto.org/imrd/directdoc.asp?DDFDocuments/t/G/SPS/NEU955.docx")</f>
        <v>https://docs.wto.org/imrd/directdoc.asp?DDFDocuments/t/G/SPS/NEU955.docx</v>
      </c>
      <c r="S151" s="6" t="str">
        <f>HYPERLINK("https://docs.wto.org/imrd/directdoc.asp?DDFDocuments/u/G/SPS/NEU955.docx", "https://docs.wto.org/imrd/directdoc.asp?DDFDocuments/u/G/SPS/NEU955.docx")</f>
        <v>https://docs.wto.org/imrd/directdoc.asp?DDFDocuments/u/G/SPS/NEU955.docx</v>
      </c>
      <c r="T151" s="6" t="str">
        <f>HYPERLINK("https://docs.wto.org/imrd/directdoc.asp?DDFDocuments/v/G/SPS/NEU955.docx", "https://docs.wto.org/imrd/directdoc.asp?DDFDocuments/v/G/SPS/NEU955.docx")</f>
        <v>https://docs.wto.org/imrd/directdoc.asp?DDFDocuments/v/G/SPS/NEU955.docx</v>
      </c>
      <c r="U151" s="6" t="s">
        <v>38</v>
      </c>
      <c r="V151" s="6" t="s">
        <v>38</v>
      </c>
      <c r="W151" s="6" t="s">
        <v>38</v>
      </c>
      <c r="X151" s="6" t="s">
        <v>38</v>
      </c>
      <c r="Y151" s="6" t="s">
        <v>38</v>
      </c>
      <c r="Z151" s="6" t="s">
        <v>38</v>
      </c>
      <c r="AA151" s="6" t="s">
        <v>38</v>
      </c>
      <c r="AB151" s="9" t="s">
        <v>38</v>
      </c>
      <c r="AC151" s="6" t="s">
        <v>44</v>
      </c>
      <c r="AD151" s="6" t="s">
        <v>45</v>
      </c>
      <c r="AE151" s="6" t="s">
        <v>45</v>
      </c>
      <c r="AF151" s="6" t="s">
        <v>45</v>
      </c>
      <c r="AG151" s="6" t="s">
        <v>44</v>
      </c>
      <c r="AH151" s="9" t="s">
        <v>38</v>
      </c>
    </row>
    <row r="152" spans="1:34" ht="30" customHeight="1" x14ac:dyDescent="0.3">
      <c r="A152" s="6" t="s">
        <v>1194</v>
      </c>
      <c r="B152" s="10">
        <v>46182</v>
      </c>
      <c r="C152" s="8" t="str">
        <f>HYPERLINK("https://epingalert.org/en/Search?viewData= G/TBT/N/BDI/781, G/TBT/N/KEN/2071, G/TBT/N/RWA/1439, G/TBT/N/TZA/1618, G/TBT/N/UGA/2395"," G/TBT/N/BDI/781, G/TBT/N/KEN/2071, G/TBT/N/RWA/1439, G/TBT/N/TZA/1618, G/TBT/N/UGA/2395")</f>
        <v xml:space="preserve"> G/TBT/N/BDI/781, G/TBT/N/KEN/2071, G/TBT/N/RWA/1439, G/TBT/N/TZA/1618, G/TBT/N/UGA/2395</v>
      </c>
      <c r="D152" s="9" t="s">
        <v>1446</v>
      </c>
      <c r="E152" s="9" t="s">
        <v>1447</v>
      </c>
      <c r="F152" s="9" t="s">
        <v>1448</v>
      </c>
      <c r="G152" s="9" t="s">
        <v>1449</v>
      </c>
      <c r="H152" s="9" t="s">
        <v>1450</v>
      </c>
      <c r="I152" s="9" t="s">
        <v>1257</v>
      </c>
      <c r="J152" s="9" t="s">
        <v>38</v>
      </c>
      <c r="K152" s="9" t="s">
        <v>38</v>
      </c>
      <c r="L152" s="6"/>
      <c r="M152" s="7">
        <v>46242</v>
      </c>
      <c r="N152" s="7" t="s">
        <v>122</v>
      </c>
      <c r="O152" s="7" t="s">
        <v>1278</v>
      </c>
      <c r="P152" s="6" t="s">
        <v>43</v>
      </c>
      <c r="Q152" s="9" t="s">
        <v>1451</v>
      </c>
      <c r="R152" s="6" t="str">
        <f>HYPERLINK("https://docs.wto.org/imrd/directdoc.asp?DDFDocuments/t/G/TBTN26/BDI781.docx", "https://docs.wto.org/imrd/directdoc.asp?DDFDocuments/t/G/TBTN26/BDI781.docx")</f>
        <v>https://docs.wto.org/imrd/directdoc.asp?DDFDocuments/t/G/TBTN26/BDI781.docx</v>
      </c>
      <c r="S152" s="6" t="str">
        <f>HYPERLINK("https://docs.wto.org/imrd/directdoc.asp?DDFDocuments/u/G/TBTN26/BDI781.docx", "https://docs.wto.org/imrd/directdoc.asp?DDFDocuments/u/G/TBTN26/BDI781.docx")</f>
        <v>https://docs.wto.org/imrd/directdoc.asp?DDFDocuments/u/G/TBTN26/BDI781.docx</v>
      </c>
      <c r="T152" s="6" t="str">
        <f>HYPERLINK("https://docs.wto.org/imrd/directdoc.asp?DDFDocuments/v/G/TBTN26/BDI781.docx", "https://docs.wto.org/imrd/directdoc.asp?DDFDocuments/v/G/TBTN26/BDI781.docx")</f>
        <v>https://docs.wto.org/imrd/directdoc.asp?DDFDocuments/v/G/TBTN26/BDI781.docx</v>
      </c>
      <c r="U152" s="6" t="s">
        <v>44</v>
      </c>
      <c r="V152" s="6" t="s">
        <v>45</v>
      </c>
      <c r="W152" s="6" t="s">
        <v>45</v>
      </c>
      <c r="X152" s="6" t="s">
        <v>45</v>
      </c>
      <c r="Y152" s="6" t="s">
        <v>45</v>
      </c>
      <c r="Z152" s="6" t="s">
        <v>45</v>
      </c>
      <c r="AA152" s="6" t="s">
        <v>45</v>
      </c>
      <c r="AB152" s="9" t="s">
        <v>1452</v>
      </c>
      <c r="AC152" s="6" t="s">
        <v>38</v>
      </c>
      <c r="AD152" s="6" t="s">
        <v>38</v>
      </c>
      <c r="AE152" s="6" t="s">
        <v>38</v>
      </c>
      <c r="AF152" s="6" t="s">
        <v>38</v>
      </c>
      <c r="AG152" s="6" t="s">
        <v>38</v>
      </c>
      <c r="AH152" s="9" t="s">
        <v>38</v>
      </c>
    </row>
    <row r="153" spans="1:34" ht="30" customHeight="1" x14ac:dyDescent="0.3">
      <c r="A153" s="6" t="s">
        <v>1096</v>
      </c>
      <c r="B153" s="10">
        <v>46182</v>
      </c>
      <c r="C153" s="8" t="str">
        <f>HYPERLINK("https://epingalert.org/en/Search?viewData= G/TBT/N/BDI/781, G/TBT/N/KEN/2071, G/TBT/N/RWA/1439, G/TBT/N/TZA/1618, G/TBT/N/UGA/2395"," G/TBT/N/BDI/781, G/TBT/N/KEN/2071, G/TBT/N/RWA/1439, G/TBT/N/TZA/1618, G/TBT/N/UGA/2395")</f>
        <v xml:space="preserve"> G/TBT/N/BDI/781, G/TBT/N/KEN/2071, G/TBT/N/RWA/1439, G/TBT/N/TZA/1618, G/TBT/N/UGA/2395</v>
      </c>
      <c r="D153" s="9" t="s">
        <v>1446</v>
      </c>
      <c r="E153" s="9" t="s">
        <v>1447</v>
      </c>
      <c r="F153" s="9" t="s">
        <v>1448</v>
      </c>
      <c r="G153" s="9" t="s">
        <v>1449</v>
      </c>
      <c r="H153" s="9" t="s">
        <v>1450</v>
      </c>
      <c r="I153" s="9" t="s">
        <v>1257</v>
      </c>
      <c r="J153" s="9" t="s">
        <v>38</v>
      </c>
      <c r="K153" s="9" t="s">
        <v>38</v>
      </c>
      <c r="L153" s="6"/>
      <c r="M153" s="7">
        <v>46242</v>
      </c>
      <c r="N153" s="7" t="s">
        <v>122</v>
      </c>
      <c r="O153" s="7" t="s">
        <v>1278</v>
      </c>
      <c r="P153" s="6" t="s">
        <v>43</v>
      </c>
      <c r="Q153" s="9" t="s">
        <v>1451</v>
      </c>
      <c r="R153" s="6" t="str">
        <f>HYPERLINK("https://docs.wto.org/imrd/directdoc.asp?DDFDocuments/t/G/TBTN26/BDI781.docx", "https://docs.wto.org/imrd/directdoc.asp?DDFDocuments/t/G/TBTN26/BDI781.docx")</f>
        <v>https://docs.wto.org/imrd/directdoc.asp?DDFDocuments/t/G/TBTN26/BDI781.docx</v>
      </c>
      <c r="S153" s="6" t="str">
        <f>HYPERLINK("https://docs.wto.org/imrd/directdoc.asp?DDFDocuments/u/G/TBTN26/BDI781.docx", "https://docs.wto.org/imrd/directdoc.asp?DDFDocuments/u/G/TBTN26/BDI781.docx")</f>
        <v>https://docs.wto.org/imrd/directdoc.asp?DDFDocuments/u/G/TBTN26/BDI781.docx</v>
      </c>
      <c r="T153" s="6" t="str">
        <f>HYPERLINK("https://docs.wto.org/imrd/directdoc.asp?DDFDocuments/v/G/TBTN26/BDI781.docx", "https://docs.wto.org/imrd/directdoc.asp?DDFDocuments/v/G/TBTN26/BDI781.docx")</f>
        <v>https://docs.wto.org/imrd/directdoc.asp?DDFDocuments/v/G/TBTN26/BDI781.docx</v>
      </c>
      <c r="U153" s="6" t="s">
        <v>44</v>
      </c>
      <c r="V153" s="6" t="s">
        <v>45</v>
      </c>
      <c r="W153" s="6" t="s">
        <v>45</v>
      </c>
      <c r="X153" s="6" t="s">
        <v>45</v>
      </c>
      <c r="Y153" s="6" t="s">
        <v>45</v>
      </c>
      <c r="Z153" s="6" t="s">
        <v>45</v>
      </c>
      <c r="AA153" s="6" t="s">
        <v>45</v>
      </c>
      <c r="AB153" s="9" t="s">
        <v>1452</v>
      </c>
      <c r="AC153" s="6" t="s">
        <v>38</v>
      </c>
      <c r="AD153" s="6" t="s">
        <v>38</v>
      </c>
      <c r="AE153" s="6" t="s">
        <v>38</v>
      </c>
      <c r="AF153" s="6" t="s">
        <v>38</v>
      </c>
      <c r="AG153" s="6" t="s">
        <v>38</v>
      </c>
      <c r="AH153" s="9" t="s">
        <v>38</v>
      </c>
    </row>
    <row r="154" spans="1:34" ht="30" customHeight="1" x14ac:dyDescent="0.3">
      <c r="A154" s="6" t="s">
        <v>1202</v>
      </c>
      <c r="B154" s="10">
        <v>46182</v>
      </c>
      <c r="C154" s="8" t="str">
        <f>HYPERLINK("https://epingalert.org/en/Search?viewData= G/TBT/N/BDI/781, G/TBT/N/KEN/2071, G/TBT/N/RWA/1439, G/TBT/N/TZA/1618, G/TBT/N/UGA/2395"," G/TBT/N/BDI/781, G/TBT/N/KEN/2071, G/TBT/N/RWA/1439, G/TBT/N/TZA/1618, G/TBT/N/UGA/2395")</f>
        <v xml:space="preserve"> G/TBT/N/BDI/781, G/TBT/N/KEN/2071, G/TBT/N/RWA/1439, G/TBT/N/TZA/1618, G/TBT/N/UGA/2395</v>
      </c>
      <c r="D154" s="9" t="s">
        <v>1446</v>
      </c>
      <c r="E154" s="9" t="s">
        <v>1447</v>
      </c>
      <c r="F154" s="9" t="s">
        <v>1448</v>
      </c>
      <c r="G154" s="9" t="s">
        <v>1449</v>
      </c>
      <c r="H154" s="9" t="s">
        <v>1450</v>
      </c>
      <c r="I154" s="9" t="s">
        <v>1257</v>
      </c>
      <c r="J154" s="9" t="s">
        <v>38</v>
      </c>
      <c r="K154" s="9" t="s">
        <v>38</v>
      </c>
      <c r="L154" s="6"/>
      <c r="M154" s="7">
        <v>46242</v>
      </c>
      <c r="N154" s="7" t="s">
        <v>122</v>
      </c>
      <c r="O154" s="7" t="s">
        <v>1278</v>
      </c>
      <c r="P154" s="6" t="s">
        <v>43</v>
      </c>
      <c r="Q154" s="9" t="s">
        <v>1451</v>
      </c>
      <c r="R154" s="6" t="str">
        <f>HYPERLINK("https://docs.wto.org/imrd/directdoc.asp?DDFDocuments/t/G/TBTN26/BDI781.docx", "https://docs.wto.org/imrd/directdoc.asp?DDFDocuments/t/G/TBTN26/BDI781.docx")</f>
        <v>https://docs.wto.org/imrd/directdoc.asp?DDFDocuments/t/G/TBTN26/BDI781.docx</v>
      </c>
      <c r="S154" s="6" t="str">
        <f>HYPERLINK("https://docs.wto.org/imrd/directdoc.asp?DDFDocuments/u/G/TBTN26/BDI781.docx", "https://docs.wto.org/imrd/directdoc.asp?DDFDocuments/u/G/TBTN26/BDI781.docx")</f>
        <v>https://docs.wto.org/imrd/directdoc.asp?DDFDocuments/u/G/TBTN26/BDI781.docx</v>
      </c>
      <c r="T154" s="6" t="str">
        <f>HYPERLINK("https://docs.wto.org/imrd/directdoc.asp?DDFDocuments/v/G/TBTN26/BDI781.docx", "https://docs.wto.org/imrd/directdoc.asp?DDFDocuments/v/G/TBTN26/BDI781.docx")</f>
        <v>https://docs.wto.org/imrd/directdoc.asp?DDFDocuments/v/G/TBTN26/BDI781.docx</v>
      </c>
      <c r="U154" s="6" t="s">
        <v>44</v>
      </c>
      <c r="V154" s="6" t="s">
        <v>45</v>
      </c>
      <c r="W154" s="6" t="s">
        <v>45</v>
      </c>
      <c r="X154" s="6" t="s">
        <v>45</v>
      </c>
      <c r="Y154" s="6" t="s">
        <v>45</v>
      </c>
      <c r="Z154" s="6" t="s">
        <v>45</v>
      </c>
      <c r="AA154" s="6" t="s">
        <v>45</v>
      </c>
      <c r="AB154" s="9" t="s">
        <v>1452</v>
      </c>
      <c r="AC154" s="6" t="s">
        <v>38</v>
      </c>
      <c r="AD154" s="6" t="s">
        <v>38</v>
      </c>
      <c r="AE154" s="6" t="s">
        <v>38</v>
      </c>
      <c r="AF154" s="6" t="s">
        <v>38</v>
      </c>
      <c r="AG154" s="6" t="s">
        <v>38</v>
      </c>
      <c r="AH154" s="9" t="s">
        <v>38</v>
      </c>
    </row>
    <row r="155" spans="1:34" ht="30" customHeight="1" x14ac:dyDescent="0.3">
      <c r="A155" s="6" t="s">
        <v>1203</v>
      </c>
      <c r="B155" s="10">
        <v>46182</v>
      </c>
      <c r="C155" s="8" t="str">
        <f>HYPERLINK("https://epingalert.org/en/Search?viewData= G/TBT/N/BDI/781, G/TBT/N/KEN/2071, G/TBT/N/RWA/1439, G/TBT/N/TZA/1618, G/TBT/N/UGA/2395"," G/TBT/N/BDI/781, G/TBT/N/KEN/2071, G/TBT/N/RWA/1439, G/TBT/N/TZA/1618, G/TBT/N/UGA/2395")</f>
        <v xml:space="preserve"> G/TBT/N/BDI/781, G/TBT/N/KEN/2071, G/TBT/N/RWA/1439, G/TBT/N/TZA/1618, G/TBT/N/UGA/2395</v>
      </c>
      <c r="D155" s="9" t="s">
        <v>1446</v>
      </c>
      <c r="E155" s="9" t="s">
        <v>1447</v>
      </c>
      <c r="F155" s="9" t="s">
        <v>1448</v>
      </c>
      <c r="G155" s="9" t="s">
        <v>1449</v>
      </c>
      <c r="H155" s="9" t="s">
        <v>1450</v>
      </c>
      <c r="I155" s="9" t="s">
        <v>1257</v>
      </c>
      <c r="J155" s="9" t="s">
        <v>38</v>
      </c>
      <c r="K155" s="9" t="s">
        <v>38</v>
      </c>
      <c r="L155" s="6"/>
      <c r="M155" s="7">
        <v>46242</v>
      </c>
      <c r="N155" s="7" t="s">
        <v>122</v>
      </c>
      <c r="O155" s="7" t="s">
        <v>1278</v>
      </c>
      <c r="P155" s="6" t="s">
        <v>43</v>
      </c>
      <c r="Q155" s="9" t="s">
        <v>1451</v>
      </c>
      <c r="R155" s="6" t="str">
        <f>HYPERLINK("https://docs.wto.org/imrd/directdoc.asp?DDFDocuments/t/G/TBTN26/BDI781.docx", "https://docs.wto.org/imrd/directdoc.asp?DDFDocuments/t/G/TBTN26/BDI781.docx")</f>
        <v>https://docs.wto.org/imrd/directdoc.asp?DDFDocuments/t/G/TBTN26/BDI781.docx</v>
      </c>
      <c r="S155" s="6" t="str">
        <f>HYPERLINK("https://docs.wto.org/imrd/directdoc.asp?DDFDocuments/u/G/TBTN26/BDI781.docx", "https://docs.wto.org/imrd/directdoc.asp?DDFDocuments/u/G/TBTN26/BDI781.docx")</f>
        <v>https://docs.wto.org/imrd/directdoc.asp?DDFDocuments/u/G/TBTN26/BDI781.docx</v>
      </c>
      <c r="T155" s="6" t="str">
        <f>HYPERLINK("https://docs.wto.org/imrd/directdoc.asp?DDFDocuments/v/G/TBTN26/BDI781.docx", "https://docs.wto.org/imrd/directdoc.asp?DDFDocuments/v/G/TBTN26/BDI781.docx")</f>
        <v>https://docs.wto.org/imrd/directdoc.asp?DDFDocuments/v/G/TBTN26/BDI781.docx</v>
      </c>
      <c r="U155" s="6" t="s">
        <v>44</v>
      </c>
      <c r="V155" s="6" t="s">
        <v>45</v>
      </c>
      <c r="W155" s="6" t="s">
        <v>45</v>
      </c>
      <c r="X155" s="6" t="s">
        <v>45</v>
      </c>
      <c r="Y155" s="6" t="s">
        <v>45</v>
      </c>
      <c r="Z155" s="6" t="s">
        <v>45</v>
      </c>
      <c r="AA155" s="6" t="s">
        <v>45</v>
      </c>
      <c r="AB155" s="9" t="s">
        <v>1452</v>
      </c>
      <c r="AC155" s="6" t="s">
        <v>38</v>
      </c>
      <c r="AD155" s="6" t="s">
        <v>38</v>
      </c>
      <c r="AE155" s="6" t="s">
        <v>38</v>
      </c>
      <c r="AF155" s="6" t="s">
        <v>38</v>
      </c>
      <c r="AG155" s="6" t="s">
        <v>38</v>
      </c>
      <c r="AH155" s="9" t="s">
        <v>38</v>
      </c>
    </row>
    <row r="156" spans="1:34" ht="30" customHeight="1" x14ac:dyDescent="0.3">
      <c r="A156" s="6" t="s">
        <v>876</v>
      </c>
      <c r="B156" s="10">
        <v>46182</v>
      </c>
      <c r="C156" s="8" t="str">
        <f>HYPERLINK("https://epingalert.org/en/Search?viewData= G/TBT/N/BDI/781, G/TBT/N/KEN/2071, G/TBT/N/RWA/1439, G/TBT/N/TZA/1618, G/TBT/N/UGA/2395"," G/TBT/N/BDI/781, G/TBT/N/KEN/2071, G/TBT/N/RWA/1439, G/TBT/N/TZA/1618, G/TBT/N/UGA/2395")</f>
        <v xml:space="preserve"> G/TBT/N/BDI/781, G/TBT/N/KEN/2071, G/TBT/N/RWA/1439, G/TBT/N/TZA/1618, G/TBT/N/UGA/2395</v>
      </c>
      <c r="D156" s="9" t="s">
        <v>1446</v>
      </c>
      <c r="E156" s="9" t="s">
        <v>1447</v>
      </c>
      <c r="F156" s="9" t="s">
        <v>1448</v>
      </c>
      <c r="G156" s="9" t="s">
        <v>1449</v>
      </c>
      <c r="H156" s="9" t="s">
        <v>1450</v>
      </c>
      <c r="I156" s="9" t="s">
        <v>1257</v>
      </c>
      <c r="J156" s="9" t="s">
        <v>38</v>
      </c>
      <c r="K156" s="9" t="s">
        <v>38</v>
      </c>
      <c r="L156" s="6"/>
      <c r="M156" s="7">
        <v>46242</v>
      </c>
      <c r="N156" s="7" t="s">
        <v>122</v>
      </c>
      <c r="O156" s="7" t="s">
        <v>1278</v>
      </c>
      <c r="P156" s="6" t="s">
        <v>43</v>
      </c>
      <c r="Q156" s="9" t="s">
        <v>1451</v>
      </c>
      <c r="R156" s="6" t="str">
        <f>HYPERLINK("https://docs.wto.org/imrd/directdoc.asp?DDFDocuments/t/G/TBTN26/BDI781.docx", "https://docs.wto.org/imrd/directdoc.asp?DDFDocuments/t/G/TBTN26/BDI781.docx")</f>
        <v>https://docs.wto.org/imrd/directdoc.asp?DDFDocuments/t/G/TBTN26/BDI781.docx</v>
      </c>
      <c r="S156" s="6" t="str">
        <f>HYPERLINK("https://docs.wto.org/imrd/directdoc.asp?DDFDocuments/u/G/TBTN26/BDI781.docx", "https://docs.wto.org/imrd/directdoc.asp?DDFDocuments/u/G/TBTN26/BDI781.docx")</f>
        <v>https://docs.wto.org/imrd/directdoc.asp?DDFDocuments/u/G/TBTN26/BDI781.docx</v>
      </c>
      <c r="T156" s="6" t="str">
        <f>HYPERLINK("https://docs.wto.org/imrd/directdoc.asp?DDFDocuments/v/G/TBTN26/BDI781.docx", "https://docs.wto.org/imrd/directdoc.asp?DDFDocuments/v/G/TBTN26/BDI781.docx")</f>
        <v>https://docs.wto.org/imrd/directdoc.asp?DDFDocuments/v/G/TBTN26/BDI781.docx</v>
      </c>
      <c r="U156" s="6" t="s">
        <v>44</v>
      </c>
      <c r="V156" s="6" t="s">
        <v>45</v>
      </c>
      <c r="W156" s="6" t="s">
        <v>45</v>
      </c>
      <c r="X156" s="6" t="s">
        <v>45</v>
      </c>
      <c r="Y156" s="6" t="s">
        <v>45</v>
      </c>
      <c r="Z156" s="6" t="s">
        <v>45</v>
      </c>
      <c r="AA156" s="6" t="s">
        <v>45</v>
      </c>
      <c r="AB156" s="9" t="s">
        <v>1452</v>
      </c>
      <c r="AC156" s="6" t="s">
        <v>38</v>
      </c>
      <c r="AD156" s="6" t="s">
        <v>38</v>
      </c>
      <c r="AE156" s="6" t="s">
        <v>38</v>
      </c>
      <c r="AF156" s="6" t="s">
        <v>38</v>
      </c>
      <c r="AG156" s="6" t="s">
        <v>38</v>
      </c>
      <c r="AH156" s="9" t="s">
        <v>38</v>
      </c>
    </row>
    <row r="157" spans="1:34" ht="30" customHeight="1" x14ac:dyDescent="0.3">
      <c r="A157" s="6" t="s">
        <v>1194</v>
      </c>
      <c r="B157" s="10">
        <v>46182</v>
      </c>
      <c r="C157" s="8" t="str">
        <f>HYPERLINK("https://epingalert.org/en/Search?viewData= G/TBT/N/BDI/782, G/TBT/N/KEN/2072, G/TBT/N/RWA/1440, G/TBT/N/TZA/1619, G/TBT/N/UGA/2396"," G/TBT/N/BDI/782, G/TBT/N/KEN/2072, G/TBT/N/RWA/1440, G/TBT/N/TZA/1619, G/TBT/N/UGA/2396")</f>
        <v xml:space="preserve"> G/TBT/N/BDI/782, G/TBT/N/KEN/2072, G/TBT/N/RWA/1440, G/TBT/N/TZA/1619, G/TBT/N/UGA/2396</v>
      </c>
      <c r="D157" s="9" t="s">
        <v>1453</v>
      </c>
      <c r="E157" s="9" t="s">
        <v>1454</v>
      </c>
      <c r="F157" s="9" t="s">
        <v>1254</v>
      </c>
      <c r="G157" s="9" t="s">
        <v>1285</v>
      </c>
      <c r="H157" s="9" t="s">
        <v>1286</v>
      </c>
      <c r="I157" s="9" t="s">
        <v>1257</v>
      </c>
      <c r="J157" s="9" t="s">
        <v>38</v>
      </c>
      <c r="K157" s="9" t="s">
        <v>454</v>
      </c>
      <c r="L157" s="6"/>
      <c r="M157" s="7">
        <v>46242</v>
      </c>
      <c r="N157" s="7" t="s">
        <v>122</v>
      </c>
      <c r="O157" s="7" t="s">
        <v>1278</v>
      </c>
      <c r="P157" s="6" t="s">
        <v>43</v>
      </c>
      <c r="Q157" s="9" t="s">
        <v>1455</v>
      </c>
      <c r="R157" s="6" t="str">
        <f>HYPERLINK("https://docs.wto.org/imrd/directdoc.asp?DDFDocuments/t/G/TBTN26/BDI782.docx", "https://docs.wto.org/imrd/directdoc.asp?DDFDocuments/t/G/TBTN26/BDI782.docx")</f>
        <v>https://docs.wto.org/imrd/directdoc.asp?DDFDocuments/t/G/TBTN26/BDI782.docx</v>
      </c>
      <c r="S157" s="6" t="str">
        <f>HYPERLINK("https://docs.wto.org/imrd/directdoc.asp?DDFDocuments/u/G/TBTN26/BDI782.docx", "https://docs.wto.org/imrd/directdoc.asp?DDFDocuments/u/G/TBTN26/BDI782.docx")</f>
        <v>https://docs.wto.org/imrd/directdoc.asp?DDFDocuments/u/G/TBTN26/BDI782.docx</v>
      </c>
      <c r="T157" s="6" t="str">
        <f>HYPERLINK("https://docs.wto.org/imrd/directdoc.asp?DDFDocuments/v/G/TBTN26/BDI782.docx", "https://docs.wto.org/imrd/directdoc.asp?DDFDocuments/v/G/TBTN26/BDI782.docx")</f>
        <v>https://docs.wto.org/imrd/directdoc.asp?DDFDocuments/v/G/TBTN26/BDI782.docx</v>
      </c>
      <c r="U157" s="6" t="s">
        <v>44</v>
      </c>
      <c r="V157" s="6" t="s">
        <v>45</v>
      </c>
      <c r="W157" s="6" t="s">
        <v>45</v>
      </c>
      <c r="X157" s="6" t="s">
        <v>45</v>
      </c>
      <c r="Y157" s="6" t="s">
        <v>45</v>
      </c>
      <c r="Z157" s="6" t="s">
        <v>45</v>
      </c>
      <c r="AA157" s="6" t="s">
        <v>45</v>
      </c>
      <c r="AB157" s="9" t="s">
        <v>1456</v>
      </c>
      <c r="AC157" s="6" t="s">
        <v>38</v>
      </c>
      <c r="AD157" s="6" t="s">
        <v>38</v>
      </c>
      <c r="AE157" s="6" t="s">
        <v>38</v>
      </c>
      <c r="AF157" s="6" t="s">
        <v>38</v>
      </c>
      <c r="AG157" s="6" t="s">
        <v>38</v>
      </c>
      <c r="AH157" s="9" t="s">
        <v>38</v>
      </c>
    </row>
    <row r="158" spans="1:34" ht="30" customHeight="1" x14ac:dyDescent="0.3">
      <c r="A158" s="6" t="s">
        <v>1096</v>
      </c>
      <c r="B158" s="10">
        <v>46182</v>
      </c>
      <c r="C158" s="8" t="str">
        <f>HYPERLINK("https://epingalert.org/en/Search?viewData= G/TBT/N/BDI/782, G/TBT/N/KEN/2072, G/TBT/N/RWA/1440, G/TBT/N/TZA/1619, G/TBT/N/UGA/2396"," G/TBT/N/BDI/782, G/TBT/N/KEN/2072, G/TBT/N/RWA/1440, G/TBT/N/TZA/1619, G/TBT/N/UGA/2396")</f>
        <v xml:space="preserve"> G/TBT/N/BDI/782, G/TBT/N/KEN/2072, G/TBT/N/RWA/1440, G/TBT/N/TZA/1619, G/TBT/N/UGA/2396</v>
      </c>
      <c r="D158" s="9" t="s">
        <v>1453</v>
      </c>
      <c r="E158" s="9" t="s">
        <v>1454</v>
      </c>
      <c r="F158" s="9" t="s">
        <v>1254</v>
      </c>
      <c r="G158" s="9" t="s">
        <v>1285</v>
      </c>
      <c r="H158" s="9" t="s">
        <v>1286</v>
      </c>
      <c r="I158" s="9" t="s">
        <v>1257</v>
      </c>
      <c r="J158" s="9" t="s">
        <v>38</v>
      </c>
      <c r="K158" s="9" t="s">
        <v>454</v>
      </c>
      <c r="L158" s="6"/>
      <c r="M158" s="7">
        <v>46242</v>
      </c>
      <c r="N158" s="7" t="s">
        <v>122</v>
      </c>
      <c r="O158" s="7" t="s">
        <v>1278</v>
      </c>
      <c r="P158" s="6" t="s">
        <v>43</v>
      </c>
      <c r="Q158" s="9" t="s">
        <v>1455</v>
      </c>
      <c r="R158" s="6" t="str">
        <f>HYPERLINK("https://docs.wto.org/imrd/directdoc.asp?DDFDocuments/t/G/TBTN26/BDI782.docx", "https://docs.wto.org/imrd/directdoc.asp?DDFDocuments/t/G/TBTN26/BDI782.docx")</f>
        <v>https://docs.wto.org/imrd/directdoc.asp?DDFDocuments/t/G/TBTN26/BDI782.docx</v>
      </c>
      <c r="S158" s="6" t="str">
        <f>HYPERLINK("https://docs.wto.org/imrd/directdoc.asp?DDFDocuments/u/G/TBTN26/BDI782.docx", "https://docs.wto.org/imrd/directdoc.asp?DDFDocuments/u/G/TBTN26/BDI782.docx")</f>
        <v>https://docs.wto.org/imrd/directdoc.asp?DDFDocuments/u/G/TBTN26/BDI782.docx</v>
      </c>
      <c r="T158" s="6" t="str">
        <f>HYPERLINK("https://docs.wto.org/imrd/directdoc.asp?DDFDocuments/v/G/TBTN26/BDI782.docx", "https://docs.wto.org/imrd/directdoc.asp?DDFDocuments/v/G/TBTN26/BDI782.docx")</f>
        <v>https://docs.wto.org/imrd/directdoc.asp?DDFDocuments/v/G/TBTN26/BDI782.docx</v>
      </c>
      <c r="U158" s="6" t="s">
        <v>44</v>
      </c>
      <c r="V158" s="6" t="s">
        <v>45</v>
      </c>
      <c r="W158" s="6" t="s">
        <v>45</v>
      </c>
      <c r="X158" s="6" t="s">
        <v>45</v>
      </c>
      <c r="Y158" s="6" t="s">
        <v>45</v>
      </c>
      <c r="Z158" s="6" t="s">
        <v>45</v>
      </c>
      <c r="AA158" s="6" t="s">
        <v>45</v>
      </c>
      <c r="AB158" s="9" t="s">
        <v>1456</v>
      </c>
      <c r="AC158" s="6" t="s">
        <v>38</v>
      </c>
      <c r="AD158" s="6" t="s">
        <v>38</v>
      </c>
      <c r="AE158" s="6" t="s">
        <v>38</v>
      </c>
      <c r="AF158" s="6" t="s">
        <v>38</v>
      </c>
      <c r="AG158" s="6" t="s">
        <v>38</v>
      </c>
      <c r="AH158" s="9" t="s">
        <v>38</v>
      </c>
    </row>
    <row r="159" spans="1:34" ht="30" customHeight="1" x14ac:dyDescent="0.3">
      <c r="A159" s="6" t="s">
        <v>1202</v>
      </c>
      <c r="B159" s="10">
        <v>46182</v>
      </c>
      <c r="C159" s="8" t="str">
        <f>HYPERLINK("https://epingalert.org/en/Search?viewData= G/TBT/N/BDI/782, G/TBT/N/KEN/2072, G/TBT/N/RWA/1440, G/TBT/N/TZA/1619, G/TBT/N/UGA/2396"," G/TBT/N/BDI/782, G/TBT/N/KEN/2072, G/TBT/N/RWA/1440, G/TBT/N/TZA/1619, G/TBT/N/UGA/2396")</f>
        <v xml:space="preserve"> G/TBT/N/BDI/782, G/TBT/N/KEN/2072, G/TBT/N/RWA/1440, G/TBT/N/TZA/1619, G/TBT/N/UGA/2396</v>
      </c>
      <c r="D159" s="9" t="s">
        <v>1453</v>
      </c>
      <c r="E159" s="9" t="s">
        <v>1454</v>
      </c>
      <c r="F159" s="9" t="s">
        <v>1254</v>
      </c>
      <c r="G159" s="9" t="s">
        <v>1285</v>
      </c>
      <c r="H159" s="9" t="s">
        <v>1286</v>
      </c>
      <c r="I159" s="9" t="s">
        <v>1257</v>
      </c>
      <c r="J159" s="9" t="s">
        <v>38</v>
      </c>
      <c r="K159" s="9" t="s">
        <v>454</v>
      </c>
      <c r="L159" s="6"/>
      <c r="M159" s="7">
        <v>46242</v>
      </c>
      <c r="N159" s="7" t="s">
        <v>122</v>
      </c>
      <c r="O159" s="7" t="s">
        <v>1278</v>
      </c>
      <c r="P159" s="6" t="s">
        <v>43</v>
      </c>
      <c r="Q159" s="9" t="s">
        <v>1455</v>
      </c>
      <c r="R159" s="6" t="str">
        <f>HYPERLINK("https://docs.wto.org/imrd/directdoc.asp?DDFDocuments/t/G/TBTN26/BDI782.docx", "https://docs.wto.org/imrd/directdoc.asp?DDFDocuments/t/G/TBTN26/BDI782.docx")</f>
        <v>https://docs.wto.org/imrd/directdoc.asp?DDFDocuments/t/G/TBTN26/BDI782.docx</v>
      </c>
      <c r="S159" s="6" t="str">
        <f>HYPERLINK("https://docs.wto.org/imrd/directdoc.asp?DDFDocuments/u/G/TBTN26/BDI782.docx", "https://docs.wto.org/imrd/directdoc.asp?DDFDocuments/u/G/TBTN26/BDI782.docx")</f>
        <v>https://docs.wto.org/imrd/directdoc.asp?DDFDocuments/u/G/TBTN26/BDI782.docx</v>
      </c>
      <c r="T159" s="6" t="str">
        <f>HYPERLINK("https://docs.wto.org/imrd/directdoc.asp?DDFDocuments/v/G/TBTN26/BDI782.docx", "https://docs.wto.org/imrd/directdoc.asp?DDFDocuments/v/G/TBTN26/BDI782.docx")</f>
        <v>https://docs.wto.org/imrd/directdoc.asp?DDFDocuments/v/G/TBTN26/BDI782.docx</v>
      </c>
      <c r="U159" s="6" t="s">
        <v>44</v>
      </c>
      <c r="V159" s="6" t="s">
        <v>45</v>
      </c>
      <c r="W159" s="6" t="s">
        <v>45</v>
      </c>
      <c r="X159" s="6" t="s">
        <v>45</v>
      </c>
      <c r="Y159" s="6" t="s">
        <v>45</v>
      </c>
      <c r="Z159" s="6" t="s">
        <v>45</v>
      </c>
      <c r="AA159" s="6" t="s">
        <v>45</v>
      </c>
      <c r="AB159" s="9" t="s">
        <v>1456</v>
      </c>
      <c r="AC159" s="6" t="s">
        <v>38</v>
      </c>
      <c r="AD159" s="6" t="s">
        <v>38</v>
      </c>
      <c r="AE159" s="6" t="s">
        <v>38</v>
      </c>
      <c r="AF159" s="6" t="s">
        <v>38</v>
      </c>
      <c r="AG159" s="6" t="s">
        <v>38</v>
      </c>
      <c r="AH159" s="9" t="s">
        <v>38</v>
      </c>
    </row>
    <row r="160" spans="1:34" ht="30" customHeight="1" x14ac:dyDescent="0.3">
      <c r="A160" s="6" t="s">
        <v>1203</v>
      </c>
      <c r="B160" s="10">
        <v>46182</v>
      </c>
      <c r="C160" s="8" t="str">
        <f>HYPERLINK("https://epingalert.org/en/Search?viewData= G/TBT/N/BDI/782, G/TBT/N/KEN/2072, G/TBT/N/RWA/1440, G/TBT/N/TZA/1619, G/TBT/N/UGA/2396"," G/TBT/N/BDI/782, G/TBT/N/KEN/2072, G/TBT/N/RWA/1440, G/TBT/N/TZA/1619, G/TBT/N/UGA/2396")</f>
        <v xml:space="preserve"> G/TBT/N/BDI/782, G/TBT/N/KEN/2072, G/TBT/N/RWA/1440, G/TBT/N/TZA/1619, G/TBT/N/UGA/2396</v>
      </c>
      <c r="D160" s="9" t="s">
        <v>1453</v>
      </c>
      <c r="E160" s="9" t="s">
        <v>1454</v>
      </c>
      <c r="F160" s="9" t="s">
        <v>1254</v>
      </c>
      <c r="G160" s="9" t="s">
        <v>1285</v>
      </c>
      <c r="H160" s="9" t="s">
        <v>1286</v>
      </c>
      <c r="I160" s="9" t="s">
        <v>1257</v>
      </c>
      <c r="J160" s="9" t="s">
        <v>38</v>
      </c>
      <c r="K160" s="9" t="s">
        <v>454</v>
      </c>
      <c r="L160" s="6"/>
      <c r="M160" s="7">
        <v>46242</v>
      </c>
      <c r="N160" s="7" t="s">
        <v>122</v>
      </c>
      <c r="O160" s="7" t="s">
        <v>1278</v>
      </c>
      <c r="P160" s="6" t="s">
        <v>43</v>
      </c>
      <c r="Q160" s="9" t="s">
        <v>1455</v>
      </c>
      <c r="R160" s="6" t="str">
        <f>HYPERLINK("https://docs.wto.org/imrd/directdoc.asp?DDFDocuments/t/G/TBTN26/BDI782.docx", "https://docs.wto.org/imrd/directdoc.asp?DDFDocuments/t/G/TBTN26/BDI782.docx")</f>
        <v>https://docs.wto.org/imrd/directdoc.asp?DDFDocuments/t/G/TBTN26/BDI782.docx</v>
      </c>
      <c r="S160" s="6" t="str">
        <f>HYPERLINK("https://docs.wto.org/imrd/directdoc.asp?DDFDocuments/u/G/TBTN26/BDI782.docx", "https://docs.wto.org/imrd/directdoc.asp?DDFDocuments/u/G/TBTN26/BDI782.docx")</f>
        <v>https://docs.wto.org/imrd/directdoc.asp?DDFDocuments/u/G/TBTN26/BDI782.docx</v>
      </c>
      <c r="T160" s="6" t="str">
        <f>HYPERLINK("https://docs.wto.org/imrd/directdoc.asp?DDFDocuments/v/G/TBTN26/BDI782.docx", "https://docs.wto.org/imrd/directdoc.asp?DDFDocuments/v/G/TBTN26/BDI782.docx")</f>
        <v>https://docs.wto.org/imrd/directdoc.asp?DDFDocuments/v/G/TBTN26/BDI782.docx</v>
      </c>
      <c r="U160" s="6" t="s">
        <v>44</v>
      </c>
      <c r="V160" s="6" t="s">
        <v>45</v>
      </c>
      <c r="W160" s="6" t="s">
        <v>45</v>
      </c>
      <c r="X160" s="6" t="s">
        <v>45</v>
      </c>
      <c r="Y160" s="6" t="s">
        <v>45</v>
      </c>
      <c r="Z160" s="6" t="s">
        <v>45</v>
      </c>
      <c r="AA160" s="6" t="s">
        <v>45</v>
      </c>
      <c r="AB160" s="9" t="s">
        <v>1456</v>
      </c>
      <c r="AC160" s="6" t="s">
        <v>38</v>
      </c>
      <c r="AD160" s="6" t="s">
        <v>38</v>
      </c>
      <c r="AE160" s="6" t="s">
        <v>38</v>
      </c>
      <c r="AF160" s="6" t="s">
        <v>38</v>
      </c>
      <c r="AG160" s="6" t="s">
        <v>38</v>
      </c>
      <c r="AH160" s="9" t="s">
        <v>38</v>
      </c>
    </row>
    <row r="161" spans="1:34" ht="30" customHeight="1" x14ac:dyDescent="0.3">
      <c r="A161" s="6" t="s">
        <v>876</v>
      </c>
      <c r="B161" s="10">
        <v>46182</v>
      </c>
      <c r="C161" s="8" t="str">
        <f>HYPERLINK("https://epingalert.org/en/Search?viewData= G/TBT/N/BDI/782, G/TBT/N/KEN/2072, G/TBT/N/RWA/1440, G/TBT/N/TZA/1619, G/TBT/N/UGA/2396"," G/TBT/N/BDI/782, G/TBT/N/KEN/2072, G/TBT/N/RWA/1440, G/TBT/N/TZA/1619, G/TBT/N/UGA/2396")</f>
        <v xml:space="preserve"> G/TBT/N/BDI/782, G/TBT/N/KEN/2072, G/TBT/N/RWA/1440, G/TBT/N/TZA/1619, G/TBT/N/UGA/2396</v>
      </c>
      <c r="D161" s="9" t="s">
        <v>1453</v>
      </c>
      <c r="E161" s="9" t="s">
        <v>1454</v>
      </c>
      <c r="F161" s="9" t="s">
        <v>1254</v>
      </c>
      <c r="G161" s="9" t="s">
        <v>1285</v>
      </c>
      <c r="H161" s="9" t="s">
        <v>1286</v>
      </c>
      <c r="I161" s="9" t="s">
        <v>1257</v>
      </c>
      <c r="J161" s="9" t="s">
        <v>38</v>
      </c>
      <c r="K161" s="9" t="s">
        <v>454</v>
      </c>
      <c r="L161" s="6"/>
      <c r="M161" s="7">
        <v>46242</v>
      </c>
      <c r="N161" s="7" t="s">
        <v>122</v>
      </c>
      <c r="O161" s="7" t="s">
        <v>1278</v>
      </c>
      <c r="P161" s="6" t="s">
        <v>43</v>
      </c>
      <c r="Q161" s="9" t="s">
        <v>1455</v>
      </c>
      <c r="R161" s="6" t="str">
        <f>HYPERLINK("https://docs.wto.org/imrd/directdoc.asp?DDFDocuments/t/G/TBTN26/BDI782.docx", "https://docs.wto.org/imrd/directdoc.asp?DDFDocuments/t/G/TBTN26/BDI782.docx")</f>
        <v>https://docs.wto.org/imrd/directdoc.asp?DDFDocuments/t/G/TBTN26/BDI782.docx</v>
      </c>
      <c r="S161" s="6" t="str">
        <f>HYPERLINK("https://docs.wto.org/imrd/directdoc.asp?DDFDocuments/u/G/TBTN26/BDI782.docx", "https://docs.wto.org/imrd/directdoc.asp?DDFDocuments/u/G/TBTN26/BDI782.docx")</f>
        <v>https://docs.wto.org/imrd/directdoc.asp?DDFDocuments/u/G/TBTN26/BDI782.docx</v>
      </c>
      <c r="T161" s="6" t="str">
        <f>HYPERLINK("https://docs.wto.org/imrd/directdoc.asp?DDFDocuments/v/G/TBTN26/BDI782.docx", "https://docs.wto.org/imrd/directdoc.asp?DDFDocuments/v/G/TBTN26/BDI782.docx")</f>
        <v>https://docs.wto.org/imrd/directdoc.asp?DDFDocuments/v/G/TBTN26/BDI782.docx</v>
      </c>
      <c r="U161" s="6" t="s">
        <v>44</v>
      </c>
      <c r="V161" s="6" t="s">
        <v>45</v>
      </c>
      <c r="W161" s="6" t="s">
        <v>45</v>
      </c>
      <c r="X161" s="6" t="s">
        <v>45</v>
      </c>
      <c r="Y161" s="6" t="s">
        <v>45</v>
      </c>
      <c r="Z161" s="6" t="s">
        <v>45</v>
      </c>
      <c r="AA161" s="6" t="s">
        <v>45</v>
      </c>
      <c r="AB161" s="9" t="s">
        <v>1456</v>
      </c>
      <c r="AC161" s="6" t="s">
        <v>38</v>
      </c>
      <c r="AD161" s="6" t="s">
        <v>38</v>
      </c>
      <c r="AE161" s="6" t="s">
        <v>38</v>
      </c>
      <c r="AF161" s="6" t="s">
        <v>38</v>
      </c>
      <c r="AG161" s="6" t="s">
        <v>38</v>
      </c>
      <c r="AH161" s="9" t="s">
        <v>38</v>
      </c>
    </row>
    <row r="162" spans="1:34" ht="30" customHeight="1" x14ac:dyDescent="0.3">
      <c r="A162" s="6" t="s">
        <v>1194</v>
      </c>
      <c r="B162" s="10">
        <v>46182</v>
      </c>
      <c r="C162" s="8" t="str">
        <f>HYPERLINK("https://epingalert.org/en/Search?viewData= G/TBT/N/BDI/783, G/TBT/N/KEN/2073, G/TBT/N/RWA/1441, G/TBT/N/TZA/1620, G/TBT/N/UGA/2397"," G/TBT/N/BDI/783, G/TBT/N/KEN/2073, G/TBT/N/RWA/1441, G/TBT/N/TZA/1620, G/TBT/N/UGA/2397")</f>
        <v xml:space="preserve"> G/TBT/N/BDI/783, G/TBT/N/KEN/2073, G/TBT/N/RWA/1441, G/TBT/N/TZA/1620, G/TBT/N/UGA/2397</v>
      </c>
      <c r="D162" s="9" t="s">
        <v>1457</v>
      </c>
      <c r="E162" s="9" t="s">
        <v>1458</v>
      </c>
      <c r="F162" s="9" t="s">
        <v>1254</v>
      </c>
      <c r="G162" s="9" t="s">
        <v>1285</v>
      </c>
      <c r="H162" s="9" t="s">
        <v>1286</v>
      </c>
      <c r="I162" s="9" t="s">
        <v>1257</v>
      </c>
      <c r="J162" s="9" t="s">
        <v>38</v>
      </c>
      <c r="K162" s="9" t="s">
        <v>454</v>
      </c>
      <c r="L162" s="6"/>
      <c r="M162" s="7">
        <v>46242</v>
      </c>
      <c r="N162" s="7" t="s">
        <v>122</v>
      </c>
      <c r="O162" s="7" t="s">
        <v>1278</v>
      </c>
      <c r="P162" s="6" t="s">
        <v>43</v>
      </c>
      <c r="Q162" s="9" t="s">
        <v>1459</v>
      </c>
      <c r="R162" s="6" t="str">
        <f>HYPERLINK("https://docs.wto.org/imrd/directdoc.asp?DDFDocuments/t/G/TBTN26/BDI783.docx", "https://docs.wto.org/imrd/directdoc.asp?DDFDocuments/t/G/TBTN26/BDI783.docx")</f>
        <v>https://docs.wto.org/imrd/directdoc.asp?DDFDocuments/t/G/TBTN26/BDI783.docx</v>
      </c>
      <c r="S162" s="6" t="str">
        <f>HYPERLINK("https://docs.wto.org/imrd/directdoc.asp?DDFDocuments/u/G/TBTN26/BDI783.docx", "https://docs.wto.org/imrd/directdoc.asp?DDFDocuments/u/G/TBTN26/BDI783.docx")</f>
        <v>https://docs.wto.org/imrd/directdoc.asp?DDFDocuments/u/G/TBTN26/BDI783.docx</v>
      </c>
      <c r="T162" s="6" t="str">
        <f>HYPERLINK("https://docs.wto.org/imrd/directdoc.asp?DDFDocuments/v/G/TBTN26/BDI783.docx", "https://docs.wto.org/imrd/directdoc.asp?DDFDocuments/v/G/TBTN26/BDI783.docx")</f>
        <v>https://docs.wto.org/imrd/directdoc.asp?DDFDocuments/v/G/TBTN26/BDI783.docx</v>
      </c>
      <c r="U162" s="6" t="s">
        <v>44</v>
      </c>
      <c r="V162" s="6" t="s">
        <v>45</v>
      </c>
      <c r="W162" s="6" t="s">
        <v>45</v>
      </c>
      <c r="X162" s="6" t="s">
        <v>45</v>
      </c>
      <c r="Y162" s="6" t="s">
        <v>45</v>
      </c>
      <c r="Z162" s="6" t="s">
        <v>45</v>
      </c>
      <c r="AA162" s="6" t="s">
        <v>45</v>
      </c>
      <c r="AB162" s="9" t="s">
        <v>1288</v>
      </c>
      <c r="AC162" s="6" t="s">
        <v>38</v>
      </c>
      <c r="AD162" s="6" t="s">
        <v>38</v>
      </c>
      <c r="AE162" s="6" t="s">
        <v>38</v>
      </c>
      <c r="AF162" s="6" t="s">
        <v>38</v>
      </c>
      <c r="AG162" s="6" t="s">
        <v>38</v>
      </c>
      <c r="AH162" s="9" t="s">
        <v>38</v>
      </c>
    </row>
    <row r="163" spans="1:34" ht="30" customHeight="1" x14ac:dyDescent="0.3">
      <c r="A163" s="6" t="s">
        <v>1096</v>
      </c>
      <c r="B163" s="10">
        <v>46182</v>
      </c>
      <c r="C163" s="8" t="str">
        <f>HYPERLINK("https://epingalert.org/en/Search?viewData= G/TBT/N/BDI/783, G/TBT/N/KEN/2073, G/TBT/N/RWA/1441, G/TBT/N/TZA/1620, G/TBT/N/UGA/2397"," G/TBT/N/BDI/783, G/TBT/N/KEN/2073, G/TBT/N/RWA/1441, G/TBT/N/TZA/1620, G/TBT/N/UGA/2397")</f>
        <v xml:space="preserve"> G/TBT/N/BDI/783, G/TBT/N/KEN/2073, G/TBT/N/RWA/1441, G/TBT/N/TZA/1620, G/TBT/N/UGA/2397</v>
      </c>
      <c r="D163" s="9" t="s">
        <v>1457</v>
      </c>
      <c r="E163" s="9" t="s">
        <v>1458</v>
      </c>
      <c r="F163" s="9" t="s">
        <v>1254</v>
      </c>
      <c r="G163" s="9" t="s">
        <v>1285</v>
      </c>
      <c r="H163" s="9" t="s">
        <v>1286</v>
      </c>
      <c r="I163" s="9" t="s">
        <v>1257</v>
      </c>
      <c r="J163" s="9" t="s">
        <v>38</v>
      </c>
      <c r="K163" s="9" t="s">
        <v>454</v>
      </c>
      <c r="L163" s="6"/>
      <c r="M163" s="7">
        <v>46242</v>
      </c>
      <c r="N163" s="7" t="s">
        <v>122</v>
      </c>
      <c r="O163" s="7" t="s">
        <v>1278</v>
      </c>
      <c r="P163" s="6" t="s">
        <v>43</v>
      </c>
      <c r="Q163" s="9" t="s">
        <v>1459</v>
      </c>
      <c r="R163" s="6" t="str">
        <f>HYPERLINK("https://docs.wto.org/imrd/directdoc.asp?DDFDocuments/t/G/TBTN26/BDI783.docx", "https://docs.wto.org/imrd/directdoc.asp?DDFDocuments/t/G/TBTN26/BDI783.docx")</f>
        <v>https://docs.wto.org/imrd/directdoc.asp?DDFDocuments/t/G/TBTN26/BDI783.docx</v>
      </c>
      <c r="S163" s="6" t="str">
        <f>HYPERLINK("https://docs.wto.org/imrd/directdoc.asp?DDFDocuments/u/G/TBTN26/BDI783.docx", "https://docs.wto.org/imrd/directdoc.asp?DDFDocuments/u/G/TBTN26/BDI783.docx")</f>
        <v>https://docs.wto.org/imrd/directdoc.asp?DDFDocuments/u/G/TBTN26/BDI783.docx</v>
      </c>
      <c r="T163" s="6" t="str">
        <f>HYPERLINK("https://docs.wto.org/imrd/directdoc.asp?DDFDocuments/v/G/TBTN26/BDI783.docx", "https://docs.wto.org/imrd/directdoc.asp?DDFDocuments/v/G/TBTN26/BDI783.docx")</f>
        <v>https://docs.wto.org/imrd/directdoc.asp?DDFDocuments/v/G/TBTN26/BDI783.docx</v>
      </c>
      <c r="U163" s="6" t="s">
        <v>44</v>
      </c>
      <c r="V163" s="6" t="s">
        <v>45</v>
      </c>
      <c r="W163" s="6" t="s">
        <v>45</v>
      </c>
      <c r="X163" s="6" t="s">
        <v>45</v>
      </c>
      <c r="Y163" s="6" t="s">
        <v>45</v>
      </c>
      <c r="Z163" s="6" t="s">
        <v>45</v>
      </c>
      <c r="AA163" s="6" t="s">
        <v>45</v>
      </c>
      <c r="AB163" s="9" t="s">
        <v>1288</v>
      </c>
      <c r="AC163" s="6" t="s">
        <v>38</v>
      </c>
      <c r="AD163" s="6" t="s">
        <v>38</v>
      </c>
      <c r="AE163" s="6" t="s">
        <v>38</v>
      </c>
      <c r="AF163" s="6" t="s">
        <v>38</v>
      </c>
      <c r="AG163" s="6" t="s">
        <v>38</v>
      </c>
      <c r="AH163" s="9" t="s">
        <v>38</v>
      </c>
    </row>
    <row r="164" spans="1:34" ht="30" customHeight="1" x14ac:dyDescent="0.3">
      <c r="A164" s="6" t="s">
        <v>1202</v>
      </c>
      <c r="B164" s="10">
        <v>46182</v>
      </c>
      <c r="C164" s="8" t="str">
        <f>HYPERLINK("https://epingalert.org/en/Search?viewData= G/TBT/N/BDI/783, G/TBT/N/KEN/2073, G/TBT/N/RWA/1441, G/TBT/N/TZA/1620, G/TBT/N/UGA/2397"," G/TBT/N/BDI/783, G/TBT/N/KEN/2073, G/TBT/N/RWA/1441, G/TBT/N/TZA/1620, G/TBT/N/UGA/2397")</f>
        <v xml:space="preserve"> G/TBT/N/BDI/783, G/TBT/N/KEN/2073, G/TBT/N/RWA/1441, G/TBT/N/TZA/1620, G/TBT/N/UGA/2397</v>
      </c>
      <c r="D164" s="9" t="s">
        <v>1457</v>
      </c>
      <c r="E164" s="9" t="s">
        <v>1458</v>
      </c>
      <c r="F164" s="9" t="s">
        <v>1254</v>
      </c>
      <c r="G164" s="9" t="s">
        <v>1285</v>
      </c>
      <c r="H164" s="9" t="s">
        <v>1286</v>
      </c>
      <c r="I164" s="9" t="s">
        <v>1257</v>
      </c>
      <c r="J164" s="9" t="s">
        <v>38</v>
      </c>
      <c r="K164" s="9" t="s">
        <v>454</v>
      </c>
      <c r="L164" s="6"/>
      <c r="M164" s="7">
        <v>46242</v>
      </c>
      <c r="N164" s="7" t="s">
        <v>122</v>
      </c>
      <c r="O164" s="7" t="s">
        <v>1278</v>
      </c>
      <c r="P164" s="6" t="s">
        <v>43</v>
      </c>
      <c r="Q164" s="9" t="s">
        <v>1459</v>
      </c>
      <c r="R164" s="6" t="str">
        <f>HYPERLINK("https://docs.wto.org/imrd/directdoc.asp?DDFDocuments/t/G/TBTN26/BDI783.docx", "https://docs.wto.org/imrd/directdoc.asp?DDFDocuments/t/G/TBTN26/BDI783.docx")</f>
        <v>https://docs.wto.org/imrd/directdoc.asp?DDFDocuments/t/G/TBTN26/BDI783.docx</v>
      </c>
      <c r="S164" s="6" t="str">
        <f>HYPERLINK("https://docs.wto.org/imrd/directdoc.asp?DDFDocuments/u/G/TBTN26/BDI783.docx", "https://docs.wto.org/imrd/directdoc.asp?DDFDocuments/u/G/TBTN26/BDI783.docx")</f>
        <v>https://docs.wto.org/imrd/directdoc.asp?DDFDocuments/u/G/TBTN26/BDI783.docx</v>
      </c>
      <c r="T164" s="6" t="str">
        <f>HYPERLINK("https://docs.wto.org/imrd/directdoc.asp?DDFDocuments/v/G/TBTN26/BDI783.docx", "https://docs.wto.org/imrd/directdoc.asp?DDFDocuments/v/G/TBTN26/BDI783.docx")</f>
        <v>https://docs.wto.org/imrd/directdoc.asp?DDFDocuments/v/G/TBTN26/BDI783.docx</v>
      </c>
      <c r="U164" s="6" t="s">
        <v>44</v>
      </c>
      <c r="V164" s="6" t="s">
        <v>45</v>
      </c>
      <c r="W164" s="6" t="s">
        <v>45</v>
      </c>
      <c r="X164" s="6" t="s">
        <v>45</v>
      </c>
      <c r="Y164" s="6" t="s">
        <v>45</v>
      </c>
      <c r="Z164" s="6" t="s">
        <v>45</v>
      </c>
      <c r="AA164" s="6" t="s">
        <v>45</v>
      </c>
      <c r="AB164" s="9" t="s">
        <v>1288</v>
      </c>
      <c r="AC164" s="6" t="s">
        <v>38</v>
      </c>
      <c r="AD164" s="6" t="s">
        <v>38</v>
      </c>
      <c r="AE164" s="6" t="s">
        <v>38</v>
      </c>
      <c r="AF164" s="6" t="s">
        <v>38</v>
      </c>
      <c r="AG164" s="6" t="s">
        <v>38</v>
      </c>
      <c r="AH164" s="9" t="s">
        <v>38</v>
      </c>
    </row>
    <row r="165" spans="1:34" ht="30" customHeight="1" x14ac:dyDescent="0.3">
      <c r="A165" s="6" t="s">
        <v>1203</v>
      </c>
      <c r="B165" s="10">
        <v>46182</v>
      </c>
      <c r="C165" s="8" t="str">
        <f>HYPERLINK("https://epingalert.org/en/Search?viewData= G/TBT/N/BDI/783, G/TBT/N/KEN/2073, G/TBT/N/RWA/1441, G/TBT/N/TZA/1620, G/TBT/N/UGA/2397"," G/TBT/N/BDI/783, G/TBT/N/KEN/2073, G/TBT/N/RWA/1441, G/TBT/N/TZA/1620, G/TBT/N/UGA/2397")</f>
        <v xml:space="preserve"> G/TBT/N/BDI/783, G/TBT/N/KEN/2073, G/TBT/N/RWA/1441, G/TBT/N/TZA/1620, G/TBT/N/UGA/2397</v>
      </c>
      <c r="D165" s="9" t="s">
        <v>1457</v>
      </c>
      <c r="E165" s="9" t="s">
        <v>1458</v>
      </c>
      <c r="F165" s="9" t="s">
        <v>1254</v>
      </c>
      <c r="G165" s="9" t="s">
        <v>1285</v>
      </c>
      <c r="H165" s="9" t="s">
        <v>1286</v>
      </c>
      <c r="I165" s="9" t="s">
        <v>1257</v>
      </c>
      <c r="J165" s="9" t="s">
        <v>38</v>
      </c>
      <c r="K165" s="9" t="s">
        <v>454</v>
      </c>
      <c r="L165" s="6"/>
      <c r="M165" s="7">
        <v>46242</v>
      </c>
      <c r="N165" s="7" t="s">
        <v>122</v>
      </c>
      <c r="O165" s="7" t="s">
        <v>1278</v>
      </c>
      <c r="P165" s="6" t="s">
        <v>43</v>
      </c>
      <c r="Q165" s="9" t="s">
        <v>1459</v>
      </c>
      <c r="R165" s="6" t="str">
        <f>HYPERLINK("https://docs.wto.org/imrd/directdoc.asp?DDFDocuments/t/G/TBTN26/BDI783.docx", "https://docs.wto.org/imrd/directdoc.asp?DDFDocuments/t/G/TBTN26/BDI783.docx")</f>
        <v>https://docs.wto.org/imrd/directdoc.asp?DDFDocuments/t/G/TBTN26/BDI783.docx</v>
      </c>
      <c r="S165" s="6" t="str">
        <f>HYPERLINK("https://docs.wto.org/imrd/directdoc.asp?DDFDocuments/u/G/TBTN26/BDI783.docx", "https://docs.wto.org/imrd/directdoc.asp?DDFDocuments/u/G/TBTN26/BDI783.docx")</f>
        <v>https://docs.wto.org/imrd/directdoc.asp?DDFDocuments/u/G/TBTN26/BDI783.docx</v>
      </c>
      <c r="T165" s="6" t="str">
        <f>HYPERLINK("https://docs.wto.org/imrd/directdoc.asp?DDFDocuments/v/G/TBTN26/BDI783.docx", "https://docs.wto.org/imrd/directdoc.asp?DDFDocuments/v/G/TBTN26/BDI783.docx")</f>
        <v>https://docs.wto.org/imrd/directdoc.asp?DDFDocuments/v/G/TBTN26/BDI783.docx</v>
      </c>
      <c r="U165" s="6" t="s">
        <v>44</v>
      </c>
      <c r="V165" s="6" t="s">
        <v>45</v>
      </c>
      <c r="W165" s="6" t="s">
        <v>45</v>
      </c>
      <c r="X165" s="6" t="s">
        <v>45</v>
      </c>
      <c r="Y165" s="6" t="s">
        <v>45</v>
      </c>
      <c r="Z165" s="6" t="s">
        <v>45</v>
      </c>
      <c r="AA165" s="6" t="s">
        <v>45</v>
      </c>
      <c r="AB165" s="9" t="s">
        <v>1288</v>
      </c>
      <c r="AC165" s="6" t="s">
        <v>38</v>
      </c>
      <c r="AD165" s="6" t="s">
        <v>38</v>
      </c>
      <c r="AE165" s="6" t="s">
        <v>38</v>
      </c>
      <c r="AF165" s="6" t="s">
        <v>38</v>
      </c>
      <c r="AG165" s="6" t="s">
        <v>38</v>
      </c>
      <c r="AH165" s="9" t="s">
        <v>38</v>
      </c>
    </row>
    <row r="166" spans="1:34" ht="30" customHeight="1" x14ac:dyDescent="0.3">
      <c r="A166" s="6" t="s">
        <v>876</v>
      </c>
      <c r="B166" s="10">
        <v>46182</v>
      </c>
      <c r="C166" s="8" t="str">
        <f>HYPERLINK("https://epingalert.org/en/Search?viewData= G/TBT/N/BDI/783, G/TBT/N/KEN/2073, G/TBT/N/RWA/1441, G/TBT/N/TZA/1620, G/TBT/N/UGA/2397"," G/TBT/N/BDI/783, G/TBT/N/KEN/2073, G/TBT/N/RWA/1441, G/TBT/N/TZA/1620, G/TBT/N/UGA/2397")</f>
        <v xml:space="preserve"> G/TBT/N/BDI/783, G/TBT/N/KEN/2073, G/TBT/N/RWA/1441, G/TBT/N/TZA/1620, G/TBT/N/UGA/2397</v>
      </c>
      <c r="D166" s="9" t="s">
        <v>1457</v>
      </c>
      <c r="E166" s="9" t="s">
        <v>1458</v>
      </c>
      <c r="F166" s="9" t="s">
        <v>1254</v>
      </c>
      <c r="G166" s="9" t="s">
        <v>1285</v>
      </c>
      <c r="H166" s="9" t="s">
        <v>1286</v>
      </c>
      <c r="I166" s="9" t="s">
        <v>1257</v>
      </c>
      <c r="J166" s="9" t="s">
        <v>38</v>
      </c>
      <c r="K166" s="9" t="s">
        <v>454</v>
      </c>
      <c r="L166" s="6"/>
      <c r="M166" s="7">
        <v>46242</v>
      </c>
      <c r="N166" s="7" t="s">
        <v>122</v>
      </c>
      <c r="O166" s="7" t="s">
        <v>1278</v>
      </c>
      <c r="P166" s="6" t="s">
        <v>43</v>
      </c>
      <c r="Q166" s="9" t="s">
        <v>1459</v>
      </c>
      <c r="R166" s="6" t="str">
        <f>HYPERLINK("https://docs.wto.org/imrd/directdoc.asp?DDFDocuments/t/G/TBTN26/BDI783.docx", "https://docs.wto.org/imrd/directdoc.asp?DDFDocuments/t/G/TBTN26/BDI783.docx")</f>
        <v>https://docs.wto.org/imrd/directdoc.asp?DDFDocuments/t/G/TBTN26/BDI783.docx</v>
      </c>
      <c r="S166" s="6" t="str">
        <f>HYPERLINK("https://docs.wto.org/imrd/directdoc.asp?DDFDocuments/u/G/TBTN26/BDI783.docx", "https://docs.wto.org/imrd/directdoc.asp?DDFDocuments/u/G/TBTN26/BDI783.docx")</f>
        <v>https://docs.wto.org/imrd/directdoc.asp?DDFDocuments/u/G/TBTN26/BDI783.docx</v>
      </c>
      <c r="T166" s="6" t="str">
        <f>HYPERLINK("https://docs.wto.org/imrd/directdoc.asp?DDFDocuments/v/G/TBTN26/BDI783.docx", "https://docs.wto.org/imrd/directdoc.asp?DDFDocuments/v/G/TBTN26/BDI783.docx")</f>
        <v>https://docs.wto.org/imrd/directdoc.asp?DDFDocuments/v/G/TBTN26/BDI783.docx</v>
      </c>
      <c r="U166" s="6" t="s">
        <v>44</v>
      </c>
      <c r="V166" s="6" t="s">
        <v>45</v>
      </c>
      <c r="W166" s="6" t="s">
        <v>45</v>
      </c>
      <c r="X166" s="6" t="s">
        <v>45</v>
      </c>
      <c r="Y166" s="6" t="s">
        <v>45</v>
      </c>
      <c r="Z166" s="6" t="s">
        <v>45</v>
      </c>
      <c r="AA166" s="6" t="s">
        <v>45</v>
      </c>
      <c r="AB166" s="9" t="s">
        <v>1288</v>
      </c>
      <c r="AC166" s="6" t="s">
        <v>38</v>
      </c>
      <c r="AD166" s="6" t="s">
        <v>38</v>
      </c>
      <c r="AE166" s="6" t="s">
        <v>38</v>
      </c>
      <c r="AF166" s="6" t="s">
        <v>38</v>
      </c>
      <c r="AG166" s="6" t="s">
        <v>38</v>
      </c>
      <c r="AH166" s="9" t="s">
        <v>38</v>
      </c>
    </row>
    <row r="167" spans="1:34" ht="30" customHeight="1" x14ac:dyDescent="0.3">
      <c r="A167" s="6" t="s">
        <v>1194</v>
      </c>
      <c r="B167" s="10">
        <v>46182</v>
      </c>
      <c r="C167" s="8" t="str">
        <f>HYPERLINK("https://epingalert.org/en/Search?viewData= G/TBT/N/BDI/784, G/TBT/N/KEN/2074, G/TBT/N/RWA/1442, G/TBT/N/TZA/1621, G/TBT/N/UGA/2398"," G/TBT/N/BDI/784, G/TBT/N/KEN/2074, G/TBT/N/RWA/1442, G/TBT/N/TZA/1621, G/TBT/N/UGA/2398")</f>
        <v xml:space="preserve"> G/TBT/N/BDI/784, G/TBT/N/KEN/2074, G/TBT/N/RWA/1442, G/TBT/N/TZA/1621, G/TBT/N/UGA/2398</v>
      </c>
      <c r="D167" s="9" t="s">
        <v>1460</v>
      </c>
      <c r="E167" s="9" t="s">
        <v>1461</v>
      </c>
      <c r="F167" s="9" t="s">
        <v>1254</v>
      </c>
      <c r="G167" s="9" t="s">
        <v>1285</v>
      </c>
      <c r="H167" s="9" t="s">
        <v>1286</v>
      </c>
      <c r="I167" s="9" t="s">
        <v>1257</v>
      </c>
      <c r="J167" s="9" t="s">
        <v>38</v>
      </c>
      <c r="K167" s="9" t="s">
        <v>454</v>
      </c>
      <c r="L167" s="6"/>
      <c r="M167" s="7">
        <v>46242</v>
      </c>
      <c r="N167" s="7" t="s">
        <v>122</v>
      </c>
      <c r="O167" s="7" t="s">
        <v>1278</v>
      </c>
      <c r="P167" s="6" t="s">
        <v>43</v>
      </c>
      <c r="Q167" s="9" t="s">
        <v>1462</v>
      </c>
      <c r="R167" s="6" t="str">
        <f>HYPERLINK("https://docs.wto.org/imrd/directdoc.asp?DDFDocuments/t/G/TBTN26/BDI784.docx", "https://docs.wto.org/imrd/directdoc.asp?DDFDocuments/t/G/TBTN26/BDI784.docx")</f>
        <v>https://docs.wto.org/imrd/directdoc.asp?DDFDocuments/t/G/TBTN26/BDI784.docx</v>
      </c>
      <c r="S167" s="6" t="str">
        <f>HYPERLINK("https://docs.wto.org/imrd/directdoc.asp?DDFDocuments/u/G/TBTN26/BDI784.docx", "https://docs.wto.org/imrd/directdoc.asp?DDFDocuments/u/G/TBTN26/BDI784.docx")</f>
        <v>https://docs.wto.org/imrd/directdoc.asp?DDFDocuments/u/G/TBTN26/BDI784.docx</v>
      </c>
      <c r="T167" s="6" t="str">
        <f>HYPERLINK("https://docs.wto.org/imrd/directdoc.asp?DDFDocuments/v/G/TBTN26/BDI784.docx", "https://docs.wto.org/imrd/directdoc.asp?DDFDocuments/v/G/TBTN26/BDI784.docx")</f>
        <v>https://docs.wto.org/imrd/directdoc.asp?DDFDocuments/v/G/TBTN26/BDI784.docx</v>
      </c>
      <c r="U167" s="6" t="s">
        <v>44</v>
      </c>
      <c r="V167" s="6" t="s">
        <v>45</v>
      </c>
      <c r="W167" s="6" t="s">
        <v>45</v>
      </c>
      <c r="X167" s="6" t="s">
        <v>45</v>
      </c>
      <c r="Y167" s="6" t="s">
        <v>45</v>
      </c>
      <c r="Z167" s="6" t="s">
        <v>45</v>
      </c>
      <c r="AA167" s="6" t="s">
        <v>45</v>
      </c>
      <c r="AB167" s="9" t="s">
        <v>1456</v>
      </c>
      <c r="AC167" s="6" t="s">
        <v>38</v>
      </c>
      <c r="AD167" s="6" t="s">
        <v>38</v>
      </c>
      <c r="AE167" s="6" t="s">
        <v>38</v>
      </c>
      <c r="AF167" s="6" t="s">
        <v>38</v>
      </c>
      <c r="AG167" s="6" t="s">
        <v>38</v>
      </c>
      <c r="AH167" s="9" t="s">
        <v>38</v>
      </c>
    </row>
    <row r="168" spans="1:34" ht="30" customHeight="1" x14ac:dyDescent="0.3">
      <c r="A168" s="6" t="s">
        <v>1096</v>
      </c>
      <c r="B168" s="10">
        <v>46182</v>
      </c>
      <c r="C168" s="8" t="str">
        <f>HYPERLINK("https://epingalert.org/en/Search?viewData= G/TBT/N/BDI/784, G/TBT/N/KEN/2074, G/TBT/N/RWA/1442, G/TBT/N/TZA/1621, G/TBT/N/UGA/2398"," G/TBT/N/BDI/784, G/TBT/N/KEN/2074, G/TBT/N/RWA/1442, G/TBT/N/TZA/1621, G/TBT/N/UGA/2398")</f>
        <v xml:space="preserve"> G/TBT/N/BDI/784, G/TBT/N/KEN/2074, G/TBT/N/RWA/1442, G/TBT/N/TZA/1621, G/TBT/N/UGA/2398</v>
      </c>
      <c r="D168" s="9" t="s">
        <v>1460</v>
      </c>
      <c r="E168" s="9" t="s">
        <v>1461</v>
      </c>
      <c r="F168" s="9" t="s">
        <v>1254</v>
      </c>
      <c r="G168" s="9" t="s">
        <v>1285</v>
      </c>
      <c r="H168" s="9" t="s">
        <v>1286</v>
      </c>
      <c r="I168" s="9" t="s">
        <v>1257</v>
      </c>
      <c r="J168" s="9" t="s">
        <v>38</v>
      </c>
      <c r="K168" s="9" t="s">
        <v>454</v>
      </c>
      <c r="L168" s="6"/>
      <c r="M168" s="7">
        <v>46242</v>
      </c>
      <c r="N168" s="7" t="s">
        <v>122</v>
      </c>
      <c r="O168" s="7" t="s">
        <v>1278</v>
      </c>
      <c r="P168" s="6" t="s">
        <v>43</v>
      </c>
      <c r="Q168" s="9" t="s">
        <v>1462</v>
      </c>
      <c r="R168" s="6" t="str">
        <f>HYPERLINK("https://docs.wto.org/imrd/directdoc.asp?DDFDocuments/t/G/TBTN26/BDI784.docx", "https://docs.wto.org/imrd/directdoc.asp?DDFDocuments/t/G/TBTN26/BDI784.docx")</f>
        <v>https://docs.wto.org/imrd/directdoc.asp?DDFDocuments/t/G/TBTN26/BDI784.docx</v>
      </c>
      <c r="S168" s="6" t="str">
        <f>HYPERLINK("https://docs.wto.org/imrd/directdoc.asp?DDFDocuments/u/G/TBTN26/BDI784.docx", "https://docs.wto.org/imrd/directdoc.asp?DDFDocuments/u/G/TBTN26/BDI784.docx")</f>
        <v>https://docs.wto.org/imrd/directdoc.asp?DDFDocuments/u/G/TBTN26/BDI784.docx</v>
      </c>
      <c r="T168" s="6" t="str">
        <f>HYPERLINK("https://docs.wto.org/imrd/directdoc.asp?DDFDocuments/v/G/TBTN26/BDI784.docx", "https://docs.wto.org/imrd/directdoc.asp?DDFDocuments/v/G/TBTN26/BDI784.docx")</f>
        <v>https://docs.wto.org/imrd/directdoc.asp?DDFDocuments/v/G/TBTN26/BDI784.docx</v>
      </c>
      <c r="U168" s="6" t="s">
        <v>44</v>
      </c>
      <c r="V168" s="6" t="s">
        <v>45</v>
      </c>
      <c r="W168" s="6" t="s">
        <v>45</v>
      </c>
      <c r="X168" s="6" t="s">
        <v>45</v>
      </c>
      <c r="Y168" s="6" t="s">
        <v>45</v>
      </c>
      <c r="Z168" s="6" t="s">
        <v>45</v>
      </c>
      <c r="AA168" s="6" t="s">
        <v>45</v>
      </c>
      <c r="AB168" s="9" t="s">
        <v>1456</v>
      </c>
      <c r="AC168" s="6" t="s">
        <v>38</v>
      </c>
      <c r="AD168" s="6" t="s">
        <v>38</v>
      </c>
      <c r="AE168" s="6" t="s">
        <v>38</v>
      </c>
      <c r="AF168" s="6" t="s">
        <v>38</v>
      </c>
      <c r="AG168" s="6" t="s">
        <v>38</v>
      </c>
      <c r="AH168" s="9" t="s">
        <v>38</v>
      </c>
    </row>
    <row r="169" spans="1:34" ht="30" customHeight="1" x14ac:dyDescent="0.3">
      <c r="A169" s="6" t="s">
        <v>1202</v>
      </c>
      <c r="B169" s="10">
        <v>46182</v>
      </c>
      <c r="C169" s="8" t="str">
        <f>HYPERLINK("https://epingalert.org/en/Search?viewData= G/TBT/N/BDI/784, G/TBT/N/KEN/2074, G/TBT/N/RWA/1442, G/TBT/N/TZA/1621, G/TBT/N/UGA/2398"," G/TBT/N/BDI/784, G/TBT/N/KEN/2074, G/TBT/N/RWA/1442, G/TBT/N/TZA/1621, G/TBT/N/UGA/2398")</f>
        <v xml:space="preserve"> G/TBT/N/BDI/784, G/TBT/N/KEN/2074, G/TBT/N/RWA/1442, G/TBT/N/TZA/1621, G/TBT/N/UGA/2398</v>
      </c>
      <c r="D169" s="9" t="s">
        <v>1460</v>
      </c>
      <c r="E169" s="9" t="s">
        <v>1461</v>
      </c>
      <c r="F169" s="9" t="s">
        <v>1254</v>
      </c>
      <c r="G169" s="9" t="s">
        <v>1285</v>
      </c>
      <c r="H169" s="9" t="s">
        <v>1286</v>
      </c>
      <c r="I169" s="9" t="s">
        <v>1257</v>
      </c>
      <c r="J169" s="9" t="s">
        <v>38</v>
      </c>
      <c r="K169" s="9" t="s">
        <v>454</v>
      </c>
      <c r="L169" s="6"/>
      <c r="M169" s="7">
        <v>46242</v>
      </c>
      <c r="N169" s="7" t="s">
        <v>122</v>
      </c>
      <c r="O169" s="7" t="s">
        <v>1278</v>
      </c>
      <c r="P169" s="6" t="s">
        <v>43</v>
      </c>
      <c r="Q169" s="9" t="s">
        <v>1462</v>
      </c>
      <c r="R169" s="6" t="str">
        <f>HYPERLINK("https://docs.wto.org/imrd/directdoc.asp?DDFDocuments/t/G/TBTN26/BDI784.docx", "https://docs.wto.org/imrd/directdoc.asp?DDFDocuments/t/G/TBTN26/BDI784.docx")</f>
        <v>https://docs.wto.org/imrd/directdoc.asp?DDFDocuments/t/G/TBTN26/BDI784.docx</v>
      </c>
      <c r="S169" s="6" t="str">
        <f>HYPERLINK("https://docs.wto.org/imrd/directdoc.asp?DDFDocuments/u/G/TBTN26/BDI784.docx", "https://docs.wto.org/imrd/directdoc.asp?DDFDocuments/u/G/TBTN26/BDI784.docx")</f>
        <v>https://docs.wto.org/imrd/directdoc.asp?DDFDocuments/u/G/TBTN26/BDI784.docx</v>
      </c>
      <c r="T169" s="6" t="str">
        <f>HYPERLINK("https://docs.wto.org/imrd/directdoc.asp?DDFDocuments/v/G/TBTN26/BDI784.docx", "https://docs.wto.org/imrd/directdoc.asp?DDFDocuments/v/G/TBTN26/BDI784.docx")</f>
        <v>https://docs.wto.org/imrd/directdoc.asp?DDFDocuments/v/G/TBTN26/BDI784.docx</v>
      </c>
      <c r="U169" s="6" t="s">
        <v>44</v>
      </c>
      <c r="V169" s="6" t="s">
        <v>45</v>
      </c>
      <c r="W169" s="6" t="s">
        <v>45</v>
      </c>
      <c r="X169" s="6" t="s">
        <v>45</v>
      </c>
      <c r="Y169" s="6" t="s">
        <v>45</v>
      </c>
      <c r="Z169" s="6" t="s">
        <v>45</v>
      </c>
      <c r="AA169" s="6" t="s">
        <v>45</v>
      </c>
      <c r="AB169" s="9" t="s">
        <v>1456</v>
      </c>
      <c r="AC169" s="6" t="s">
        <v>38</v>
      </c>
      <c r="AD169" s="6" t="s">
        <v>38</v>
      </c>
      <c r="AE169" s="6" t="s">
        <v>38</v>
      </c>
      <c r="AF169" s="6" t="s">
        <v>38</v>
      </c>
      <c r="AG169" s="6" t="s">
        <v>38</v>
      </c>
      <c r="AH169" s="9" t="s">
        <v>38</v>
      </c>
    </row>
    <row r="170" spans="1:34" ht="30" customHeight="1" x14ac:dyDescent="0.3">
      <c r="A170" s="6" t="s">
        <v>1203</v>
      </c>
      <c r="B170" s="10">
        <v>46182</v>
      </c>
      <c r="C170" s="8" t="str">
        <f>HYPERLINK("https://epingalert.org/en/Search?viewData= G/TBT/N/BDI/784, G/TBT/N/KEN/2074, G/TBT/N/RWA/1442, G/TBT/N/TZA/1621, G/TBT/N/UGA/2398"," G/TBT/N/BDI/784, G/TBT/N/KEN/2074, G/TBT/N/RWA/1442, G/TBT/N/TZA/1621, G/TBT/N/UGA/2398")</f>
        <v xml:space="preserve"> G/TBT/N/BDI/784, G/TBT/N/KEN/2074, G/TBT/N/RWA/1442, G/TBT/N/TZA/1621, G/TBT/N/UGA/2398</v>
      </c>
      <c r="D170" s="9" t="s">
        <v>1460</v>
      </c>
      <c r="E170" s="9" t="s">
        <v>1461</v>
      </c>
      <c r="F170" s="9" t="s">
        <v>1254</v>
      </c>
      <c r="G170" s="9" t="s">
        <v>1285</v>
      </c>
      <c r="H170" s="9" t="s">
        <v>1286</v>
      </c>
      <c r="I170" s="9" t="s">
        <v>1257</v>
      </c>
      <c r="J170" s="9" t="s">
        <v>38</v>
      </c>
      <c r="K170" s="9" t="s">
        <v>454</v>
      </c>
      <c r="L170" s="6"/>
      <c r="M170" s="7">
        <v>46242</v>
      </c>
      <c r="N170" s="7" t="s">
        <v>122</v>
      </c>
      <c r="O170" s="7" t="s">
        <v>1278</v>
      </c>
      <c r="P170" s="6" t="s">
        <v>43</v>
      </c>
      <c r="Q170" s="9" t="s">
        <v>1462</v>
      </c>
      <c r="R170" s="6" t="str">
        <f>HYPERLINK("https://docs.wto.org/imrd/directdoc.asp?DDFDocuments/t/G/TBTN26/BDI784.docx", "https://docs.wto.org/imrd/directdoc.asp?DDFDocuments/t/G/TBTN26/BDI784.docx")</f>
        <v>https://docs.wto.org/imrd/directdoc.asp?DDFDocuments/t/G/TBTN26/BDI784.docx</v>
      </c>
      <c r="S170" s="6" t="str">
        <f>HYPERLINK("https://docs.wto.org/imrd/directdoc.asp?DDFDocuments/u/G/TBTN26/BDI784.docx", "https://docs.wto.org/imrd/directdoc.asp?DDFDocuments/u/G/TBTN26/BDI784.docx")</f>
        <v>https://docs.wto.org/imrd/directdoc.asp?DDFDocuments/u/G/TBTN26/BDI784.docx</v>
      </c>
      <c r="T170" s="6" t="str">
        <f>HYPERLINK("https://docs.wto.org/imrd/directdoc.asp?DDFDocuments/v/G/TBTN26/BDI784.docx", "https://docs.wto.org/imrd/directdoc.asp?DDFDocuments/v/G/TBTN26/BDI784.docx")</f>
        <v>https://docs.wto.org/imrd/directdoc.asp?DDFDocuments/v/G/TBTN26/BDI784.docx</v>
      </c>
      <c r="U170" s="6" t="s">
        <v>44</v>
      </c>
      <c r="V170" s="6" t="s">
        <v>45</v>
      </c>
      <c r="W170" s="6" t="s">
        <v>45</v>
      </c>
      <c r="X170" s="6" t="s">
        <v>45</v>
      </c>
      <c r="Y170" s="6" t="s">
        <v>45</v>
      </c>
      <c r="Z170" s="6" t="s">
        <v>45</v>
      </c>
      <c r="AA170" s="6" t="s">
        <v>45</v>
      </c>
      <c r="AB170" s="9" t="s">
        <v>1456</v>
      </c>
      <c r="AC170" s="6" t="s">
        <v>38</v>
      </c>
      <c r="AD170" s="6" t="s">
        <v>38</v>
      </c>
      <c r="AE170" s="6" t="s">
        <v>38</v>
      </c>
      <c r="AF170" s="6" t="s">
        <v>38</v>
      </c>
      <c r="AG170" s="6" t="s">
        <v>38</v>
      </c>
      <c r="AH170" s="9" t="s">
        <v>38</v>
      </c>
    </row>
    <row r="171" spans="1:34" ht="30" customHeight="1" x14ac:dyDescent="0.3">
      <c r="A171" s="6" t="s">
        <v>876</v>
      </c>
      <c r="B171" s="10">
        <v>46182</v>
      </c>
      <c r="C171" s="8" t="str">
        <f>HYPERLINK("https://epingalert.org/en/Search?viewData= G/TBT/N/BDI/784, G/TBT/N/KEN/2074, G/TBT/N/RWA/1442, G/TBT/N/TZA/1621, G/TBT/N/UGA/2398"," G/TBT/N/BDI/784, G/TBT/N/KEN/2074, G/TBT/N/RWA/1442, G/TBT/N/TZA/1621, G/TBT/N/UGA/2398")</f>
        <v xml:space="preserve"> G/TBT/N/BDI/784, G/TBT/N/KEN/2074, G/TBT/N/RWA/1442, G/TBT/N/TZA/1621, G/TBT/N/UGA/2398</v>
      </c>
      <c r="D171" s="9" t="s">
        <v>1460</v>
      </c>
      <c r="E171" s="9" t="s">
        <v>1461</v>
      </c>
      <c r="F171" s="9" t="s">
        <v>1254</v>
      </c>
      <c r="G171" s="9" t="s">
        <v>1285</v>
      </c>
      <c r="H171" s="9" t="s">
        <v>1286</v>
      </c>
      <c r="I171" s="9" t="s">
        <v>1257</v>
      </c>
      <c r="J171" s="9" t="s">
        <v>38</v>
      </c>
      <c r="K171" s="9" t="s">
        <v>454</v>
      </c>
      <c r="L171" s="6"/>
      <c r="M171" s="7">
        <v>46242</v>
      </c>
      <c r="N171" s="7" t="s">
        <v>122</v>
      </c>
      <c r="O171" s="7" t="s">
        <v>1278</v>
      </c>
      <c r="P171" s="6" t="s">
        <v>43</v>
      </c>
      <c r="Q171" s="9" t="s">
        <v>1462</v>
      </c>
      <c r="R171" s="6" t="str">
        <f>HYPERLINK("https://docs.wto.org/imrd/directdoc.asp?DDFDocuments/t/G/TBTN26/BDI784.docx", "https://docs.wto.org/imrd/directdoc.asp?DDFDocuments/t/G/TBTN26/BDI784.docx")</f>
        <v>https://docs.wto.org/imrd/directdoc.asp?DDFDocuments/t/G/TBTN26/BDI784.docx</v>
      </c>
      <c r="S171" s="6" t="str">
        <f>HYPERLINK("https://docs.wto.org/imrd/directdoc.asp?DDFDocuments/u/G/TBTN26/BDI784.docx", "https://docs.wto.org/imrd/directdoc.asp?DDFDocuments/u/G/TBTN26/BDI784.docx")</f>
        <v>https://docs.wto.org/imrd/directdoc.asp?DDFDocuments/u/G/TBTN26/BDI784.docx</v>
      </c>
      <c r="T171" s="6" t="str">
        <f>HYPERLINK("https://docs.wto.org/imrd/directdoc.asp?DDFDocuments/v/G/TBTN26/BDI784.docx", "https://docs.wto.org/imrd/directdoc.asp?DDFDocuments/v/G/TBTN26/BDI784.docx")</f>
        <v>https://docs.wto.org/imrd/directdoc.asp?DDFDocuments/v/G/TBTN26/BDI784.docx</v>
      </c>
      <c r="U171" s="6" t="s">
        <v>44</v>
      </c>
      <c r="V171" s="6" t="s">
        <v>45</v>
      </c>
      <c r="W171" s="6" t="s">
        <v>45</v>
      </c>
      <c r="X171" s="6" t="s">
        <v>45</v>
      </c>
      <c r="Y171" s="6" t="s">
        <v>45</v>
      </c>
      <c r="Z171" s="6" t="s">
        <v>45</v>
      </c>
      <c r="AA171" s="6" t="s">
        <v>45</v>
      </c>
      <c r="AB171" s="9" t="s">
        <v>1456</v>
      </c>
      <c r="AC171" s="6" t="s">
        <v>38</v>
      </c>
      <c r="AD171" s="6" t="s">
        <v>38</v>
      </c>
      <c r="AE171" s="6" t="s">
        <v>38</v>
      </c>
      <c r="AF171" s="6" t="s">
        <v>38</v>
      </c>
      <c r="AG171" s="6" t="s">
        <v>38</v>
      </c>
      <c r="AH171" s="9" t="s">
        <v>38</v>
      </c>
    </row>
    <row r="172" spans="1:34" ht="30" customHeight="1" x14ac:dyDescent="0.3">
      <c r="A172" s="6" t="s">
        <v>34</v>
      </c>
      <c r="B172" s="10">
        <v>46182</v>
      </c>
      <c r="C172" s="8" t="str">
        <f>HYPERLINK("https://epingalert.org/en/Search?viewData= G/TBT/N/CAN/779"," G/TBT/N/CAN/779")</f>
        <v xml:space="preserve"> G/TBT/N/CAN/779</v>
      </c>
      <c r="D172" s="9" t="s">
        <v>1463</v>
      </c>
      <c r="E172" s="9" t="s">
        <v>1464</v>
      </c>
      <c r="F172" s="9" t="s">
        <v>1465</v>
      </c>
      <c r="G172" s="9" t="s">
        <v>38</v>
      </c>
      <c r="H172" s="9" t="s">
        <v>1466</v>
      </c>
      <c r="I172" s="9" t="s">
        <v>85</v>
      </c>
      <c r="J172" s="9" t="s">
        <v>1467</v>
      </c>
      <c r="K172" s="9" t="s">
        <v>38</v>
      </c>
      <c r="L172" s="6"/>
      <c r="M172" s="7">
        <v>46262</v>
      </c>
      <c r="N172" s="7" t="s">
        <v>60</v>
      </c>
      <c r="O172" s="7" t="s">
        <v>60</v>
      </c>
      <c r="P172" s="6" t="s">
        <v>43</v>
      </c>
      <c r="Q172" s="9" t="s">
        <v>1468</v>
      </c>
      <c r="R172" s="6" t="str">
        <f>HYPERLINK("https://docs.wto.org/imrd/directdoc.asp?DDFDocuments/t/G/TBTN26/CAN779.docx", "https://docs.wto.org/imrd/directdoc.asp?DDFDocuments/t/G/TBTN26/CAN779.docx")</f>
        <v>https://docs.wto.org/imrd/directdoc.asp?DDFDocuments/t/G/TBTN26/CAN779.docx</v>
      </c>
      <c r="S172" s="6" t="str">
        <f>HYPERLINK("https://docs.wto.org/imrd/directdoc.asp?DDFDocuments/u/G/TBTN26/CAN779.docx", "https://docs.wto.org/imrd/directdoc.asp?DDFDocuments/u/G/TBTN26/CAN779.docx")</f>
        <v>https://docs.wto.org/imrd/directdoc.asp?DDFDocuments/u/G/TBTN26/CAN779.docx</v>
      </c>
      <c r="T172" s="6" t="str">
        <f>HYPERLINK("https://docs.wto.org/imrd/directdoc.asp?DDFDocuments/v/G/TBTN26/CAN779.docx", "https://docs.wto.org/imrd/directdoc.asp?DDFDocuments/v/G/TBTN26/CAN779.docx")</f>
        <v>https://docs.wto.org/imrd/directdoc.asp?DDFDocuments/v/G/TBTN26/CAN779.docx</v>
      </c>
      <c r="U172" s="6" t="s">
        <v>44</v>
      </c>
      <c r="V172" s="6" t="s">
        <v>45</v>
      </c>
      <c r="W172" s="6" t="s">
        <v>45</v>
      </c>
      <c r="X172" s="6" t="s">
        <v>45</v>
      </c>
      <c r="Y172" s="6" t="s">
        <v>45</v>
      </c>
      <c r="Z172" s="6" t="s">
        <v>45</v>
      </c>
      <c r="AA172" s="6" t="s">
        <v>45</v>
      </c>
      <c r="AB172" s="9" t="s">
        <v>60</v>
      </c>
      <c r="AC172" s="6" t="s">
        <v>38</v>
      </c>
      <c r="AD172" s="6" t="s">
        <v>38</v>
      </c>
      <c r="AE172" s="6" t="s">
        <v>38</v>
      </c>
      <c r="AF172" s="6" t="s">
        <v>38</v>
      </c>
      <c r="AG172" s="6" t="s">
        <v>38</v>
      </c>
      <c r="AH172" s="9" t="s">
        <v>38</v>
      </c>
    </row>
    <row r="173" spans="1:34" ht="30" customHeight="1" x14ac:dyDescent="0.3">
      <c r="A173" s="6" t="s">
        <v>54</v>
      </c>
      <c r="B173" s="10">
        <v>46182</v>
      </c>
      <c r="C173" s="8" t="str">
        <f>HYPERLINK("https://epingalert.org/en/Search?viewData= G/TBT/N/USA/57/Rev.1/Add.1"," G/TBT/N/USA/57/Rev.1/Add.1")</f>
        <v xml:space="preserve"> G/TBT/N/USA/57/Rev.1/Add.1</v>
      </c>
      <c r="D173" s="9" t="s">
        <v>1469</v>
      </c>
      <c r="E173" s="9" t="s">
        <v>1470</v>
      </c>
      <c r="F173" s="9" t="s">
        <v>1471</v>
      </c>
      <c r="G173" s="9" t="s">
        <v>1472</v>
      </c>
      <c r="H173" s="9" t="s">
        <v>1473</v>
      </c>
      <c r="I173" s="9" t="s">
        <v>1328</v>
      </c>
      <c r="J173" s="9" t="s">
        <v>38</v>
      </c>
      <c r="K173" s="9" t="s">
        <v>38</v>
      </c>
      <c r="L173" s="6"/>
      <c r="M173" s="7" t="s">
        <v>38</v>
      </c>
      <c r="N173" s="7"/>
      <c r="O173" s="7"/>
      <c r="P173" s="6" t="s">
        <v>52</v>
      </c>
      <c r="Q173" s="9" t="s">
        <v>1474</v>
      </c>
      <c r="R173" s="6" t="str">
        <f>HYPERLINK("https://docs.wto.org/imrd/directdoc.asp?DDFDocuments/t/G/TBTN04/USA57R1A1.docx", "https://docs.wto.org/imrd/directdoc.asp?DDFDocuments/t/G/TBTN04/USA57R1A1.docx")</f>
        <v>https://docs.wto.org/imrd/directdoc.asp?DDFDocuments/t/G/TBTN04/USA57R1A1.docx</v>
      </c>
      <c r="S173" s="6" t="str">
        <f>HYPERLINK("https://docs.wto.org/imrd/directdoc.asp?DDFDocuments/u/G/TBTN04/USA57R1A1.docx", "https://docs.wto.org/imrd/directdoc.asp?DDFDocuments/u/G/TBTN04/USA57R1A1.docx")</f>
        <v>https://docs.wto.org/imrd/directdoc.asp?DDFDocuments/u/G/TBTN04/USA57R1A1.docx</v>
      </c>
      <c r="T173" s="6" t="str">
        <f>HYPERLINK("https://docs.wto.org/imrd/directdoc.asp?DDFDocuments/v/G/TBTN04/USA57R1A1.docx", "https://docs.wto.org/imrd/directdoc.asp?DDFDocuments/v/G/TBTN04/USA57R1A1.docx")</f>
        <v>https://docs.wto.org/imrd/directdoc.asp?DDFDocuments/v/G/TBTN04/USA57R1A1.docx</v>
      </c>
      <c r="U173" s="6" t="s">
        <v>44</v>
      </c>
      <c r="V173" s="6" t="s">
        <v>45</v>
      </c>
      <c r="W173" s="6" t="s">
        <v>45</v>
      </c>
      <c r="X173" s="6" t="s">
        <v>45</v>
      </c>
      <c r="Y173" s="6" t="s">
        <v>45</v>
      </c>
      <c r="Z173" s="6" t="s">
        <v>45</v>
      </c>
      <c r="AA173" s="6" t="s">
        <v>45</v>
      </c>
      <c r="AB173" s="9" t="s">
        <v>38</v>
      </c>
      <c r="AC173" s="6" t="s">
        <v>38</v>
      </c>
      <c r="AD173" s="6" t="s">
        <v>38</v>
      </c>
      <c r="AE173" s="6" t="s">
        <v>38</v>
      </c>
      <c r="AF173" s="6" t="s">
        <v>38</v>
      </c>
      <c r="AG173" s="6" t="s">
        <v>38</v>
      </c>
      <c r="AH173" s="9" t="s">
        <v>38</v>
      </c>
    </row>
    <row r="174" spans="1:34" ht="30" customHeight="1" x14ac:dyDescent="0.3">
      <c r="A174" s="6" t="s">
        <v>54</v>
      </c>
      <c r="B174" s="10">
        <v>46182</v>
      </c>
      <c r="C174" s="8" t="str">
        <f>HYPERLINK("https://epingalert.org/en/Search?viewData= G/TBT/N/USA/2113/Add.3"," G/TBT/N/USA/2113/Add.3")</f>
        <v xml:space="preserve"> G/TBT/N/USA/2113/Add.3</v>
      </c>
      <c r="D174" s="9" t="s">
        <v>1475</v>
      </c>
      <c r="E174" s="9" t="s">
        <v>1476</v>
      </c>
      <c r="F174" s="9" t="s">
        <v>1477</v>
      </c>
      <c r="G174" s="9" t="s">
        <v>38</v>
      </c>
      <c r="H174" s="9" t="s">
        <v>1478</v>
      </c>
      <c r="I174" s="9" t="s">
        <v>1479</v>
      </c>
      <c r="J174" s="9" t="s">
        <v>38</v>
      </c>
      <c r="K174" s="9" t="s">
        <v>38</v>
      </c>
      <c r="L174" s="6"/>
      <c r="M174" s="7" t="s">
        <v>38</v>
      </c>
      <c r="N174" s="7"/>
      <c r="O174" s="7"/>
      <c r="P174" s="6" t="s">
        <v>52</v>
      </c>
      <c r="Q174" s="9" t="s">
        <v>1480</v>
      </c>
      <c r="R174" s="6" t="str">
        <f>HYPERLINK("https://docs.wto.org/imrd/directdoc.asp?DDFDocuments/t/G/TBTN24/USA2113A3.docx", "https://docs.wto.org/imrd/directdoc.asp?DDFDocuments/t/G/TBTN24/USA2113A3.docx")</f>
        <v>https://docs.wto.org/imrd/directdoc.asp?DDFDocuments/t/G/TBTN24/USA2113A3.docx</v>
      </c>
      <c r="S174" s="6" t="str">
        <f>HYPERLINK("https://docs.wto.org/imrd/directdoc.asp?DDFDocuments/u/G/TBTN24/USA2113A3.docx", "https://docs.wto.org/imrd/directdoc.asp?DDFDocuments/u/G/TBTN24/USA2113A3.docx")</f>
        <v>https://docs.wto.org/imrd/directdoc.asp?DDFDocuments/u/G/TBTN24/USA2113A3.docx</v>
      </c>
      <c r="T174" s="6" t="str">
        <f>HYPERLINK("https://docs.wto.org/imrd/directdoc.asp?DDFDocuments/v/G/TBTN24/USA2113A3.docx", "https://docs.wto.org/imrd/directdoc.asp?DDFDocuments/v/G/TBTN24/USA2113A3.docx")</f>
        <v>https://docs.wto.org/imrd/directdoc.asp?DDFDocuments/v/G/TBTN24/USA2113A3.docx</v>
      </c>
      <c r="U174" s="6" t="s">
        <v>44</v>
      </c>
      <c r="V174" s="6" t="s">
        <v>45</v>
      </c>
      <c r="W174" s="6" t="s">
        <v>44</v>
      </c>
      <c r="X174" s="6" t="s">
        <v>45</v>
      </c>
      <c r="Y174" s="6" t="s">
        <v>45</v>
      </c>
      <c r="Z174" s="6" t="s">
        <v>45</v>
      </c>
      <c r="AA174" s="6" t="s">
        <v>45</v>
      </c>
      <c r="AB174" s="9" t="s">
        <v>38</v>
      </c>
      <c r="AC174" s="6" t="s">
        <v>38</v>
      </c>
      <c r="AD174" s="6" t="s">
        <v>38</v>
      </c>
      <c r="AE174" s="6" t="s">
        <v>38</v>
      </c>
      <c r="AF174" s="6" t="s">
        <v>38</v>
      </c>
      <c r="AG174" s="6" t="s">
        <v>38</v>
      </c>
      <c r="AH174" s="9" t="s">
        <v>38</v>
      </c>
    </row>
    <row r="175" spans="1:34" ht="30" customHeight="1" x14ac:dyDescent="0.3">
      <c r="A175" s="6" t="s">
        <v>54</v>
      </c>
      <c r="B175" s="10">
        <v>46182</v>
      </c>
      <c r="C175" s="8" t="str">
        <f>HYPERLINK("https://epingalert.org/en/Search?viewData= G/TBT/N/USA/2114/Add.3"," G/TBT/N/USA/2114/Add.3")</f>
        <v xml:space="preserve"> G/TBT/N/USA/2114/Add.3</v>
      </c>
      <c r="D175" s="9" t="s">
        <v>1475</v>
      </c>
      <c r="E175" s="9" t="s">
        <v>1481</v>
      </c>
      <c r="F175" s="9" t="s">
        <v>1482</v>
      </c>
      <c r="G175" s="9" t="s">
        <v>38</v>
      </c>
      <c r="H175" s="9" t="s">
        <v>1483</v>
      </c>
      <c r="I175" s="9" t="s">
        <v>1334</v>
      </c>
      <c r="J175" s="9" t="s">
        <v>38</v>
      </c>
      <c r="K175" s="9" t="s">
        <v>38</v>
      </c>
      <c r="L175" s="6"/>
      <c r="M175" s="7" t="s">
        <v>38</v>
      </c>
      <c r="N175" s="7"/>
      <c r="O175" s="7"/>
      <c r="P175" s="6" t="s">
        <v>52</v>
      </c>
      <c r="Q175" s="9" t="s">
        <v>1484</v>
      </c>
      <c r="R175" s="6" t="str">
        <f>HYPERLINK("https://docs.wto.org/imrd/directdoc.asp?DDFDocuments/t/G/TBTN24/USA2114A3.docx", "https://docs.wto.org/imrd/directdoc.asp?DDFDocuments/t/G/TBTN24/USA2114A3.docx")</f>
        <v>https://docs.wto.org/imrd/directdoc.asp?DDFDocuments/t/G/TBTN24/USA2114A3.docx</v>
      </c>
      <c r="S175" s="6" t="str">
        <f>HYPERLINK("https://docs.wto.org/imrd/directdoc.asp?DDFDocuments/u/G/TBTN24/USA2114A3.docx", "https://docs.wto.org/imrd/directdoc.asp?DDFDocuments/u/G/TBTN24/USA2114A3.docx")</f>
        <v>https://docs.wto.org/imrd/directdoc.asp?DDFDocuments/u/G/TBTN24/USA2114A3.docx</v>
      </c>
      <c r="T175" s="6" t="str">
        <f>HYPERLINK("https://docs.wto.org/imrd/directdoc.asp?DDFDocuments/v/G/TBTN24/USA2114A3.docx", "https://docs.wto.org/imrd/directdoc.asp?DDFDocuments/v/G/TBTN24/USA2114A3.docx")</f>
        <v>https://docs.wto.org/imrd/directdoc.asp?DDFDocuments/v/G/TBTN24/USA2114A3.docx</v>
      </c>
      <c r="U175" s="6" t="s">
        <v>44</v>
      </c>
      <c r="V175" s="6" t="s">
        <v>45</v>
      </c>
      <c r="W175" s="6" t="s">
        <v>44</v>
      </c>
      <c r="X175" s="6" t="s">
        <v>45</v>
      </c>
      <c r="Y175" s="6" t="s">
        <v>45</v>
      </c>
      <c r="Z175" s="6" t="s">
        <v>45</v>
      </c>
      <c r="AA175" s="6" t="s">
        <v>45</v>
      </c>
      <c r="AB175" s="9" t="s">
        <v>38</v>
      </c>
      <c r="AC175" s="6" t="s">
        <v>38</v>
      </c>
      <c r="AD175" s="6" t="s">
        <v>38</v>
      </c>
      <c r="AE175" s="6" t="s">
        <v>38</v>
      </c>
      <c r="AF175" s="6" t="s">
        <v>38</v>
      </c>
      <c r="AG175" s="6" t="s">
        <v>38</v>
      </c>
      <c r="AH175" s="9" t="s">
        <v>38</v>
      </c>
    </row>
    <row r="176" spans="1:34" ht="30" customHeight="1" x14ac:dyDescent="0.3">
      <c r="A176" s="6" t="s">
        <v>96</v>
      </c>
      <c r="B176" s="10">
        <v>46183</v>
      </c>
      <c r="C176" s="8" t="str">
        <f>HYPERLINK("https://epingalert.org/en/Search?viewData= G/SPS/N/EU/956"," G/SPS/N/EU/956")</f>
        <v xml:space="preserve"> G/SPS/N/EU/956</v>
      </c>
      <c r="D176" s="9" t="s">
        <v>1341</v>
      </c>
      <c r="E176" s="9" t="s">
        <v>1342</v>
      </c>
      <c r="F176" s="9" t="s">
        <v>1343</v>
      </c>
      <c r="G176" s="9" t="s">
        <v>888</v>
      </c>
      <c r="H176" s="9" t="s">
        <v>38</v>
      </c>
      <c r="I176" s="9" t="s">
        <v>181</v>
      </c>
      <c r="J176" s="9" t="s">
        <v>38</v>
      </c>
      <c r="K176" s="9" t="s">
        <v>889</v>
      </c>
      <c r="L176" s="6"/>
      <c r="M176" s="7" t="s">
        <v>38</v>
      </c>
      <c r="N176" s="7">
        <v>46170</v>
      </c>
      <c r="O176" s="7" t="s">
        <v>1344</v>
      </c>
      <c r="P176" s="6" t="s">
        <v>43</v>
      </c>
      <c r="Q176" s="9" t="s">
        <v>1345</v>
      </c>
      <c r="R176" s="6" t="str">
        <f>HYPERLINK("https://docs.wto.org/imrd/directdoc.asp?DDFDocuments/t/G/SPS/NEU956.docx", "https://docs.wto.org/imrd/directdoc.asp?DDFDocuments/t/G/SPS/NEU956.docx")</f>
        <v>https://docs.wto.org/imrd/directdoc.asp?DDFDocuments/t/G/SPS/NEU956.docx</v>
      </c>
      <c r="S176" s="6" t="str">
        <f>HYPERLINK("https://docs.wto.org/imrd/directdoc.asp?DDFDocuments/u/G/SPS/NEU956.docx", "https://docs.wto.org/imrd/directdoc.asp?DDFDocuments/u/G/SPS/NEU956.docx")</f>
        <v>https://docs.wto.org/imrd/directdoc.asp?DDFDocuments/u/G/SPS/NEU956.docx</v>
      </c>
      <c r="T176" s="6" t="str">
        <f>HYPERLINK("https://docs.wto.org/imrd/directdoc.asp?DDFDocuments/v/G/SPS/NEU956.docx", "https://docs.wto.org/imrd/directdoc.asp?DDFDocuments/v/G/SPS/NEU956.docx")</f>
        <v>https://docs.wto.org/imrd/directdoc.asp?DDFDocuments/v/G/SPS/NEU956.docx</v>
      </c>
      <c r="U176" s="6" t="s">
        <v>38</v>
      </c>
      <c r="V176" s="6" t="s">
        <v>38</v>
      </c>
      <c r="W176" s="6" t="s">
        <v>38</v>
      </c>
      <c r="X176" s="6" t="s">
        <v>38</v>
      </c>
      <c r="Y176" s="6" t="s">
        <v>38</v>
      </c>
      <c r="Z176" s="6" t="s">
        <v>38</v>
      </c>
      <c r="AA176" s="6" t="s">
        <v>38</v>
      </c>
      <c r="AB176" s="9" t="s">
        <v>38</v>
      </c>
      <c r="AC176" s="6" t="s">
        <v>44</v>
      </c>
      <c r="AD176" s="6" t="s">
        <v>45</v>
      </c>
      <c r="AE176" s="6" t="s">
        <v>45</v>
      </c>
      <c r="AF176" s="6" t="s">
        <v>45</v>
      </c>
      <c r="AG176" s="6" t="s">
        <v>44</v>
      </c>
      <c r="AH176" s="9" t="s">
        <v>38</v>
      </c>
    </row>
    <row r="177" spans="1:34" ht="30" customHeight="1" x14ac:dyDescent="0.3">
      <c r="A177" s="6" t="s">
        <v>96</v>
      </c>
      <c r="B177" s="10">
        <v>46183</v>
      </c>
      <c r="C177" s="8" t="str">
        <f>HYPERLINK("https://epingalert.org/en/Search?viewData= G/SPS/N/EU/957"," G/SPS/N/EU/957")</f>
        <v xml:space="preserve"> G/SPS/N/EU/957</v>
      </c>
      <c r="D177" s="9" t="s">
        <v>1346</v>
      </c>
      <c r="E177" s="9" t="s">
        <v>1347</v>
      </c>
      <c r="F177" s="9" t="s">
        <v>57</v>
      </c>
      <c r="G177" s="9" t="s">
        <v>888</v>
      </c>
      <c r="H177" s="9" t="s">
        <v>38</v>
      </c>
      <c r="I177" s="9" t="s">
        <v>39</v>
      </c>
      <c r="J177" s="9" t="s">
        <v>38</v>
      </c>
      <c r="K177" s="9" t="s">
        <v>1348</v>
      </c>
      <c r="L177" s="6"/>
      <c r="M177" s="7" t="s">
        <v>38</v>
      </c>
      <c r="N177" s="7">
        <v>46182</v>
      </c>
      <c r="O177" s="7">
        <v>46203</v>
      </c>
      <c r="P177" s="6" t="s">
        <v>43</v>
      </c>
      <c r="Q177" s="9" t="s">
        <v>1349</v>
      </c>
      <c r="R177" s="6" t="str">
        <f>HYPERLINK("https://docs.wto.org/imrd/directdoc.asp?DDFDocuments/t/G/SPS/NEU957.docx", "https://docs.wto.org/imrd/directdoc.asp?DDFDocuments/t/G/SPS/NEU957.docx")</f>
        <v>https://docs.wto.org/imrd/directdoc.asp?DDFDocuments/t/G/SPS/NEU957.docx</v>
      </c>
      <c r="S177" s="6" t="str">
        <f>HYPERLINK("https://docs.wto.org/imrd/directdoc.asp?DDFDocuments/u/G/SPS/NEU957.docx", "https://docs.wto.org/imrd/directdoc.asp?DDFDocuments/u/G/SPS/NEU957.docx")</f>
        <v>https://docs.wto.org/imrd/directdoc.asp?DDFDocuments/u/G/SPS/NEU957.docx</v>
      </c>
      <c r="T177" s="6" t="str">
        <f>HYPERLINK("https://docs.wto.org/imrd/directdoc.asp?DDFDocuments/v/G/SPS/NEU957.docx", "https://docs.wto.org/imrd/directdoc.asp?DDFDocuments/v/G/SPS/NEU957.docx")</f>
        <v>https://docs.wto.org/imrd/directdoc.asp?DDFDocuments/v/G/SPS/NEU957.docx</v>
      </c>
      <c r="U177" s="6" t="s">
        <v>38</v>
      </c>
      <c r="V177" s="6" t="s">
        <v>38</v>
      </c>
      <c r="W177" s="6" t="s">
        <v>38</v>
      </c>
      <c r="X177" s="6" t="s">
        <v>38</v>
      </c>
      <c r="Y177" s="6" t="s">
        <v>38</v>
      </c>
      <c r="Z177" s="6" t="s">
        <v>38</v>
      </c>
      <c r="AA177" s="6" t="s">
        <v>38</v>
      </c>
      <c r="AB177" s="9" t="s">
        <v>38</v>
      </c>
      <c r="AC177" s="6" t="s">
        <v>45</v>
      </c>
      <c r="AD177" s="6" t="s">
        <v>45</v>
      </c>
      <c r="AE177" s="6" t="s">
        <v>45</v>
      </c>
      <c r="AF177" s="6" t="s">
        <v>44</v>
      </c>
      <c r="AG177" s="6" t="s">
        <v>60</v>
      </c>
      <c r="AH177" s="9" t="s">
        <v>38</v>
      </c>
    </row>
    <row r="178" spans="1:34" ht="30" customHeight="1" x14ac:dyDescent="0.3">
      <c r="A178" s="6" t="s">
        <v>260</v>
      </c>
      <c r="B178" s="10">
        <v>46183</v>
      </c>
      <c r="C178" s="8" t="str">
        <f>HYPERLINK("https://epingalert.org/en/Search?viewData= G/SPS/N/KOR/846"," G/SPS/N/KOR/846")</f>
        <v xml:space="preserve"> G/SPS/N/KOR/846</v>
      </c>
      <c r="D178" s="9" t="s">
        <v>1350</v>
      </c>
      <c r="E178" s="9" t="s">
        <v>1351</v>
      </c>
      <c r="F178" s="9" t="s">
        <v>1352</v>
      </c>
      <c r="G178" s="9" t="s">
        <v>1353</v>
      </c>
      <c r="H178" s="9" t="s">
        <v>38</v>
      </c>
      <c r="I178" s="9" t="s">
        <v>189</v>
      </c>
      <c r="J178" s="9" t="s">
        <v>38</v>
      </c>
      <c r="K178" s="9" t="s">
        <v>515</v>
      </c>
      <c r="L178" s="6" t="s">
        <v>38</v>
      </c>
      <c r="M178" s="7">
        <v>46243</v>
      </c>
      <c r="N178" s="7">
        <v>46169</v>
      </c>
      <c r="O178" s="7">
        <v>46353</v>
      </c>
      <c r="P178" s="6" t="s">
        <v>43</v>
      </c>
      <c r="Q178" s="9" t="s">
        <v>1354</v>
      </c>
      <c r="R178" s="6" t="str">
        <f>HYPERLINK("https://docs.wto.org/imrd/directdoc.asp?DDFDocuments/t/G/SPS/NKOR846.docx", "https://docs.wto.org/imrd/directdoc.asp?DDFDocuments/t/G/SPS/NKOR846.docx")</f>
        <v>https://docs.wto.org/imrd/directdoc.asp?DDFDocuments/t/G/SPS/NKOR846.docx</v>
      </c>
      <c r="S178" s="6" t="str">
        <f>HYPERLINK("https://docs.wto.org/imrd/directdoc.asp?DDFDocuments/u/G/SPS/NKOR846.docx", "https://docs.wto.org/imrd/directdoc.asp?DDFDocuments/u/G/SPS/NKOR846.docx")</f>
        <v>https://docs.wto.org/imrd/directdoc.asp?DDFDocuments/u/G/SPS/NKOR846.docx</v>
      </c>
      <c r="T178" s="6" t="str">
        <f>HYPERLINK("https://docs.wto.org/imrd/directdoc.asp?DDFDocuments/v/G/SPS/NKOR846.docx", "https://docs.wto.org/imrd/directdoc.asp?DDFDocuments/v/G/SPS/NKOR846.docx")</f>
        <v>https://docs.wto.org/imrd/directdoc.asp?DDFDocuments/v/G/SPS/NKOR846.docx</v>
      </c>
      <c r="U178" s="6" t="s">
        <v>38</v>
      </c>
      <c r="V178" s="6" t="s">
        <v>38</v>
      </c>
      <c r="W178" s="6" t="s">
        <v>38</v>
      </c>
      <c r="X178" s="6" t="s">
        <v>38</v>
      </c>
      <c r="Y178" s="6" t="s">
        <v>38</v>
      </c>
      <c r="Z178" s="6" t="s">
        <v>38</v>
      </c>
      <c r="AA178" s="6" t="s">
        <v>38</v>
      </c>
      <c r="AB178" s="9" t="s">
        <v>38</v>
      </c>
      <c r="AC178" s="6" t="s">
        <v>45</v>
      </c>
      <c r="AD178" s="6" t="s">
        <v>44</v>
      </c>
      <c r="AE178" s="6" t="s">
        <v>45</v>
      </c>
      <c r="AF178" s="6" t="s">
        <v>45</v>
      </c>
      <c r="AG178" s="6" t="s">
        <v>44</v>
      </c>
      <c r="AH178" s="9" t="s">
        <v>38</v>
      </c>
    </row>
    <row r="179" spans="1:34" ht="30" customHeight="1" x14ac:dyDescent="0.3">
      <c r="A179" s="6" t="s">
        <v>1355</v>
      </c>
      <c r="B179" s="10">
        <v>46183</v>
      </c>
      <c r="C179" s="8" t="str">
        <f>HYPERLINK("https://epingalert.org/en/Search?viewData= G/TBT/N/ARE/617/Rev.1, G/TBT/N/BHR/704/Rev.1, G/TBT/N/KWT/683/Rev.1, G/TBT/N/OMN/528/Rev.1, G/TBT/N/QAT/679/Rev.1, G/TBT/N/SAU/1347/Rev.1, G/TBT/N/YEM/285/Rev.1"," G/TBT/N/ARE/617/Rev.1, G/TBT/N/BHR/704/Rev.1, G/TBT/N/KWT/683/Rev.1, G/TBT/N/OMN/528/Rev.1, G/TBT/N/QAT/679/Rev.1, G/TBT/N/SAU/1347/Rev.1, G/TBT/N/YEM/285/Rev.1")</f>
        <v xml:space="preserve"> G/TBT/N/ARE/617/Rev.1, G/TBT/N/BHR/704/Rev.1, G/TBT/N/KWT/683/Rev.1, G/TBT/N/OMN/528/Rev.1, G/TBT/N/QAT/679/Rev.1, G/TBT/N/SAU/1347/Rev.1, G/TBT/N/YEM/285/Rev.1</v>
      </c>
      <c r="D179" s="9" t="s">
        <v>1356</v>
      </c>
      <c r="E179" s="9" t="s">
        <v>1357</v>
      </c>
      <c r="F179" s="9" t="s">
        <v>1358</v>
      </c>
      <c r="G179" s="9" t="s">
        <v>38</v>
      </c>
      <c r="H179" s="9" t="s">
        <v>1359</v>
      </c>
      <c r="I179" s="9" t="s">
        <v>1334</v>
      </c>
      <c r="J179" s="9" t="s">
        <v>38</v>
      </c>
      <c r="K179" s="9" t="s">
        <v>454</v>
      </c>
      <c r="L179" s="6"/>
      <c r="M179" s="7">
        <v>46243</v>
      </c>
      <c r="N179" s="7" t="s">
        <v>122</v>
      </c>
      <c r="O179" s="7" t="s">
        <v>122</v>
      </c>
      <c r="P179" s="6" t="s">
        <v>688</v>
      </c>
      <c r="Q179" s="9" t="s">
        <v>1360</v>
      </c>
      <c r="R179" s="6" t="str">
        <f>HYPERLINK("https://docs.wto.org/imrd/directdoc.asp?DDFDocuments/t/G/TBTN24/ARE617R1.docx", "https://docs.wto.org/imrd/directdoc.asp?DDFDocuments/t/G/TBTN24/ARE617R1.docx")</f>
        <v>https://docs.wto.org/imrd/directdoc.asp?DDFDocuments/t/G/TBTN24/ARE617R1.docx</v>
      </c>
      <c r="S179" s="6" t="str">
        <f>HYPERLINK("https://docs.wto.org/imrd/directdoc.asp?DDFDocuments/u/G/TBTN24/ARE617R1.docx", "https://docs.wto.org/imrd/directdoc.asp?DDFDocuments/u/G/TBTN24/ARE617R1.docx")</f>
        <v>https://docs.wto.org/imrd/directdoc.asp?DDFDocuments/u/G/TBTN24/ARE617R1.docx</v>
      </c>
      <c r="T179" s="6" t="str">
        <f>HYPERLINK("https://docs.wto.org/imrd/directdoc.asp?DDFDocuments/v/G/TBTN24/ARE617R1.docx", "https://docs.wto.org/imrd/directdoc.asp?DDFDocuments/v/G/TBTN24/ARE617R1.docx")</f>
        <v>https://docs.wto.org/imrd/directdoc.asp?DDFDocuments/v/G/TBTN24/ARE617R1.docx</v>
      </c>
      <c r="U179" s="6" t="s">
        <v>44</v>
      </c>
      <c r="V179" s="6" t="s">
        <v>45</v>
      </c>
      <c r="W179" s="6" t="s">
        <v>45</v>
      </c>
      <c r="X179" s="6" t="s">
        <v>45</v>
      </c>
      <c r="Y179" s="6" t="s">
        <v>45</v>
      </c>
      <c r="Z179" s="6" t="s">
        <v>45</v>
      </c>
      <c r="AA179" s="6" t="s">
        <v>45</v>
      </c>
      <c r="AB179" s="9" t="s">
        <v>1361</v>
      </c>
      <c r="AC179" s="6" t="s">
        <v>38</v>
      </c>
      <c r="AD179" s="6" t="s">
        <v>38</v>
      </c>
      <c r="AE179" s="6" t="s">
        <v>38</v>
      </c>
      <c r="AF179" s="6" t="s">
        <v>38</v>
      </c>
      <c r="AG179" s="6" t="s">
        <v>38</v>
      </c>
      <c r="AH179" s="9" t="s">
        <v>38</v>
      </c>
    </row>
    <row r="180" spans="1:34" ht="30" customHeight="1" x14ac:dyDescent="0.3">
      <c r="A180" s="6" t="s">
        <v>1362</v>
      </c>
      <c r="B180" s="10">
        <v>46183</v>
      </c>
      <c r="C180" s="8" t="str">
        <f>HYPERLINK("https://epingalert.org/en/Search?viewData= G/TBT/N/ARE/617/Rev.1, G/TBT/N/BHR/704/Rev.1, G/TBT/N/KWT/683/Rev.1, G/TBT/N/OMN/528/Rev.1, G/TBT/N/QAT/679/Rev.1, G/TBT/N/SAU/1347/Rev.1, G/TBT/N/YEM/285/Rev.1"," G/TBT/N/ARE/617/Rev.1, G/TBT/N/BHR/704/Rev.1, G/TBT/N/KWT/683/Rev.1, G/TBT/N/OMN/528/Rev.1, G/TBT/N/QAT/679/Rev.1, G/TBT/N/SAU/1347/Rev.1, G/TBT/N/YEM/285/Rev.1")</f>
        <v xml:space="preserve"> G/TBT/N/ARE/617/Rev.1, G/TBT/N/BHR/704/Rev.1, G/TBT/N/KWT/683/Rev.1, G/TBT/N/OMN/528/Rev.1, G/TBT/N/QAT/679/Rev.1, G/TBT/N/SAU/1347/Rev.1, G/TBT/N/YEM/285/Rev.1</v>
      </c>
      <c r="D180" s="9" t="s">
        <v>1356</v>
      </c>
      <c r="E180" s="9" t="s">
        <v>1357</v>
      </c>
      <c r="F180" s="9" t="s">
        <v>1358</v>
      </c>
      <c r="G180" s="9" t="s">
        <v>38</v>
      </c>
      <c r="H180" s="9" t="s">
        <v>1359</v>
      </c>
      <c r="I180" s="9" t="s">
        <v>1334</v>
      </c>
      <c r="J180" s="9" t="s">
        <v>38</v>
      </c>
      <c r="K180" s="9" t="s">
        <v>454</v>
      </c>
      <c r="L180" s="6"/>
      <c r="M180" s="7">
        <v>46243</v>
      </c>
      <c r="N180" s="7" t="s">
        <v>122</v>
      </c>
      <c r="O180" s="7" t="s">
        <v>122</v>
      </c>
      <c r="P180" s="6" t="s">
        <v>688</v>
      </c>
      <c r="Q180" s="9" t="s">
        <v>1360</v>
      </c>
      <c r="R180" s="6" t="str">
        <f>HYPERLINK("https://docs.wto.org/imrd/directdoc.asp?DDFDocuments/t/G/TBTN24/ARE617R1.docx", "https://docs.wto.org/imrd/directdoc.asp?DDFDocuments/t/G/TBTN24/ARE617R1.docx")</f>
        <v>https://docs.wto.org/imrd/directdoc.asp?DDFDocuments/t/G/TBTN24/ARE617R1.docx</v>
      </c>
      <c r="S180" s="6" t="str">
        <f>HYPERLINK("https://docs.wto.org/imrd/directdoc.asp?DDFDocuments/u/G/TBTN24/ARE617R1.docx", "https://docs.wto.org/imrd/directdoc.asp?DDFDocuments/u/G/TBTN24/ARE617R1.docx")</f>
        <v>https://docs.wto.org/imrd/directdoc.asp?DDFDocuments/u/G/TBTN24/ARE617R1.docx</v>
      </c>
      <c r="T180" s="6" t="str">
        <f>HYPERLINK("https://docs.wto.org/imrd/directdoc.asp?DDFDocuments/v/G/TBTN24/ARE617R1.docx", "https://docs.wto.org/imrd/directdoc.asp?DDFDocuments/v/G/TBTN24/ARE617R1.docx")</f>
        <v>https://docs.wto.org/imrd/directdoc.asp?DDFDocuments/v/G/TBTN24/ARE617R1.docx</v>
      </c>
      <c r="U180" s="6" t="s">
        <v>44</v>
      </c>
      <c r="V180" s="6" t="s">
        <v>45</v>
      </c>
      <c r="W180" s="6" t="s">
        <v>45</v>
      </c>
      <c r="X180" s="6" t="s">
        <v>45</v>
      </c>
      <c r="Y180" s="6" t="s">
        <v>45</v>
      </c>
      <c r="Z180" s="6" t="s">
        <v>45</v>
      </c>
      <c r="AA180" s="6" t="s">
        <v>45</v>
      </c>
      <c r="AB180" s="9" t="s">
        <v>1361</v>
      </c>
      <c r="AC180" s="6" t="s">
        <v>38</v>
      </c>
      <c r="AD180" s="6" t="s">
        <v>38</v>
      </c>
      <c r="AE180" s="6" t="s">
        <v>38</v>
      </c>
      <c r="AF180" s="6" t="s">
        <v>38</v>
      </c>
      <c r="AG180" s="6" t="s">
        <v>38</v>
      </c>
      <c r="AH180" s="9" t="s">
        <v>38</v>
      </c>
    </row>
    <row r="181" spans="1:34" ht="30" customHeight="1" x14ac:dyDescent="0.3">
      <c r="A181" s="6" t="s">
        <v>1363</v>
      </c>
      <c r="B181" s="10">
        <v>46183</v>
      </c>
      <c r="C181" s="8" t="str">
        <f>HYPERLINK("https://epingalert.org/en/Search?viewData= G/TBT/N/ARE/617/Rev.1, G/TBT/N/BHR/704/Rev.1, G/TBT/N/KWT/683/Rev.1, G/TBT/N/OMN/528/Rev.1, G/TBT/N/QAT/679/Rev.1, G/TBT/N/SAU/1347/Rev.1, G/TBT/N/YEM/285/Rev.1"," G/TBT/N/ARE/617/Rev.1, G/TBT/N/BHR/704/Rev.1, G/TBT/N/KWT/683/Rev.1, G/TBT/N/OMN/528/Rev.1, G/TBT/N/QAT/679/Rev.1, G/TBT/N/SAU/1347/Rev.1, G/TBT/N/YEM/285/Rev.1")</f>
        <v xml:space="preserve"> G/TBT/N/ARE/617/Rev.1, G/TBT/N/BHR/704/Rev.1, G/TBT/N/KWT/683/Rev.1, G/TBT/N/OMN/528/Rev.1, G/TBT/N/QAT/679/Rev.1, G/TBT/N/SAU/1347/Rev.1, G/TBT/N/YEM/285/Rev.1</v>
      </c>
      <c r="D181" s="9" t="s">
        <v>1356</v>
      </c>
      <c r="E181" s="9" t="s">
        <v>1357</v>
      </c>
      <c r="F181" s="9" t="s">
        <v>1358</v>
      </c>
      <c r="G181" s="9" t="s">
        <v>38</v>
      </c>
      <c r="H181" s="9" t="s">
        <v>1359</v>
      </c>
      <c r="I181" s="9" t="s">
        <v>1334</v>
      </c>
      <c r="J181" s="9" t="s">
        <v>38</v>
      </c>
      <c r="K181" s="9" t="s">
        <v>454</v>
      </c>
      <c r="L181" s="6"/>
      <c r="M181" s="7">
        <v>46243</v>
      </c>
      <c r="N181" s="7" t="s">
        <v>122</v>
      </c>
      <c r="O181" s="7" t="s">
        <v>122</v>
      </c>
      <c r="P181" s="6" t="s">
        <v>688</v>
      </c>
      <c r="Q181" s="9" t="s">
        <v>1360</v>
      </c>
      <c r="R181" s="6" t="str">
        <f>HYPERLINK("https://docs.wto.org/imrd/directdoc.asp?DDFDocuments/t/G/TBTN24/ARE617R1.docx", "https://docs.wto.org/imrd/directdoc.asp?DDFDocuments/t/G/TBTN24/ARE617R1.docx")</f>
        <v>https://docs.wto.org/imrd/directdoc.asp?DDFDocuments/t/G/TBTN24/ARE617R1.docx</v>
      </c>
      <c r="S181" s="6" t="str">
        <f>HYPERLINK("https://docs.wto.org/imrd/directdoc.asp?DDFDocuments/u/G/TBTN24/ARE617R1.docx", "https://docs.wto.org/imrd/directdoc.asp?DDFDocuments/u/G/TBTN24/ARE617R1.docx")</f>
        <v>https://docs.wto.org/imrd/directdoc.asp?DDFDocuments/u/G/TBTN24/ARE617R1.docx</v>
      </c>
      <c r="T181" s="6" t="str">
        <f>HYPERLINK("https://docs.wto.org/imrd/directdoc.asp?DDFDocuments/v/G/TBTN24/ARE617R1.docx", "https://docs.wto.org/imrd/directdoc.asp?DDFDocuments/v/G/TBTN24/ARE617R1.docx")</f>
        <v>https://docs.wto.org/imrd/directdoc.asp?DDFDocuments/v/G/TBTN24/ARE617R1.docx</v>
      </c>
      <c r="U181" s="6" t="s">
        <v>44</v>
      </c>
      <c r="V181" s="6" t="s">
        <v>45</v>
      </c>
      <c r="W181" s="6" t="s">
        <v>45</v>
      </c>
      <c r="X181" s="6" t="s">
        <v>45</v>
      </c>
      <c r="Y181" s="6" t="s">
        <v>45</v>
      </c>
      <c r="Z181" s="6" t="s">
        <v>45</v>
      </c>
      <c r="AA181" s="6" t="s">
        <v>45</v>
      </c>
      <c r="AB181" s="9" t="s">
        <v>1361</v>
      </c>
      <c r="AC181" s="6" t="s">
        <v>38</v>
      </c>
      <c r="AD181" s="6" t="s">
        <v>38</v>
      </c>
      <c r="AE181" s="6" t="s">
        <v>38</v>
      </c>
      <c r="AF181" s="6" t="s">
        <v>38</v>
      </c>
      <c r="AG181" s="6" t="s">
        <v>38</v>
      </c>
      <c r="AH181" s="9" t="s">
        <v>38</v>
      </c>
    </row>
    <row r="182" spans="1:34" ht="30" customHeight="1" x14ac:dyDescent="0.3">
      <c r="A182" s="6" t="s">
        <v>1364</v>
      </c>
      <c r="B182" s="10">
        <v>46183</v>
      </c>
      <c r="C182" s="8" t="str">
        <f>HYPERLINK("https://epingalert.org/en/Search?viewData= G/TBT/N/ARE/617/Rev.1, G/TBT/N/BHR/704/Rev.1, G/TBT/N/KWT/683/Rev.1, G/TBT/N/OMN/528/Rev.1, G/TBT/N/QAT/679/Rev.1, G/TBT/N/SAU/1347/Rev.1, G/TBT/N/YEM/285/Rev.1"," G/TBT/N/ARE/617/Rev.1, G/TBT/N/BHR/704/Rev.1, G/TBT/N/KWT/683/Rev.1, G/TBT/N/OMN/528/Rev.1, G/TBT/N/QAT/679/Rev.1, G/TBT/N/SAU/1347/Rev.1, G/TBT/N/YEM/285/Rev.1")</f>
        <v xml:space="preserve"> G/TBT/N/ARE/617/Rev.1, G/TBT/N/BHR/704/Rev.1, G/TBT/N/KWT/683/Rev.1, G/TBT/N/OMN/528/Rev.1, G/TBT/N/QAT/679/Rev.1, G/TBT/N/SAU/1347/Rev.1, G/TBT/N/YEM/285/Rev.1</v>
      </c>
      <c r="D182" s="9" t="s">
        <v>1356</v>
      </c>
      <c r="E182" s="9" t="s">
        <v>1357</v>
      </c>
      <c r="F182" s="9" t="s">
        <v>1358</v>
      </c>
      <c r="G182" s="9" t="s">
        <v>38</v>
      </c>
      <c r="H182" s="9" t="s">
        <v>1359</v>
      </c>
      <c r="I182" s="9" t="s">
        <v>1334</v>
      </c>
      <c r="J182" s="9" t="s">
        <v>38</v>
      </c>
      <c r="K182" s="9" t="s">
        <v>454</v>
      </c>
      <c r="L182" s="6"/>
      <c r="M182" s="7">
        <v>46243</v>
      </c>
      <c r="N182" s="7" t="s">
        <v>122</v>
      </c>
      <c r="O182" s="7" t="s">
        <v>122</v>
      </c>
      <c r="P182" s="6" t="s">
        <v>688</v>
      </c>
      <c r="Q182" s="9" t="s">
        <v>1360</v>
      </c>
      <c r="R182" s="6" t="str">
        <f>HYPERLINK("https://docs.wto.org/imrd/directdoc.asp?DDFDocuments/t/G/TBTN24/ARE617R1.docx", "https://docs.wto.org/imrd/directdoc.asp?DDFDocuments/t/G/TBTN24/ARE617R1.docx")</f>
        <v>https://docs.wto.org/imrd/directdoc.asp?DDFDocuments/t/G/TBTN24/ARE617R1.docx</v>
      </c>
      <c r="S182" s="6" t="str">
        <f>HYPERLINK("https://docs.wto.org/imrd/directdoc.asp?DDFDocuments/u/G/TBTN24/ARE617R1.docx", "https://docs.wto.org/imrd/directdoc.asp?DDFDocuments/u/G/TBTN24/ARE617R1.docx")</f>
        <v>https://docs.wto.org/imrd/directdoc.asp?DDFDocuments/u/G/TBTN24/ARE617R1.docx</v>
      </c>
      <c r="T182" s="6" t="str">
        <f>HYPERLINK("https://docs.wto.org/imrd/directdoc.asp?DDFDocuments/v/G/TBTN24/ARE617R1.docx", "https://docs.wto.org/imrd/directdoc.asp?DDFDocuments/v/G/TBTN24/ARE617R1.docx")</f>
        <v>https://docs.wto.org/imrd/directdoc.asp?DDFDocuments/v/G/TBTN24/ARE617R1.docx</v>
      </c>
      <c r="U182" s="6" t="s">
        <v>44</v>
      </c>
      <c r="V182" s="6" t="s">
        <v>45</v>
      </c>
      <c r="W182" s="6" t="s">
        <v>45</v>
      </c>
      <c r="X182" s="6" t="s">
        <v>45</v>
      </c>
      <c r="Y182" s="6" t="s">
        <v>45</v>
      </c>
      <c r="Z182" s="6" t="s">
        <v>45</v>
      </c>
      <c r="AA182" s="6" t="s">
        <v>45</v>
      </c>
      <c r="AB182" s="9" t="s">
        <v>1361</v>
      </c>
      <c r="AC182" s="6" t="s">
        <v>38</v>
      </c>
      <c r="AD182" s="6" t="s">
        <v>38</v>
      </c>
      <c r="AE182" s="6" t="s">
        <v>38</v>
      </c>
      <c r="AF182" s="6" t="s">
        <v>38</v>
      </c>
      <c r="AG182" s="6" t="s">
        <v>38</v>
      </c>
      <c r="AH182" s="9" t="s">
        <v>38</v>
      </c>
    </row>
    <row r="183" spans="1:34" ht="30" customHeight="1" x14ac:dyDescent="0.3">
      <c r="A183" s="6" t="s">
        <v>1365</v>
      </c>
      <c r="B183" s="10">
        <v>46183</v>
      </c>
      <c r="C183" s="8" t="str">
        <f>HYPERLINK("https://epingalert.org/en/Search?viewData= G/TBT/N/ARE/617/Rev.1, G/TBT/N/BHR/704/Rev.1, G/TBT/N/KWT/683/Rev.1, G/TBT/N/OMN/528/Rev.1, G/TBT/N/QAT/679/Rev.1, G/TBT/N/SAU/1347/Rev.1, G/TBT/N/YEM/285/Rev.1"," G/TBT/N/ARE/617/Rev.1, G/TBT/N/BHR/704/Rev.1, G/TBT/N/KWT/683/Rev.1, G/TBT/N/OMN/528/Rev.1, G/TBT/N/QAT/679/Rev.1, G/TBT/N/SAU/1347/Rev.1, G/TBT/N/YEM/285/Rev.1")</f>
        <v xml:space="preserve"> G/TBT/N/ARE/617/Rev.1, G/TBT/N/BHR/704/Rev.1, G/TBT/N/KWT/683/Rev.1, G/TBT/N/OMN/528/Rev.1, G/TBT/N/QAT/679/Rev.1, G/TBT/N/SAU/1347/Rev.1, G/TBT/N/YEM/285/Rev.1</v>
      </c>
      <c r="D183" s="9" t="s">
        <v>1356</v>
      </c>
      <c r="E183" s="9" t="s">
        <v>1357</v>
      </c>
      <c r="F183" s="9" t="s">
        <v>1358</v>
      </c>
      <c r="G183" s="9" t="s">
        <v>38</v>
      </c>
      <c r="H183" s="9" t="s">
        <v>1359</v>
      </c>
      <c r="I183" s="9" t="s">
        <v>1334</v>
      </c>
      <c r="J183" s="9" t="s">
        <v>38</v>
      </c>
      <c r="K183" s="9" t="s">
        <v>454</v>
      </c>
      <c r="L183" s="6"/>
      <c r="M183" s="7">
        <v>46243</v>
      </c>
      <c r="N183" s="7" t="s">
        <v>122</v>
      </c>
      <c r="O183" s="7" t="s">
        <v>122</v>
      </c>
      <c r="P183" s="6" t="s">
        <v>688</v>
      </c>
      <c r="Q183" s="9" t="s">
        <v>1360</v>
      </c>
      <c r="R183" s="6" t="str">
        <f>HYPERLINK("https://docs.wto.org/imrd/directdoc.asp?DDFDocuments/t/G/TBTN24/ARE617R1.docx", "https://docs.wto.org/imrd/directdoc.asp?DDFDocuments/t/G/TBTN24/ARE617R1.docx")</f>
        <v>https://docs.wto.org/imrd/directdoc.asp?DDFDocuments/t/G/TBTN24/ARE617R1.docx</v>
      </c>
      <c r="S183" s="6" t="str">
        <f>HYPERLINK("https://docs.wto.org/imrd/directdoc.asp?DDFDocuments/u/G/TBTN24/ARE617R1.docx", "https://docs.wto.org/imrd/directdoc.asp?DDFDocuments/u/G/TBTN24/ARE617R1.docx")</f>
        <v>https://docs.wto.org/imrd/directdoc.asp?DDFDocuments/u/G/TBTN24/ARE617R1.docx</v>
      </c>
      <c r="T183" s="6" t="str">
        <f>HYPERLINK("https://docs.wto.org/imrd/directdoc.asp?DDFDocuments/v/G/TBTN24/ARE617R1.docx", "https://docs.wto.org/imrd/directdoc.asp?DDFDocuments/v/G/TBTN24/ARE617R1.docx")</f>
        <v>https://docs.wto.org/imrd/directdoc.asp?DDFDocuments/v/G/TBTN24/ARE617R1.docx</v>
      </c>
      <c r="U183" s="6" t="s">
        <v>44</v>
      </c>
      <c r="V183" s="6" t="s">
        <v>45</v>
      </c>
      <c r="W183" s="6" t="s">
        <v>45</v>
      </c>
      <c r="X183" s="6" t="s">
        <v>45</v>
      </c>
      <c r="Y183" s="6" t="s">
        <v>45</v>
      </c>
      <c r="Z183" s="6" t="s">
        <v>45</v>
      </c>
      <c r="AA183" s="6" t="s">
        <v>45</v>
      </c>
      <c r="AB183" s="9" t="s">
        <v>1361</v>
      </c>
      <c r="AC183" s="6" t="s">
        <v>38</v>
      </c>
      <c r="AD183" s="6" t="s">
        <v>38</v>
      </c>
      <c r="AE183" s="6" t="s">
        <v>38</v>
      </c>
      <c r="AF183" s="6" t="s">
        <v>38</v>
      </c>
      <c r="AG183" s="6" t="s">
        <v>38</v>
      </c>
      <c r="AH183" s="9" t="s">
        <v>38</v>
      </c>
    </row>
    <row r="184" spans="1:34" ht="30" customHeight="1" x14ac:dyDescent="0.3">
      <c r="A184" s="6" t="s">
        <v>1366</v>
      </c>
      <c r="B184" s="10">
        <v>46183</v>
      </c>
      <c r="C184" s="8" t="str">
        <f>HYPERLINK("https://epingalert.org/en/Search?viewData= G/TBT/N/ARE/617/Rev.1, G/TBT/N/BHR/704/Rev.1, G/TBT/N/KWT/683/Rev.1, G/TBT/N/OMN/528/Rev.1, G/TBT/N/QAT/679/Rev.1, G/TBT/N/SAU/1347/Rev.1, G/TBT/N/YEM/285/Rev.1"," G/TBT/N/ARE/617/Rev.1, G/TBT/N/BHR/704/Rev.1, G/TBT/N/KWT/683/Rev.1, G/TBT/N/OMN/528/Rev.1, G/TBT/N/QAT/679/Rev.1, G/TBT/N/SAU/1347/Rev.1, G/TBT/N/YEM/285/Rev.1")</f>
        <v xml:space="preserve"> G/TBT/N/ARE/617/Rev.1, G/TBT/N/BHR/704/Rev.1, G/TBT/N/KWT/683/Rev.1, G/TBT/N/OMN/528/Rev.1, G/TBT/N/QAT/679/Rev.1, G/TBT/N/SAU/1347/Rev.1, G/TBT/N/YEM/285/Rev.1</v>
      </c>
      <c r="D184" s="9" t="s">
        <v>1356</v>
      </c>
      <c r="E184" s="9" t="s">
        <v>1357</v>
      </c>
      <c r="F184" s="9" t="s">
        <v>1358</v>
      </c>
      <c r="G184" s="9" t="s">
        <v>38</v>
      </c>
      <c r="H184" s="9" t="s">
        <v>1359</v>
      </c>
      <c r="I184" s="9" t="s">
        <v>1334</v>
      </c>
      <c r="J184" s="9" t="s">
        <v>38</v>
      </c>
      <c r="K184" s="9" t="s">
        <v>454</v>
      </c>
      <c r="L184" s="6"/>
      <c r="M184" s="7">
        <v>46243</v>
      </c>
      <c r="N184" s="7" t="s">
        <v>122</v>
      </c>
      <c r="O184" s="7" t="s">
        <v>122</v>
      </c>
      <c r="P184" s="6" t="s">
        <v>688</v>
      </c>
      <c r="Q184" s="9" t="s">
        <v>1360</v>
      </c>
      <c r="R184" s="6" t="str">
        <f>HYPERLINK("https://docs.wto.org/imrd/directdoc.asp?DDFDocuments/t/G/TBTN24/ARE617R1.docx", "https://docs.wto.org/imrd/directdoc.asp?DDFDocuments/t/G/TBTN24/ARE617R1.docx")</f>
        <v>https://docs.wto.org/imrd/directdoc.asp?DDFDocuments/t/G/TBTN24/ARE617R1.docx</v>
      </c>
      <c r="S184" s="6" t="str">
        <f>HYPERLINK("https://docs.wto.org/imrd/directdoc.asp?DDFDocuments/u/G/TBTN24/ARE617R1.docx", "https://docs.wto.org/imrd/directdoc.asp?DDFDocuments/u/G/TBTN24/ARE617R1.docx")</f>
        <v>https://docs.wto.org/imrd/directdoc.asp?DDFDocuments/u/G/TBTN24/ARE617R1.docx</v>
      </c>
      <c r="T184" s="6" t="str">
        <f>HYPERLINK("https://docs.wto.org/imrd/directdoc.asp?DDFDocuments/v/G/TBTN24/ARE617R1.docx", "https://docs.wto.org/imrd/directdoc.asp?DDFDocuments/v/G/TBTN24/ARE617R1.docx")</f>
        <v>https://docs.wto.org/imrd/directdoc.asp?DDFDocuments/v/G/TBTN24/ARE617R1.docx</v>
      </c>
      <c r="U184" s="6" t="s">
        <v>44</v>
      </c>
      <c r="V184" s="6" t="s">
        <v>45</v>
      </c>
      <c r="W184" s="6" t="s">
        <v>45</v>
      </c>
      <c r="X184" s="6" t="s">
        <v>45</v>
      </c>
      <c r="Y184" s="6" t="s">
        <v>45</v>
      </c>
      <c r="Z184" s="6" t="s">
        <v>45</v>
      </c>
      <c r="AA184" s="6" t="s">
        <v>45</v>
      </c>
      <c r="AB184" s="9" t="s">
        <v>1361</v>
      </c>
      <c r="AC184" s="6" t="s">
        <v>38</v>
      </c>
      <c r="AD184" s="6" t="s">
        <v>38</v>
      </c>
      <c r="AE184" s="6" t="s">
        <v>38</v>
      </c>
      <c r="AF184" s="6" t="s">
        <v>38</v>
      </c>
      <c r="AG184" s="6" t="s">
        <v>38</v>
      </c>
      <c r="AH184" s="9" t="s">
        <v>38</v>
      </c>
    </row>
    <row r="185" spans="1:34" ht="30" customHeight="1" x14ac:dyDescent="0.3">
      <c r="A185" s="6" t="s">
        <v>1367</v>
      </c>
      <c r="B185" s="10">
        <v>46183</v>
      </c>
      <c r="C185" s="8" t="str">
        <f>HYPERLINK("https://epingalert.org/en/Search?viewData= G/TBT/N/ARE/617/Rev.1, G/TBT/N/BHR/704/Rev.1, G/TBT/N/KWT/683/Rev.1, G/TBT/N/OMN/528/Rev.1, G/TBT/N/QAT/679/Rev.1, G/TBT/N/SAU/1347/Rev.1, G/TBT/N/YEM/285/Rev.1"," G/TBT/N/ARE/617/Rev.1, G/TBT/N/BHR/704/Rev.1, G/TBT/N/KWT/683/Rev.1, G/TBT/N/OMN/528/Rev.1, G/TBT/N/QAT/679/Rev.1, G/TBT/N/SAU/1347/Rev.1, G/TBT/N/YEM/285/Rev.1")</f>
        <v xml:space="preserve"> G/TBT/N/ARE/617/Rev.1, G/TBT/N/BHR/704/Rev.1, G/TBT/N/KWT/683/Rev.1, G/TBT/N/OMN/528/Rev.1, G/TBT/N/QAT/679/Rev.1, G/TBT/N/SAU/1347/Rev.1, G/TBT/N/YEM/285/Rev.1</v>
      </c>
      <c r="D185" s="9" t="s">
        <v>1356</v>
      </c>
      <c r="E185" s="9" t="s">
        <v>1357</v>
      </c>
      <c r="F185" s="9" t="s">
        <v>1358</v>
      </c>
      <c r="G185" s="9" t="s">
        <v>38</v>
      </c>
      <c r="H185" s="9" t="s">
        <v>1359</v>
      </c>
      <c r="I185" s="9" t="s">
        <v>1334</v>
      </c>
      <c r="J185" s="9" t="s">
        <v>38</v>
      </c>
      <c r="K185" s="9" t="s">
        <v>454</v>
      </c>
      <c r="L185" s="6"/>
      <c r="M185" s="7">
        <v>46243</v>
      </c>
      <c r="N185" s="7" t="s">
        <v>122</v>
      </c>
      <c r="O185" s="7" t="s">
        <v>122</v>
      </c>
      <c r="P185" s="6" t="s">
        <v>688</v>
      </c>
      <c r="Q185" s="9" t="s">
        <v>1360</v>
      </c>
      <c r="R185" s="6" t="str">
        <f>HYPERLINK("https://docs.wto.org/imrd/directdoc.asp?DDFDocuments/t/G/TBTN24/ARE617R1.docx", "https://docs.wto.org/imrd/directdoc.asp?DDFDocuments/t/G/TBTN24/ARE617R1.docx")</f>
        <v>https://docs.wto.org/imrd/directdoc.asp?DDFDocuments/t/G/TBTN24/ARE617R1.docx</v>
      </c>
      <c r="S185" s="6" t="str">
        <f>HYPERLINK("https://docs.wto.org/imrd/directdoc.asp?DDFDocuments/u/G/TBTN24/ARE617R1.docx", "https://docs.wto.org/imrd/directdoc.asp?DDFDocuments/u/G/TBTN24/ARE617R1.docx")</f>
        <v>https://docs.wto.org/imrd/directdoc.asp?DDFDocuments/u/G/TBTN24/ARE617R1.docx</v>
      </c>
      <c r="T185" s="6" t="str">
        <f>HYPERLINK("https://docs.wto.org/imrd/directdoc.asp?DDFDocuments/v/G/TBTN24/ARE617R1.docx", "https://docs.wto.org/imrd/directdoc.asp?DDFDocuments/v/G/TBTN24/ARE617R1.docx")</f>
        <v>https://docs.wto.org/imrd/directdoc.asp?DDFDocuments/v/G/TBTN24/ARE617R1.docx</v>
      </c>
      <c r="U185" s="6" t="s">
        <v>44</v>
      </c>
      <c r="V185" s="6" t="s">
        <v>45</v>
      </c>
      <c r="W185" s="6" t="s">
        <v>45</v>
      </c>
      <c r="X185" s="6" t="s">
        <v>45</v>
      </c>
      <c r="Y185" s="6" t="s">
        <v>45</v>
      </c>
      <c r="Z185" s="6" t="s">
        <v>45</v>
      </c>
      <c r="AA185" s="6" t="s">
        <v>45</v>
      </c>
      <c r="AB185" s="9" t="s">
        <v>1361</v>
      </c>
      <c r="AC185" s="6" t="s">
        <v>38</v>
      </c>
      <c r="AD185" s="6" t="s">
        <v>38</v>
      </c>
      <c r="AE185" s="6" t="s">
        <v>38</v>
      </c>
      <c r="AF185" s="6" t="s">
        <v>38</v>
      </c>
      <c r="AG185" s="6" t="s">
        <v>38</v>
      </c>
      <c r="AH185" s="9" t="s">
        <v>38</v>
      </c>
    </row>
    <row r="186" spans="1:34" ht="30" customHeight="1" x14ac:dyDescent="0.3">
      <c r="A186" s="6" t="s">
        <v>184</v>
      </c>
      <c r="B186" s="10">
        <v>46183</v>
      </c>
      <c r="C186" s="8" t="str">
        <f>HYPERLINK("https://epingalert.org/en/Search?viewData= G/TBT/N/CHL/681/Add.1"," G/TBT/N/CHL/681/Add.1")</f>
        <v xml:space="preserve"> G/TBT/N/CHL/681/Add.1</v>
      </c>
      <c r="D186" s="9" t="s">
        <v>1368</v>
      </c>
      <c r="E186" s="9" t="s">
        <v>1369</v>
      </c>
      <c r="F186" s="9" t="s">
        <v>1370</v>
      </c>
      <c r="G186" s="9" t="s">
        <v>38</v>
      </c>
      <c r="H186" s="9" t="s">
        <v>1371</v>
      </c>
      <c r="I186" s="9" t="s">
        <v>316</v>
      </c>
      <c r="J186" s="9" t="s">
        <v>38</v>
      </c>
      <c r="K186" s="9" t="s">
        <v>38</v>
      </c>
      <c r="L186" s="6"/>
      <c r="M186" s="7" t="s">
        <v>38</v>
      </c>
      <c r="N186" s="7"/>
      <c r="O186" s="7"/>
      <c r="P186" s="6" t="s">
        <v>52</v>
      </c>
      <c r="Q186" s="9" t="s">
        <v>1372</v>
      </c>
      <c r="R186" s="6" t="str">
        <f>HYPERLINK("https://docs.wto.org/imrd/directdoc.asp?DDFDocuments/t/G/TBTN24/CHL681A1.docx", "https://docs.wto.org/imrd/directdoc.asp?DDFDocuments/t/G/TBTN24/CHL681A1.docx")</f>
        <v>https://docs.wto.org/imrd/directdoc.asp?DDFDocuments/t/G/TBTN24/CHL681A1.docx</v>
      </c>
      <c r="S186" s="6" t="str">
        <f>HYPERLINK("https://docs.wto.org/imrd/directdoc.asp?DDFDocuments/u/G/TBTN24/CHL681A1.docx", "https://docs.wto.org/imrd/directdoc.asp?DDFDocuments/u/G/TBTN24/CHL681A1.docx")</f>
        <v>https://docs.wto.org/imrd/directdoc.asp?DDFDocuments/u/G/TBTN24/CHL681A1.docx</v>
      </c>
      <c r="T186" s="6" t="str">
        <f>HYPERLINK("https://docs.wto.org/imrd/directdoc.asp?DDFDocuments/v/G/TBTN24/CHL681A1.docx", "https://docs.wto.org/imrd/directdoc.asp?DDFDocuments/v/G/TBTN24/CHL681A1.docx")</f>
        <v>https://docs.wto.org/imrd/directdoc.asp?DDFDocuments/v/G/TBTN24/CHL681A1.docx</v>
      </c>
      <c r="U186" s="6" t="s">
        <v>44</v>
      </c>
      <c r="V186" s="6" t="s">
        <v>45</v>
      </c>
      <c r="W186" s="6" t="s">
        <v>45</v>
      </c>
      <c r="X186" s="6" t="s">
        <v>45</v>
      </c>
      <c r="Y186" s="6" t="s">
        <v>45</v>
      </c>
      <c r="Z186" s="6" t="s">
        <v>45</v>
      </c>
      <c r="AA186" s="6" t="s">
        <v>45</v>
      </c>
      <c r="AB186" s="9" t="s">
        <v>38</v>
      </c>
      <c r="AC186" s="6" t="s">
        <v>38</v>
      </c>
      <c r="AD186" s="6" t="s">
        <v>38</v>
      </c>
      <c r="AE186" s="6" t="s">
        <v>38</v>
      </c>
      <c r="AF186" s="6" t="s">
        <v>38</v>
      </c>
      <c r="AG186" s="6" t="s">
        <v>38</v>
      </c>
      <c r="AH186" s="9" t="s">
        <v>38</v>
      </c>
    </row>
    <row r="187" spans="1:34" ht="30" customHeight="1" x14ac:dyDescent="0.3">
      <c r="A187" s="6" t="s">
        <v>184</v>
      </c>
      <c r="B187" s="10">
        <v>46183</v>
      </c>
      <c r="C187" s="8" t="str">
        <f>HYPERLINK("https://epingalert.org/en/Search?viewData= G/TBT/N/CHL/681/Add.2"," G/TBT/N/CHL/681/Add.2")</f>
        <v xml:space="preserve"> G/TBT/N/CHL/681/Add.2</v>
      </c>
      <c r="D187" s="9" t="s">
        <v>1368</v>
      </c>
      <c r="E187" s="9" t="s">
        <v>1373</v>
      </c>
      <c r="F187" s="9" t="s">
        <v>1370</v>
      </c>
      <c r="G187" s="9" t="s">
        <v>38</v>
      </c>
      <c r="H187" s="9" t="s">
        <v>1371</v>
      </c>
      <c r="I187" s="9" t="s">
        <v>316</v>
      </c>
      <c r="J187" s="9" t="s">
        <v>38</v>
      </c>
      <c r="K187" s="9" t="s">
        <v>38</v>
      </c>
      <c r="L187" s="6"/>
      <c r="M187" s="7" t="s">
        <v>38</v>
      </c>
      <c r="N187" s="7"/>
      <c r="O187" s="7"/>
      <c r="P187" s="6" t="s">
        <v>52</v>
      </c>
      <c r="Q187" s="9" t="s">
        <v>1374</v>
      </c>
      <c r="R187" s="6" t="str">
        <f>HYPERLINK("https://docs.wto.org/imrd/directdoc.asp?DDFDocuments/t/G/TBTN24/CHL681A2.docx", "https://docs.wto.org/imrd/directdoc.asp?DDFDocuments/t/G/TBTN24/CHL681A2.docx")</f>
        <v>https://docs.wto.org/imrd/directdoc.asp?DDFDocuments/t/G/TBTN24/CHL681A2.docx</v>
      </c>
      <c r="S187" s="6" t="str">
        <f>HYPERLINK("https://docs.wto.org/imrd/directdoc.asp?DDFDocuments/u/G/TBTN24/CHL681A2.docx", "https://docs.wto.org/imrd/directdoc.asp?DDFDocuments/u/G/TBTN24/CHL681A2.docx")</f>
        <v>https://docs.wto.org/imrd/directdoc.asp?DDFDocuments/u/G/TBTN24/CHL681A2.docx</v>
      </c>
      <c r="T187" s="6" t="str">
        <f>HYPERLINK("https://docs.wto.org/imrd/directdoc.asp?DDFDocuments/v/G/TBTN24/CHL681A2.docx", "https://docs.wto.org/imrd/directdoc.asp?DDFDocuments/v/G/TBTN24/CHL681A2.docx")</f>
        <v>https://docs.wto.org/imrd/directdoc.asp?DDFDocuments/v/G/TBTN24/CHL681A2.docx</v>
      </c>
      <c r="U187" s="6" t="s">
        <v>44</v>
      </c>
      <c r="V187" s="6" t="s">
        <v>45</v>
      </c>
      <c r="W187" s="6" t="s">
        <v>45</v>
      </c>
      <c r="X187" s="6" t="s">
        <v>45</v>
      </c>
      <c r="Y187" s="6" t="s">
        <v>45</v>
      </c>
      <c r="Z187" s="6" t="s">
        <v>45</v>
      </c>
      <c r="AA187" s="6" t="s">
        <v>45</v>
      </c>
      <c r="AB187" s="9" t="s">
        <v>38</v>
      </c>
      <c r="AC187" s="6" t="s">
        <v>38</v>
      </c>
      <c r="AD187" s="6" t="s">
        <v>38</v>
      </c>
      <c r="AE187" s="6" t="s">
        <v>38</v>
      </c>
      <c r="AF187" s="6" t="s">
        <v>38</v>
      </c>
      <c r="AG187" s="6" t="s">
        <v>38</v>
      </c>
      <c r="AH187" s="9" t="s">
        <v>38</v>
      </c>
    </row>
    <row r="188" spans="1:34" ht="30" customHeight="1" x14ac:dyDescent="0.3">
      <c r="A188" s="6" t="s">
        <v>184</v>
      </c>
      <c r="B188" s="10">
        <v>46183</v>
      </c>
      <c r="C188" s="8" t="str">
        <f>HYPERLINK("https://epingalert.org/en/Search?viewData= G/TBT/N/CHL/681/Add.3"," G/TBT/N/CHL/681/Add.3")</f>
        <v xml:space="preserve"> G/TBT/N/CHL/681/Add.3</v>
      </c>
      <c r="D188" s="9" t="s">
        <v>1368</v>
      </c>
      <c r="E188" s="9" t="s">
        <v>1375</v>
      </c>
      <c r="F188" s="9" t="s">
        <v>1370</v>
      </c>
      <c r="G188" s="9" t="s">
        <v>38</v>
      </c>
      <c r="H188" s="9" t="s">
        <v>1371</v>
      </c>
      <c r="I188" s="9" t="s">
        <v>316</v>
      </c>
      <c r="J188" s="9" t="s">
        <v>38</v>
      </c>
      <c r="K188" s="9" t="s">
        <v>38</v>
      </c>
      <c r="L188" s="6"/>
      <c r="M188" s="7" t="s">
        <v>38</v>
      </c>
      <c r="N188" s="7"/>
      <c r="O188" s="7"/>
      <c r="P188" s="6" t="s">
        <v>52</v>
      </c>
      <c r="Q188" s="9" t="s">
        <v>1376</v>
      </c>
      <c r="R188" s="6" t="str">
        <f>HYPERLINK("https://docs.wto.org/imrd/directdoc.asp?DDFDocuments/t/G/TBTN24/CHL681A3.docx", "https://docs.wto.org/imrd/directdoc.asp?DDFDocuments/t/G/TBTN24/CHL681A3.docx")</f>
        <v>https://docs.wto.org/imrd/directdoc.asp?DDFDocuments/t/G/TBTN24/CHL681A3.docx</v>
      </c>
      <c r="S188" s="6" t="str">
        <f>HYPERLINK("https://docs.wto.org/imrd/directdoc.asp?DDFDocuments/u/G/TBTN24/CHL681A3.docx", "https://docs.wto.org/imrd/directdoc.asp?DDFDocuments/u/G/TBTN24/CHL681A3.docx")</f>
        <v>https://docs.wto.org/imrd/directdoc.asp?DDFDocuments/u/G/TBTN24/CHL681A3.docx</v>
      </c>
      <c r="T188" s="6" t="str">
        <f>HYPERLINK("https://docs.wto.org/imrd/directdoc.asp?DDFDocuments/v/G/TBTN24/CHL681A3.docx", "https://docs.wto.org/imrd/directdoc.asp?DDFDocuments/v/G/TBTN24/CHL681A3.docx")</f>
        <v>https://docs.wto.org/imrd/directdoc.asp?DDFDocuments/v/G/TBTN24/CHL681A3.docx</v>
      </c>
      <c r="U188" s="6" t="s">
        <v>44</v>
      </c>
      <c r="V188" s="6" t="s">
        <v>45</v>
      </c>
      <c r="W188" s="6" t="s">
        <v>45</v>
      </c>
      <c r="X188" s="6" t="s">
        <v>45</v>
      </c>
      <c r="Y188" s="6" t="s">
        <v>45</v>
      </c>
      <c r="Z188" s="6" t="s">
        <v>45</v>
      </c>
      <c r="AA188" s="6" t="s">
        <v>45</v>
      </c>
      <c r="AB188" s="9" t="s">
        <v>38</v>
      </c>
      <c r="AC188" s="6" t="s">
        <v>38</v>
      </c>
      <c r="AD188" s="6" t="s">
        <v>38</v>
      </c>
      <c r="AE188" s="6" t="s">
        <v>38</v>
      </c>
      <c r="AF188" s="6" t="s">
        <v>38</v>
      </c>
      <c r="AG188" s="6" t="s">
        <v>38</v>
      </c>
      <c r="AH188" s="9" t="s">
        <v>38</v>
      </c>
    </row>
    <row r="189" spans="1:34" ht="30" customHeight="1" x14ac:dyDescent="0.3">
      <c r="A189" s="6" t="s">
        <v>1377</v>
      </c>
      <c r="B189" s="10">
        <v>46183</v>
      </c>
      <c r="C189" s="8" t="str">
        <f>HYPERLINK("https://epingalert.org/en/Search?viewData= G/TBT/N/GRD/32/Rev.1"," G/TBT/N/GRD/32/Rev.1")</f>
        <v xml:space="preserve"> G/TBT/N/GRD/32/Rev.1</v>
      </c>
      <c r="D189" s="9" t="s">
        <v>1378</v>
      </c>
      <c r="E189" s="9" t="s">
        <v>1379</v>
      </c>
      <c r="F189" s="9" t="s">
        <v>1380</v>
      </c>
      <c r="G189" s="9" t="s">
        <v>1381</v>
      </c>
      <c r="H189" s="9" t="s">
        <v>1382</v>
      </c>
      <c r="I189" s="9" t="s">
        <v>1383</v>
      </c>
      <c r="J189" s="9" t="s">
        <v>38</v>
      </c>
      <c r="K189" s="9" t="s">
        <v>38</v>
      </c>
      <c r="L189" s="6"/>
      <c r="M189" s="7">
        <v>46243</v>
      </c>
      <c r="N189" s="7" t="s">
        <v>122</v>
      </c>
      <c r="O189" s="7" t="s">
        <v>122</v>
      </c>
      <c r="P189" s="6" t="s">
        <v>688</v>
      </c>
      <c r="Q189" s="9" t="s">
        <v>1384</v>
      </c>
      <c r="R189" s="6" t="str">
        <f>HYPERLINK("https://docs.wto.org/imrd/directdoc.asp?DDFDocuments/t/G/TBTN25/GRD32R1.docx", "https://docs.wto.org/imrd/directdoc.asp?DDFDocuments/t/G/TBTN25/GRD32R1.docx")</f>
        <v>https://docs.wto.org/imrd/directdoc.asp?DDFDocuments/t/G/TBTN25/GRD32R1.docx</v>
      </c>
      <c r="S189" s="6" t="str">
        <f>HYPERLINK("https://docs.wto.org/imrd/directdoc.asp?DDFDocuments/u/G/TBTN25/GRD32R1.docx", "https://docs.wto.org/imrd/directdoc.asp?DDFDocuments/u/G/TBTN25/GRD32R1.docx")</f>
        <v>https://docs.wto.org/imrd/directdoc.asp?DDFDocuments/u/G/TBTN25/GRD32R1.docx</v>
      </c>
      <c r="T189" s="6" t="str">
        <f>HYPERLINK("https://docs.wto.org/imrd/directdoc.asp?DDFDocuments/v/G/TBTN25/GRD32R1.docx", "https://docs.wto.org/imrd/directdoc.asp?DDFDocuments/v/G/TBTN25/GRD32R1.docx")</f>
        <v>https://docs.wto.org/imrd/directdoc.asp?DDFDocuments/v/G/TBTN25/GRD32R1.docx</v>
      </c>
      <c r="U189" s="6" t="s">
        <v>44</v>
      </c>
      <c r="V189" s="6" t="s">
        <v>45</v>
      </c>
      <c r="W189" s="6" t="s">
        <v>45</v>
      </c>
      <c r="X189" s="6" t="s">
        <v>45</v>
      </c>
      <c r="Y189" s="6" t="s">
        <v>45</v>
      </c>
      <c r="Z189" s="6" t="s">
        <v>45</v>
      </c>
      <c r="AA189" s="6" t="s">
        <v>45</v>
      </c>
      <c r="AB189" s="9" t="s">
        <v>1385</v>
      </c>
      <c r="AC189" s="6" t="s">
        <v>38</v>
      </c>
      <c r="AD189" s="6" t="s">
        <v>38</v>
      </c>
      <c r="AE189" s="6" t="s">
        <v>38</v>
      </c>
      <c r="AF189" s="6" t="s">
        <v>38</v>
      </c>
      <c r="AG189" s="6" t="s">
        <v>38</v>
      </c>
      <c r="AH189" s="9" t="s">
        <v>38</v>
      </c>
    </row>
    <row r="190" spans="1:34" ht="30" customHeight="1" x14ac:dyDescent="0.3">
      <c r="A190" s="6" t="s">
        <v>1137</v>
      </c>
      <c r="B190" s="10">
        <v>46183</v>
      </c>
      <c r="C190" s="8" t="str">
        <f>HYPERLINK("https://epingalert.org/en/Search?viewData= G/TBT/N/IND/44/Add.18"," G/TBT/N/IND/44/Add.18")</f>
        <v xml:space="preserve"> G/TBT/N/IND/44/Add.18</v>
      </c>
      <c r="D190" s="9" t="s">
        <v>1386</v>
      </c>
      <c r="E190" s="9" t="s">
        <v>1387</v>
      </c>
      <c r="F190" s="9" t="s">
        <v>1388</v>
      </c>
      <c r="G190" s="9" t="s">
        <v>38</v>
      </c>
      <c r="H190" s="9" t="s">
        <v>1389</v>
      </c>
      <c r="I190" s="9" t="s">
        <v>142</v>
      </c>
      <c r="J190" s="9" t="s">
        <v>1390</v>
      </c>
      <c r="K190" s="9" t="s">
        <v>38</v>
      </c>
      <c r="L190" s="6"/>
      <c r="M190" s="7" t="s">
        <v>38</v>
      </c>
      <c r="N190" s="7"/>
      <c r="O190" s="7"/>
      <c r="P190" s="6" t="s">
        <v>52</v>
      </c>
      <c r="Q190" s="6"/>
      <c r="R190" s="6" t="str">
        <f>HYPERLINK("https://docs.wto.org/imrd/directdoc.asp?DDFDocuments/t/G/TBTN12/IND44A18.docx", "https://docs.wto.org/imrd/directdoc.asp?DDFDocuments/t/G/TBTN12/IND44A18.docx")</f>
        <v>https://docs.wto.org/imrd/directdoc.asp?DDFDocuments/t/G/TBTN12/IND44A18.docx</v>
      </c>
      <c r="S190" s="6" t="str">
        <f>HYPERLINK("https://docs.wto.org/imrd/directdoc.asp?DDFDocuments/u/G/TBTN12/IND44A18.docx", "https://docs.wto.org/imrd/directdoc.asp?DDFDocuments/u/G/TBTN12/IND44A18.docx")</f>
        <v>https://docs.wto.org/imrd/directdoc.asp?DDFDocuments/u/G/TBTN12/IND44A18.docx</v>
      </c>
      <c r="T190" s="6" t="str">
        <f>HYPERLINK("https://docs.wto.org/imrd/directdoc.asp?DDFDocuments/v/G/TBTN12/IND44A18.docx", "https://docs.wto.org/imrd/directdoc.asp?DDFDocuments/v/G/TBTN12/IND44A18.docx")</f>
        <v>https://docs.wto.org/imrd/directdoc.asp?DDFDocuments/v/G/TBTN12/IND44A18.docx</v>
      </c>
      <c r="U190" s="6" t="s">
        <v>44</v>
      </c>
      <c r="V190" s="6" t="s">
        <v>45</v>
      </c>
      <c r="W190" s="6" t="s">
        <v>45</v>
      </c>
      <c r="X190" s="6" t="s">
        <v>45</v>
      </c>
      <c r="Y190" s="6" t="s">
        <v>45</v>
      </c>
      <c r="Z190" s="6" t="s">
        <v>45</v>
      </c>
      <c r="AA190" s="6" t="s">
        <v>45</v>
      </c>
      <c r="AB190" s="9" t="s">
        <v>38</v>
      </c>
      <c r="AC190" s="6" t="s">
        <v>38</v>
      </c>
      <c r="AD190" s="6" t="s">
        <v>38</v>
      </c>
      <c r="AE190" s="6" t="s">
        <v>38</v>
      </c>
      <c r="AF190" s="6" t="s">
        <v>38</v>
      </c>
      <c r="AG190" s="6" t="s">
        <v>38</v>
      </c>
      <c r="AH190" s="9" t="s">
        <v>38</v>
      </c>
    </row>
    <row r="191" spans="1:34" ht="30" customHeight="1" x14ac:dyDescent="0.3">
      <c r="A191" s="6" t="s">
        <v>1137</v>
      </c>
      <c r="B191" s="10">
        <v>46183</v>
      </c>
      <c r="C191" s="8" t="str">
        <f>HYPERLINK("https://epingalert.org/en/Search?viewData= G/TBT/N/IND/44/Add.19"," G/TBT/N/IND/44/Add.19")</f>
        <v xml:space="preserve"> G/TBT/N/IND/44/Add.19</v>
      </c>
      <c r="D191" s="9" t="s">
        <v>1386</v>
      </c>
      <c r="E191" s="9" t="s">
        <v>1391</v>
      </c>
      <c r="F191" s="9" t="s">
        <v>1388</v>
      </c>
      <c r="G191" s="9" t="s">
        <v>38</v>
      </c>
      <c r="H191" s="9" t="s">
        <v>1389</v>
      </c>
      <c r="I191" s="9" t="s">
        <v>142</v>
      </c>
      <c r="J191" s="9" t="s">
        <v>1390</v>
      </c>
      <c r="K191" s="9" t="s">
        <v>38</v>
      </c>
      <c r="L191" s="6"/>
      <c r="M191" s="7" t="s">
        <v>38</v>
      </c>
      <c r="N191" s="7"/>
      <c r="O191" s="7"/>
      <c r="P191" s="6" t="s">
        <v>52</v>
      </c>
      <c r="Q191" s="6"/>
      <c r="R191" s="6" t="str">
        <f>HYPERLINK("https://docs.wto.org/imrd/directdoc.asp?DDFDocuments/t/G/TBTN12/IND44A19.docx", "https://docs.wto.org/imrd/directdoc.asp?DDFDocuments/t/G/TBTN12/IND44A19.docx")</f>
        <v>https://docs.wto.org/imrd/directdoc.asp?DDFDocuments/t/G/TBTN12/IND44A19.docx</v>
      </c>
      <c r="S191" s="6" t="str">
        <f>HYPERLINK("https://docs.wto.org/imrd/directdoc.asp?DDFDocuments/u/G/TBTN12/IND44A19.docx", "https://docs.wto.org/imrd/directdoc.asp?DDFDocuments/u/G/TBTN12/IND44A19.docx")</f>
        <v>https://docs.wto.org/imrd/directdoc.asp?DDFDocuments/u/G/TBTN12/IND44A19.docx</v>
      </c>
      <c r="T191" s="6" t="str">
        <f>HYPERLINK("https://docs.wto.org/imrd/directdoc.asp?DDFDocuments/v/G/TBTN12/IND44A19.docx", "https://docs.wto.org/imrd/directdoc.asp?DDFDocuments/v/G/TBTN12/IND44A19.docx")</f>
        <v>https://docs.wto.org/imrd/directdoc.asp?DDFDocuments/v/G/TBTN12/IND44A19.docx</v>
      </c>
      <c r="U191" s="6" t="s">
        <v>44</v>
      </c>
      <c r="V191" s="6" t="s">
        <v>45</v>
      </c>
      <c r="W191" s="6" t="s">
        <v>45</v>
      </c>
      <c r="X191" s="6" t="s">
        <v>45</v>
      </c>
      <c r="Y191" s="6" t="s">
        <v>45</v>
      </c>
      <c r="Z191" s="6" t="s">
        <v>45</v>
      </c>
      <c r="AA191" s="6" t="s">
        <v>45</v>
      </c>
      <c r="AB191" s="9" t="s">
        <v>38</v>
      </c>
      <c r="AC191" s="6" t="s">
        <v>38</v>
      </c>
      <c r="AD191" s="6" t="s">
        <v>38</v>
      </c>
      <c r="AE191" s="6" t="s">
        <v>38</v>
      </c>
      <c r="AF191" s="6" t="s">
        <v>38</v>
      </c>
      <c r="AG191" s="6" t="s">
        <v>38</v>
      </c>
      <c r="AH191" s="9" t="s">
        <v>38</v>
      </c>
    </row>
    <row r="192" spans="1:34" ht="30" customHeight="1" x14ac:dyDescent="0.3">
      <c r="A192" s="6" t="s">
        <v>1392</v>
      </c>
      <c r="B192" s="10">
        <v>46183</v>
      </c>
      <c r="C192" s="8" t="str">
        <f>HYPERLINK("https://epingalert.org/en/Search?viewData= G/TBT/N/PAN/162"," G/TBT/N/PAN/162")</f>
        <v xml:space="preserve"> G/TBT/N/PAN/162</v>
      </c>
      <c r="D192" s="9" t="s">
        <v>1393</v>
      </c>
      <c r="E192" s="9" t="s">
        <v>1394</v>
      </c>
      <c r="F192" s="9" t="s">
        <v>1395</v>
      </c>
      <c r="G192" s="9" t="s">
        <v>38</v>
      </c>
      <c r="H192" s="9" t="s">
        <v>1396</v>
      </c>
      <c r="I192" s="9" t="s">
        <v>1334</v>
      </c>
      <c r="J192" s="9" t="s">
        <v>38</v>
      </c>
      <c r="K192" s="9" t="s">
        <v>38</v>
      </c>
      <c r="L192" s="6"/>
      <c r="M192" s="7">
        <v>46243</v>
      </c>
      <c r="N192" s="7" t="s">
        <v>122</v>
      </c>
      <c r="O192" s="7" t="s">
        <v>122</v>
      </c>
      <c r="P192" s="6" t="s">
        <v>43</v>
      </c>
      <c r="Q192" s="9" t="s">
        <v>1397</v>
      </c>
      <c r="R192" s="6" t="str">
        <f>HYPERLINK("https://docs.wto.org/imrd/directdoc.asp?DDFDocuments/t/G/TBTN26/PAN162.docx", "https://docs.wto.org/imrd/directdoc.asp?DDFDocuments/t/G/TBTN26/PAN162.docx")</f>
        <v>https://docs.wto.org/imrd/directdoc.asp?DDFDocuments/t/G/TBTN26/PAN162.docx</v>
      </c>
      <c r="S192" s="6" t="str">
        <f>HYPERLINK("https://docs.wto.org/imrd/directdoc.asp?DDFDocuments/u/G/TBTN26/PAN162.docx", "https://docs.wto.org/imrd/directdoc.asp?DDFDocuments/u/G/TBTN26/PAN162.docx")</f>
        <v>https://docs.wto.org/imrd/directdoc.asp?DDFDocuments/u/G/TBTN26/PAN162.docx</v>
      </c>
      <c r="T192" s="6" t="str">
        <f>HYPERLINK("https://docs.wto.org/imrd/directdoc.asp?DDFDocuments/v/G/TBTN26/PAN162.docx", "https://docs.wto.org/imrd/directdoc.asp?DDFDocuments/v/G/TBTN26/PAN162.docx")</f>
        <v>https://docs.wto.org/imrd/directdoc.asp?DDFDocuments/v/G/TBTN26/PAN162.docx</v>
      </c>
      <c r="U192" s="6" t="s">
        <v>44</v>
      </c>
      <c r="V192" s="6" t="s">
        <v>45</v>
      </c>
      <c r="W192" s="6" t="s">
        <v>45</v>
      </c>
      <c r="X192" s="6" t="s">
        <v>45</v>
      </c>
      <c r="Y192" s="6" t="s">
        <v>45</v>
      </c>
      <c r="Z192" s="6" t="s">
        <v>45</v>
      </c>
      <c r="AA192" s="6" t="s">
        <v>45</v>
      </c>
      <c r="AB192" s="9" t="s">
        <v>1398</v>
      </c>
      <c r="AC192" s="6" t="s">
        <v>38</v>
      </c>
      <c r="AD192" s="6" t="s">
        <v>38</v>
      </c>
      <c r="AE192" s="6" t="s">
        <v>38</v>
      </c>
      <c r="AF192" s="6" t="s">
        <v>38</v>
      </c>
      <c r="AG192" s="6" t="s">
        <v>38</v>
      </c>
      <c r="AH192" s="9" t="s">
        <v>38</v>
      </c>
    </row>
    <row r="193" spans="1:34" ht="30" customHeight="1" x14ac:dyDescent="0.3">
      <c r="A193" s="6" t="s">
        <v>1399</v>
      </c>
      <c r="B193" s="10">
        <v>46183</v>
      </c>
      <c r="C193" s="8" t="str">
        <f>HYPERLINK("https://epingalert.org/en/Search?viewData= G/TBT/N/POL/8"," G/TBT/N/POL/8")</f>
        <v xml:space="preserve"> G/TBT/N/POL/8</v>
      </c>
      <c r="D193" s="9" t="s">
        <v>1400</v>
      </c>
      <c r="E193" s="9" t="s">
        <v>1401</v>
      </c>
      <c r="F193" s="9" t="s">
        <v>1402</v>
      </c>
      <c r="G193" s="9" t="s">
        <v>38</v>
      </c>
      <c r="H193" s="9" t="s">
        <v>1403</v>
      </c>
      <c r="I193" s="9" t="s">
        <v>142</v>
      </c>
      <c r="J193" s="9" t="s">
        <v>1404</v>
      </c>
      <c r="K193" s="9" t="s">
        <v>454</v>
      </c>
      <c r="L193" s="6"/>
      <c r="M193" s="7">
        <v>46243</v>
      </c>
      <c r="N193" s="7">
        <v>45947</v>
      </c>
      <c r="O193" s="7">
        <v>46023</v>
      </c>
      <c r="P193" s="6" t="s">
        <v>43</v>
      </c>
      <c r="Q193" s="9" t="s">
        <v>1405</v>
      </c>
      <c r="R193" s="6" t="str">
        <f>HYPERLINK("https://docs.wto.org/imrd/directdoc.asp?DDFDocuments/t/G/TBTN26/POL8.docx", "https://docs.wto.org/imrd/directdoc.asp?DDFDocuments/t/G/TBTN26/POL8.docx")</f>
        <v>https://docs.wto.org/imrd/directdoc.asp?DDFDocuments/t/G/TBTN26/POL8.docx</v>
      </c>
      <c r="S193" s="6" t="str">
        <f>HYPERLINK("https://docs.wto.org/imrd/directdoc.asp?DDFDocuments/u/G/TBTN26/POL8.docx", "https://docs.wto.org/imrd/directdoc.asp?DDFDocuments/u/G/TBTN26/POL8.docx")</f>
        <v>https://docs.wto.org/imrd/directdoc.asp?DDFDocuments/u/G/TBTN26/POL8.docx</v>
      </c>
      <c r="T193" s="6" t="str">
        <f>HYPERLINK("https://docs.wto.org/imrd/directdoc.asp?DDFDocuments/v/G/TBTN26/POL8.docx", "https://docs.wto.org/imrd/directdoc.asp?DDFDocuments/v/G/TBTN26/POL8.docx")</f>
        <v>https://docs.wto.org/imrd/directdoc.asp?DDFDocuments/v/G/TBTN26/POL8.docx</v>
      </c>
      <c r="U193" s="6" t="s">
        <v>44</v>
      </c>
      <c r="V193" s="6" t="s">
        <v>45</v>
      </c>
      <c r="W193" s="6" t="s">
        <v>45</v>
      </c>
      <c r="X193" s="6" t="s">
        <v>45</v>
      </c>
      <c r="Y193" s="6" t="s">
        <v>45</v>
      </c>
      <c r="Z193" s="6" t="s">
        <v>45</v>
      </c>
      <c r="AA193" s="6" t="s">
        <v>45</v>
      </c>
      <c r="AB193" s="9" t="s">
        <v>1406</v>
      </c>
      <c r="AC193" s="6" t="s">
        <v>38</v>
      </c>
      <c r="AD193" s="6" t="s">
        <v>38</v>
      </c>
      <c r="AE193" s="6" t="s">
        <v>38</v>
      </c>
      <c r="AF193" s="6" t="s">
        <v>38</v>
      </c>
      <c r="AG193" s="6" t="s">
        <v>38</v>
      </c>
      <c r="AH193" s="9" t="s">
        <v>38</v>
      </c>
    </row>
    <row r="194" spans="1:34" ht="30" customHeight="1" x14ac:dyDescent="0.3">
      <c r="A194" s="6" t="s">
        <v>210</v>
      </c>
      <c r="B194" s="10">
        <v>46183</v>
      </c>
      <c r="C194" s="8" t="str">
        <f>HYPERLINK("https://epingalert.org/en/Search?viewData= G/TBT/N/TPKM/598"," G/TBT/N/TPKM/598")</f>
        <v xml:space="preserve"> G/TBT/N/TPKM/598</v>
      </c>
      <c r="D194" s="9" t="s">
        <v>1407</v>
      </c>
      <c r="E194" s="9" t="s">
        <v>1408</v>
      </c>
      <c r="F194" s="9" t="s">
        <v>1409</v>
      </c>
      <c r="G194" s="9" t="s">
        <v>1410</v>
      </c>
      <c r="H194" s="9" t="s">
        <v>1411</v>
      </c>
      <c r="I194" s="9" t="s">
        <v>142</v>
      </c>
      <c r="J194" s="9" t="s">
        <v>38</v>
      </c>
      <c r="K194" s="9" t="s">
        <v>121</v>
      </c>
      <c r="L194" s="6"/>
      <c r="M194" s="7">
        <v>46243</v>
      </c>
      <c r="N194" s="7" t="s">
        <v>122</v>
      </c>
      <c r="O194" s="7" t="s">
        <v>122</v>
      </c>
      <c r="P194" s="6" t="s">
        <v>43</v>
      </c>
      <c r="Q194" s="9" t="s">
        <v>1412</v>
      </c>
      <c r="R194" s="6" t="str">
        <f>HYPERLINK("https://docs.wto.org/imrd/directdoc.asp?DDFDocuments/t/G/TBTN26/TPKM598.docx", "https://docs.wto.org/imrd/directdoc.asp?DDFDocuments/t/G/TBTN26/TPKM598.docx")</f>
        <v>https://docs.wto.org/imrd/directdoc.asp?DDFDocuments/t/G/TBTN26/TPKM598.docx</v>
      </c>
      <c r="S194" s="6" t="str">
        <f>HYPERLINK("https://docs.wto.org/imrd/directdoc.asp?DDFDocuments/u/G/TBTN26/TPKM598.docx", "https://docs.wto.org/imrd/directdoc.asp?DDFDocuments/u/G/TBTN26/TPKM598.docx")</f>
        <v>https://docs.wto.org/imrd/directdoc.asp?DDFDocuments/u/G/TBTN26/TPKM598.docx</v>
      </c>
      <c r="T194" s="6" t="str">
        <f>HYPERLINK("https://docs.wto.org/imrd/directdoc.asp?DDFDocuments/v/G/TBTN26/TPKM598.docx", "https://docs.wto.org/imrd/directdoc.asp?DDFDocuments/v/G/TBTN26/TPKM598.docx")</f>
        <v>https://docs.wto.org/imrd/directdoc.asp?DDFDocuments/v/G/TBTN26/TPKM598.docx</v>
      </c>
      <c r="U194" s="6" t="s">
        <v>44</v>
      </c>
      <c r="V194" s="6" t="s">
        <v>45</v>
      </c>
      <c r="W194" s="6" t="s">
        <v>45</v>
      </c>
      <c r="X194" s="6" t="s">
        <v>45</v>
      </c>
      <c r="Y194" s="6" t="s">
        <v>45</v>
      </c>
      <c r="Z194" s="6" t="s">
        <v>45</v>
      </c>
      <c r="AA194" s="6" t="s">
        <v>45</v>
      </c>
      <c r="AB194" s="9" t="s">
        <v>1413</v>
      </c>
      <c r="AC194" s="6" t="s">
        <v>38</v>
      </c>
      <c r="AD194" s="6" t="s">
        <v>38</v>
      </c>
      <c r="AE194" s="6" t="s">
        <v>38</v>
      </c>
      <c r="AF194" s="6" t="s">
        <v>38</v>
      </c>
      <c r="AG194" s="6" t="s">
        <v>38</v>
      </c>
      <c r="AH194" s="9" t="s">
        <v>38</v>
      </c>
    </row>
    <row r="195" spans="1:34" ht="30" customHeight="1" x14ac:dyDescent="0.3">
      <c r="A195" s="6" t="s">
        <v>125</v>
      </c>
      <c r="B195" s="10">
        <v>46183</v>
      </c>
      <c r="C195" s="8" t="str">
        <f>HYPERLINK("https://epingalert.org/en/Search?viewData= G/TBT/N/UKR/388"," G/TBT/N/UKR/388")</f>
        <v xml:space="preserve"> G/TBT/N/UKR/388</v>
      </c>
      <c r="D195" s="9" t="s">
        <v>1414</v>
      </c>
      <c r="E195" s="9" t="s">
        <v>1415</v>
      </c>
      <c r="F195" s="9" t="s">
        <v>1416</v>
      </c>
      <c r="G195" s="9" t="s">
        <v>38</v>
      </c>
      <c r="H195" s="9" t="s">
        <v>38</v>
      </c>
      <c r="I195" s="9" t="s">
        <v>1417</v>
      </c>
      <c r="J195" s="9" t="s">
        <v>1418</v>
      </c>
      <c r="K195" s="9" t="s">
        <v>38</v>
      </c>
      <c r="L195" s="6"/>
      <c r="M195" s="7">
        <v>46243</v>
      </c>
      <c r="N195" s="7" t="s">
        <v>1419</v>
      </c>
      <c r="O195" s="7" t="s">
        <v>1420</v>
      </c>
      <c r="P195" s="6" t="s">
        <v>43</v>
      </c>
      <c r="Q195" s="9" t="s">
        <v>1421</v>
      </c>
      <c r="R195" s="6" t="str">
        <f>HYPERLINK("https://docs.wto.org/imrd/directdoc.asp?DDFDocuments/t/G/TBTN26/UKR388.docx", "https://docs.wto.org/imrd/directdoc.asp?DDFDocuments/t/G/TBTN26/UKR388.docx")</f>
        <v>https://docs.wto.org/imrd/directdoc.asp?DDFDocuments/t/G/TBTN26/UKR388.docx</v>
      </c>
      <c r="S195" s="6" t="str">
        <f>HYPERLINK("https://docs.wto.org/imrd/directdoc.asp?DDFDocuments/u/G/TBTN26/UKR388.docx", "https://docs.wto.org/imrd/directdoc.asp?DDFDocuments/u/G/TBTN26/UKR388.docx")</f>
        <v>https://docs.wto.org/imrd/directdoc.asp?DDFDocuments/u/G/TBTN26/UKR388.docx</v>
      </c>
      <c r="T195" s="6" t="str">
        <f>HYPERLINK("https://docs.wto.org/imrd/directdoc.asp?DDFDocuments/v/G/TBTN26/UKR388.docx", "https://docs.wto.org/imrd/directdoc.asp?DDFDocuments/v/G/TBTN26/UKR388.docx")</f>
        <v>https://docs.wto.org/imrd/directdoc.asp?DDFDocuments/v/G/TBTN26/UKR388.docx</v>
      </c>
      <c r="U195" s="6" t="s">
        <v>44</v>
      </c>
      <c r="V195" s="6" t="s">
        <v>45</v>
      </c>
      <c r="W195" s="6" t="s">
        <v>44</v>
      </c>
      <c r="X195" s="6" t="s">
        <v>45</v>
      </c>
      <c r="Y195" s="6" t="s">
        <v>45</v>
      </c>
      <c r="Z195" s="6" t="s">
        <v>45</v>
      </c>
      <c r="AA195" s="6" t="s">
        <v>45</v>
      </c>
      <c r="AB195" s="9" t="s">
        <v>1422</v>
      </c>
      <c r="AC195" s="6" t="s">
        <v>38</v>
      </c>
      <c r="AD195" s="6" t="s">
        <v>38</v>
      </c>
      <c r="AE195" s="6" t="s">
        <v>38</v>
      </c>
      <c r="AF195" s="6" t="s">
        <v>38</v>
      </c>
      <c r="AG195" s="6" t="s">
        <v>38</v>
      </c>
      <c r="AH195" s="9" t="s">
        <v>38</v>
      </c>
    </row>
    <row r="196" spans="1:34" ht="30" customHeight="1" x14ac:dyDescent="0.3">
      <c r="A196" s="6" t="s">
        <v>492</v>
      </c>
      <c r="B196" s="10">
        <v>46184</v>
      </c>
      <c r="C196" s="8" t="str">
        <f>HYPERLINK("https://epingalert.org/en/Search?viewData= G/SPS/N/AUS/630/Add.2"," G/SPS/N/AUS/630/Add.2")</f>
        <v xml:space="preserve"> G/SPS/N/AUS/630/Add.2</v>
      </c>
      <c r="D196" s="9" t="s">
        <v>1299</v>
      </c>
      <c r="E196" s="9" t="s">
        <v>1300</v>
      </c>
      <c r="F196" s="9" t="s">
        <v>1301</v>
      </c>
      <c r="G196" s="9" t="s">
        <v>38</v>
      </c>
      <c r="H196" s="9" t="s">
        <v>38</v>
      </c>
      <c r="I196" s="9" t="s">
        <v>39</v>
      </c>
      <c r="J196" s="9" t="s">
        <v>38</v>
      </c>
      <c r="K196" s="9" t="s">
        <v>1302</v>
      </c>
      <c r="L196" s="6"/>
      <c r="M196" s="7" t="s">
        <v>38</v>
      </c>
      <c r="N196" s="7"/>
      <c r="O196" s="7"/>
      <c r="P196" s="6" t="s">
        <v>52</v>
      </c>
      <c r="Q196" s="6"/>
      <c r="R196" s="6" t="str">
        <f>HYPERLINK("https://docs.wto.org/imrd/directdoc.asp?DDFDocuments/t/G/SPS/NAUS630A2.docx", "https://docs.wto.org/imrd/directdoc.asp?DDFDocuments/t/G/SPS/NAUS630A2.docx")</f>
        <v>https://docs.wto.org/imrd/directdoc.asp?DDFDocuments/t/G/SPS/NAUS630A2.docx</v>
      </c>
      <c r="S196" s="6" t="str">
        <f>HYPERLINK("https://docs.wto.org/imrd/directdoc.asp?DDFDocuments/u/G/SPS/NAUS630A2.docx", "https://docs.wto.org/imrd/directdoc.asp?DDFDocuments/u/G/SPS/NAUS630A2.docx")</f>
        <v>https://docs.wto.org/imrd/directdoc.asp?DDFDocuments/u/G/SPS/NAUS630A2.docx</v>
      </c>
      <c r="T196" s="6" t="str">
        <f>HYPERLINK("https://docs.wto.org/imrd/directdoc.asp?DDFDocuments/v/G/SPS/NAUS630A2.docx", "https://docs.wto.org/imrd/directdoc.asp?DDFDocuments/v/G/SPS/NAUS630A2.docx")</f>
        <v>https://docs.wto.org/imrd/directdoc.asp?DDFDocuments/v/G/SPS/NAUS630A2.docx</v>
      </c>
      <c r="U196" s="6" t="s">
        <v>38</v>
      </c>
      <c r="V196" s="6" t="s">
        <v>38</v>
      </c>
      <c r="W196" s="6" t="s">
        <v>38</v>
      </c>
      <c r="X196" s="6" t="s">
        <v>38</v>
      </c>
      <c r="Y196" s="6" t="s">
        <v>38</v>
      </c>
      <c r="Z196" s="6" t="s">
        <v>38</v>
      </c>
      <c r="AA196" s="6" t="s">
        <v>38</v>
      </c>
      <c r="AB196" s="9" t="s">
        <v>38</v>
      </c>
      <c r="AC196" s="6" t="s">
        <v>38</v>
      </c>
      <c r="AD196" s="6" t="s">
        <v>38</v>
      </c>
      <c r="AE196" s="6" t="s">
        <v>38</v>
      </c>
      <c r="AF196" s="6" t="s">
        <v>38</v>
      </c>
      <c r="AG196" s="6" t="s">
        <v>38</v>
      </c>
      <c r="AH196" s="9" t="s">
        <v>38</v>
      </c>
    </row>
    <row r="197" spans="1:34" ht="30" customHeight="1" x14ac:dyDescent="0.3">
      <c r="A197" s="6" t="s">
        <v>145</v>
      </c>
      <c r="B197" s="10">
        <v>46184</v>
      </c>
      <c r="C197" s="8" t="str">
        <f>HYPERLINK("https://epingalert.org/en/Search?viewData= G/SPS/N/BRA/2495"," G/SPS/N/BRA/2495")</f>
        <v xml:space="preserve"> G/SPS/N/BRA/2495</v>
      </c>
      <c r="D197" s="9" t="s">
        <v>1303</v>
      </c>
      <c r="E197" s="9" t="s">
        <v>1304</v>
      </c>
      <c r="F197" s="9" t="s">
        <v>1305</v>
      </c>
      <c r="G197" s="9" t="s">
        <v>1306</v>
      </c>
      <c r="H197" s="9" t="s">
        <v>38</v>
      </c>
      <c r="I197" s="9" t="s">
        <v>150</v>
      </c>
      <c r="J197" s="9" t="s">
        <v>38</v>
      </c>
      <c r="K197" s="9" t="s">
        <v>1077</v>
      </c>
      <c r="L197" s="6" t="s">
        <v>38</v>
      </c>
      <c r="M197" s="7">
        <v>46244</v>
      </c>
      <c r="N197" s="7" t="s">
        <v>153</v>
      </c>
      <c r="O197" s="7" t="s">
        <v>153</v>
      </c>
      <c r="P197" s="6" t="s">
        <v>43</v>
      </c>
      <c r="Q197" s="9" t="s">
        <v>1307</v>
      </c>
      <c r="R197" s="6" t="str">
        <f>HYPERLINK("https://docs.wto.org/imrd/directdoc.asp?DDFDocuments/t/G/SPS/NBRA2495.docx", "https://docs.wto.org/imrd/directdoc.asp?DDFDocuments/t/G/SPS/NBRA2495.docx")</f>
        <v>https://docs.wto.org/imrd/directdoc.asp?DDFDocuments/t/G/SPS/NBRA2495.docx</v>
      </c>
      <c r="S197" s="6" t="str">
        <f>HYPERLINK("https://docs.wto.org/imrd/directdoc.asp?DDFDocuments/u/G/SPS/NBRA2495.docx", "https://docs.wto.org/imrd/directdoc.asp?DDFDocuments/u/G/SPS/NBRA2495.docx")</f>
        <v>https://docs.wto.org/imrd/directdoc.asp?DDFDocuments/u/G/SPS/NBRA2495.docx</v>
      </c>
      <c r="T197" s="6" t="str">
        <f>HYPERLINK("https://docs.wto.org/imrd/directdoc.asp?DDFDocuments/v/G/SPS/NBRA2495.docx", "https://docs.wto.org/imrd/directdoc.asp?DDFDocuments/v/G/SPS/NBRA2495.docx")</f>
        <v>https://docs.wto.org/imrd/directdoc.asp?DDFDocuments/v/G/SPS/NBRA2495.docx</v>
      </c>
      <c r="U197" s="6" t="s">
        <v>38</v>
      </c>
      <c r="V197" s="6" t="s">
        <v>38</v>
      </c>
      <c r="W197" s="6" t="s">
        <v>38</v>
      </c>
      <c r="X197" s="6" t="s">
        <v>38</v>
      </c>
      <c r="Y197" s="6" t="s">
        <v>38</v>
      </c>
      <c r="Z197" s="6" t="s">
        <v>38</v>
      </c>
      <c r="AA197" s="6" t="s">
        <v>38</v>
      </c>
      <c r="AB197" s="9" t="s">
        <v>38</v>
      </c>
      <c r="AC197" s="6" t="s">
        <v>45</v>
      </c>
      <c r="AD197" s="6" t="s">
        <v>45</v>
      </c>
      <c r="AE197" s="6" t="s">
        <v>44</v>
      </c>
      <c r="AF197" s="6" t="s">
        <v>45</v>
      </c>
      <c r="AG197" s="6" t="s">
        <v>44</v>
      </c>
      <c r="AH197" s="9" t="s">
        <v>38</v>
      </c>
    </row>
    <row r="198" spans="1:34" ht="30" customHeight="1" x14ac:dyDescent="0.3">
      <c r="A198" s="6" t="s">
        <v>203</v>
      </c>
      <c r="B198" s="10">
        <v>46184</v>
      </c>
      <c r="C198" s="8" t="str">
        <f>HYPERLINK("https://epingalert.org/en/Search?viewData= G/SPS/N/THA/778/Add.8"," G/SPS/N/THA/778/Add.8")</f>
        <v xml:space="preserve"> G/SPS/N/THA/778/Add.8</v>
      </c>
      <c r="D198" s="9" t="s">
        <v>1308</v>
      </c>
      <c r="E198" s="9" t="s">
        <v>1309</v>
      </c>
      <c r="F198" s="9" t="s">
        <v>1310</v>
      </c>
      <c r="G198" s="9" t="s">
        <v>1311</v>
      </c>
      <c r="H198" s="9" t="s">
        <v>38</v>
      </c>
      <c r="I198" s="9" t="s">
        <v>189</v>
      </c>
      <c r="J198" s="9" t="s">
        <v>38</v>
      </c>
      <c r="K198" s="9" t="s">
        <v>1312</v>
      </c>
      <c r="L198" s="6"/>
      <c r="M198" s="7" t="s">
        <v>38</v>
      </c>
      <c r="N198" s="7"/>
      <c r="O198" s="7"/>
      <c r="P198" s="6" t="s">
        <v>191</v>
      </c>
      <c r="Q198" s="9" t="s">
        <v>1313</v>
      </c>
      <c r="R198" s="6" t="str">
        <f>HYPERLINK("https://docs.wto.org/imrd/directdoc.asp?DDFDocuments/t/G/SPS/NTHA778A8.docx", "https://docs.wto.org/imrd/directdoc.asp?DDFDocuments/t/G/SPS/NTHA778A8.docx")</f>
        <v>https://docs.wto.org/imrd/directdoc.asp?DDFDocuments/t/G/SPS/NTHA778A8.docx</v>
      </c>
      <c r="S198" s="6" t="str">
        <f>HYPERLINK("https://docs.wto.org/imrd/directdoc.asp?DDFDocuments/u/G/SPS/NTHA778A8.docx", "https://docs.wto.org/imrd/directdoc.asp?DDFDocuments/u/G/SPS/NTHA778A8.docx")</f>
        <v>https://docs.wto.org/imrd/directdoc.asp?DDFDocuments/u/G/SPS/NTHA778A8.docx</v>
      </c>
      <c r="T198" s="6" t="str">
        <f>HYPERLINK("https://docs.wto.org/imrd/directdoc.asp?DDFDocuments/v/G/SPS/NTHA778A8.docx", "https://docs.wto.org/imrd/directdoc.asp?DDFDocuments/v/G/SPS/NTHA778A8.docx")</f>
        <v>https://docs.wto.org/imrd/directdoc.asp?DDFDocuments/v/G/SPS/NTHA778A8.docx</v>
      </c>
      <c r="U198" s="6" t="s">
        <v>38</v>
      </c>
      <c r="V198" s="6" t="s">
        <v>38</v>
      </c>
      <c r="W198" s="6" t="s">
        <v>38</v>
      </c>
      <c r="X198" s="6" t="s">
        <v>38</v>
      </c>
      <c r="Y198" s="6" t="s">
        <v>38</v>
      </c>
      <c r="Z198" s="6" t="s">
        <v>38</v>
      </c>
      <c r="AA198" s="6" t="s">
        <v>38</v>
      </c>
      <c r="AB198" s="9" t="s">
        <v>38</v>
      </c>
      <c r="AC198" s="6" t="s">
        <v>38</v>
      </c>
      <c r="AD198" s="6" t="s">
        <v>38</v>
      </c>
      <c r="AE198" s="6" t="s">
        <v>38</v>
      </c>
      <c r="AF198" s="6" t="s">
        <v>38</v>
      </c>
      <c r="AG198" s="6" t="s">
        <v>38</v>
      </c>
      <c r="AH198" s="9" t="s">
        <v>38</v>
      </c>
    </row>
    <row r="199" spans="1:34" ht="30" customHeight="1" x14ac:dyDescent="0.3">
      <c r="A199" s="6" t="s">
        <v>203</v>
      </c>
      <c r="B199" s="10">
        <v>46184</v>
      </c>
      <c r="C199" s="8" t="str">
        <f>HYPERLINK("https://epingalert.org/en/Search?viewData= G/SPS/N/THA/799/Add.2"," G/SPS/N/THA/799/Add.2")</f>
        <v xml:space="preserve"> G/SPS/N/THA/799/Add.2</v>
      </c>
      <c r="D199" s="9" t="s">
        <v>1314</v>
      </c>
      <c r="E199" s="9" t="s">
        <v>1315</v>
      </c>
      <c r="F199" s="9" t="s">
        <v>1310</v>
      </c>
      <c r="G199" s="9" t="s">
        <v>1311</v>
      </c>
      <c r="H199" s="9" t="s">
        <v>38</v>
      </c>
      <c r="I199" s="9" t="s">
        <v>189</v>
      </c>
      <c r="J199" s="9" t="s">
        <v>38</v>
      </c>
      <c r="K199" s="9" t="s">
        <v>1316</v>
      </c>
      <c r="L199" s="6"/>
      <c r="M199" s="7" t="s">
        <v>38</v>
      </c>
      <c r="N199" s="7"/>
      <c r="O199" s="7"/>
      <c r="P199" s="6" t="s">
        <v>191</v>
      </c>
      <c r="Q199" s="9" t="s">
        <v>1317</v>
      </c>
      <c r="R199" s="6" t="str">
        <f>HYPERLINK("https://docs.wto.org/imrd/directdoc.asp?DDFDocuments/t/G/SPS/NTHA799A2.docx", "https://docs.wto.org/imrd/directdoc.asp?DDFDocuments/t/G/SPS/NTHA799A2.docx")</f>
        <v>https://docs.wto.org/imrd/directdoc.asp?DDFDocuments/t/G/SPS/NTHA799A2.docx</v>
      </c>
      <c r="S199" s="6" t="str">
        <f>HYPERLINK("https://docs.wto.org/imrd/directdoc.asp?DDFDocuments/u/G/SPS/NTHA799A2.docx", "https://docs.wto.org/imrd/directdoc.asp?DDFDocuments/u/G/SPS/NTHA799A2.docx")</f>
        <v>https://docs.wto.org/imrd/directdoc.asp?DDFDocuments/u/G/SPS/NTHA799A2.docx</v>
      </c>
      <c r="T199" s="6" t="str">
        <f>HYPERLINK("https://docs.wto.org/imrd/directdoc.asp?DDFDocuments/v/G/SPS/NTHA799A2.docx", "https://docs.wto.org/imrd/directdoc.asp?DDFDocuments/v/G/SPS/NTHA799A2.docx")</f>
        <v>https://docs.wto.org/imrd/directdoc.asp?DDFDocuments/v/G/SPS/NTHA799A2.docx</v>
      </c>
      <c r="U199" s="6" t="s">
        <v>38</v>
      </c>
      <c r="V199" s="6" t="s">
        <v>38</v>
      </c>
      <c r="W199" s="6" t="s">
        <v>38</v>
      </c>
      <c r="X199" s="6" t="s">
        <v>38</v>
      </c>
      <c r="Y199" s="6" t="s">
        <v>38</v>
      </c>
      <c r="Z199" s="6" t="s">
        <v>38</v>
      </c>
      <c r="AA199" s="6" t="s">
        <v>38</v>
      </c>
      <c r="AB199" s="9" t="s">
        <v>38</v>
      </c>
      <c r="AC199" s="6" t="s">
        <v>38</v>
      </c>
      <c r="AD199" s="6" t="s">
        <v>38</v>
      </c>
      <c r="AE199" s="6" t="s">
        <v>38</v>
      </c>
      <c r="AF199" s="6" t="s">
        <v>38</v>
      </c>
      <c r="AG199" s="6" t="s">
        <v>38</v>
      </c>
      <c r="AH199" s="9" t="s">
        <v>38</v>
      </c>
    </row>
    <row r="200" spans="1:34" ht="30" customHeight="1" x14ac:dyDescent="0.3">
      <c r="A200" s="6" t="s">
        <v>125</v>
      </c>
      <c r="B200" s="10">
        <v>46184</v>
      </c>
      <c r="C200" s="8" t="str">
        <f>HYPERLINK("https://epingalert.org/en/Search?viewData= G/SPS/N/UKR/271"," G/SPS/N/UKR/271")</f>
        <v xml:space="preserve"> G/SPS/N/UKR/271</v>
      </c>
      <c r="D200" s="9" t="s">
        <v>1318</v>
      </c>
      <c r="E200" s="9" t="s">
        <v>1319</v>
      </c>
      <c r="F200" s="9" t="s">
        <v>1320</v>
      </c>
      <c r="G200" s="9" t="s">
        <v>38</v>
      </c>
      <c r="H200" s="9" t="s">
        <v>38</v>
      </c>
      <c r="I200" s="9" t="s">
        <v>181</v>
      </c>
      <c r="J200" s="9" t="s">
        <v>38</v>
      </c>
      <c r="K200" s="9" t="s">
        <v>889</v>
      </c>
      <c r="L200" s="6" t="s">
        <v>38</v>
      </c>
      <c r="M200" s="7">
        <v>46244</v>
      </c>
      <c r="N200" s="7" t="s">
        <v>153</v>
      </c>
      <c r="O200" s="7" t="s">
        <v>1321</v>
      </c>
      <c r="P200" s="6" t="s">
        <v>43</v>
      </c>
      <c r="Q200" s="9" t="s">
        <v>1322</v>
      </c>
      <c r="R200" s="6" t="str">
        <f>HYPERLINK("https://docs.wto.org/imrd/directdoc.asp?DDFDocuments/t/G/SPS/NUKR271.docx", "https://docs.wto.org/imrd/directdoc.asp?DDFDocuments/t/G/SPS/NUKR271.docx")</f>
        <v>https://docs.wto.org/imrd/directdoc.asp?DDFDocuments/t/G/SPS/NUKR271.docx</v>
      </c>
      <c r="S200" s="6" t="str">
        <f>HYPERLINK("https://docs.wto.org/imrd/directdoc.asp?DDFDocuments/u/G/SPS/NUKR271.docx", "https://docs.wto.org/imrd/directdoc.asp?DDFDocuments/u/G/SPS/NUKR271.docx")</f>
        <v>https://docs.wto.org/imrd/directdoc.asp?DDFDocuments/u/G/SPS/NUKR271.docx</v>
      </c>
      <c r="T200" s="6" t="str">
        <f>HYPERLINK("https://docs.wto.org/imrd/directdoc.asp?DDFDocuments/v/G/SPS/NUKR271.docx", "https://docs.wto.org/imrd/directdoc.asp?DDFDocuments/v/G/SPS/NUKR271.docx")</f>
        <v>https://docs.wto.org/imrd/directdoc.asp?DDFDocuments/v/G/SPS/NUKR271.docx</v>
      </c>
      <c r="U200" s="6" t="s">
        <v>38</v>
      </c>
      <c r="V200" s="6" t="s">
        <v>38</v>
      </c>
      <c r="W200" s="6" t="s">
        <v>38</v>
      </c>
      <c r="X200" s="6" t="s">
        <v>38</v>
      </c>
      <c r="Y200" s="6" t="s">
        <v>38</v>
      </c>
      <c r="Z200" s="6" t="s">
        <v>38</v>
      </c>
      <c r="AA200" s="6" t="s">
        <v>38</v>
      </c>
      <c r="AB200" s="9" t="s">
        <v>38</v>
      </c>
      <c r="AC200" s="6" t="s">
        <v>45</v>
      </c>
      <c r="AD200" s="6" t="s">
        <v>45</v>
      </c>
      <c r="AE200" s="6" t="s">
        <v>45</v>
      </c>
      <c r="AF200" s="6" t="s">
        <v>44</v>
      </c>
      <c r="AG200" s="6" t="s">
        <v>60</v>
      </c>
      <c r="AH200" s="9" t="s">
        <v>38</v>
      </c>
    </row>
    <row r="201" spans="1:34" ht="30" customHeight="1" x14ac:dyDescent="0.3">
      <c r="A201" s="6" t="s">
        <v>54</v>
      </c>
      <c r="B201" s="10">
        <v>46184</v>
      </c>
      <c r="C201" s="8" t="str">
        <f>HYPERLINK("https://epingalert.org/en/Search?viewData= G/TBT/N/USA/693/Rev.1/Add.1/Corr.1"," G/TBT/N/USA/693/Rev.1/Add.1/Corr.1")</f>
        <v xml:space="preserve"> G/TBT/N/USA/693/Rev.1/Add.1/Corr.1</v>
      </c>
      <c r="D201" s="9" t="s">
        <v>1323</v>
      </c>
      <c r="E201" s="9" t="s">
        <v>1324</v>
      </c>
      <c r="F201" s="9" t="s">
        <v>1325</v>
      </c>
      <c r="G201" s="9" t="s">
        <v>1326</v>
      </c>
      <c r="H201" s="9" t="s">
        <v>1327</v>
      </c>
      <c r="I201" s="9" t="s">
        <v>1328</v>
      </c>
      <c r="J201" s="9" t="s">
        <v>38</v>
      </c>
      <c r="K201" s="9" t="s">
        <v>38</v>
      </c>
      <c r="L201" s="6"/>
      <c r="M201" s="7" t="s">
        <v>38</v>
      </c>
      <c r="N201" s="7"/>
      <c r="O201" s="7"/>
      <c r="P201" s="6" t="s">
        <v>587</v>
      </c>
      <c r="Q201" s="9" t="s">
        <v>1329</v>
      </c>
      <c r="R201" s="6" t="str">
        <f>HYPERLINK("https://docs.wto.org/imrd/directdoc.asp?DDFDocuments/t/G/TBTN12/USA693R1A1C1.docx", "https://docs.wto.org/imrd/directdoc.asp?DDFDocuments/t/G/TBTN12/USA693R1A1C1.docx")</f>
        <v>https://docs.wto.org/imrd/directdoc.asp?DDFDocuments/t/G/TBTN12/USA693R1A1C1.docx</v>
      </c>
      <c r="S201" s="6" t="str">
        <f>HYPERLINK("https://docs.wto.org/imrd/directdoc.asp?DDFDocuments/u/G/TBTN12/USA693R1A1C1.docx", "https://docs.wto.org/imrd/directdoc.asp?DDFDocuments/u/G/TBTN12/USA693R1A1C1.docx")</f>
        <v>https://docs.wto.org/imrd/directdoc.asp?DDFDocuments/u/G/TBTN12/USA693R1A1C1.docx</v>
      </c>
      <c r="T201" s="6" t="str">
        <f>HYPERLINK("https://docs.wto.org/imrd/directdoc.asp?DDFDocuments/v/G/TBTN12/USA693R1A1C1.docx", "https://docs.wto.org/imrd/directdoc.asp?DDFDocuments/v/G/TBTN12/USA693R1A1C1.docx")</f>
        <v>https://docs.wto.org/imrd/directdoc.asp?DDFDocuments/v/G/TBTN12/USA693R1A1C1.docx</v>
      </c>
      <c r="U201" s="6" t="s">
        <v>44</v>
      </c>
      <c r="V201" s="6" t="s">
        <v>45</v>
      </c>
      <c r="W201" s="6" t="s">
        <v>45</v>
      </c>
      <c r="X201" s="6" t="s">
        <v>45</v>
      </c>
      <c r="Y201" s="6" t="s">
        <v>45</v>
      </c>
      <c r="Z201" s="6" t="s">
        <v>45</v>
      </c>
      <c r="AA201" s="6" t="s">
        <v>45</v>
      </c>
      <c r="AB201" s="9" t="s">
        <v>38</v>
      </c>
      <c r="AC201" s="6" t="s">
        <v>38</v>
      </c>
      <c r="AD201" s="6" t="s">
        <v>38</v>
      </c>
      <c r="AE201" s="6" t="s">
        <v>38</v>
      </c>
      <c r="AF201" s="6" t="s">
        <v>38</v>
      </c>
      <c r="AG201" s="6" t="s">
        <v>38</v>
      </c>
      <c r="AH201" s="9" t="s">
        <v>38</v>
      </c>
    </row>
    <row r="202" spans="1:34" ht="30" customHeight="1" x14ac:dyDescent="0.3">
      <c r="A202" s="6" t="s">
        <v>54</v>
      </c>
      <c r="B202" s="10">
        <v>46184</v>
      </c>
      <c r="C202" s="8" t="str">
        <f>HYPERLINK("https://epingalert.org/en/Search?viewData= G/TBT/N/USA/1443/Add.5"," G/TBT/N/USA/1443/Add.5")</f>
        <v xml:space="preserve"> G/TBT/N/USA/1443/Add.5</v>
      </c>
      <c r="D202" s="9" t="s">
        <v>1330</v>
      </c>
      <c r="E202" s="9" t="s">
        <v>1331</v>
      </c>
      <c r="F202" s="9" t="s">
        <v>1332</v>
      </c>
      <c r="G202" s="9" t="s">
        <v>38</v>
      </c>
      <c r="H202" s="9" t="s">
        <v>1333</v>
      </c>
      <c r="I202" s="9" t="s">
        <v>1334</v>
      </c>
      <c r="J202" s="9" t="s">
        <v>38</v>
      </c>
      <c r="K202" s="9" t="s">
        <v>121</v>
      </c>
      <c r="L202" s="6"/>
      <c r="M202" s="7" t="s">
        <v>38</v>
      </c>
      <c r="N202" s="7"/>
      <c r="O202" s="7"/>
      <c r="P202" s="6" t="s">
        <v>52</v>
      </c>
      <c r="Q202" s="9" t="s">
        <v>1335</v>
      </c>
      <c r="R202" s="6" t="str">
        <f>HYPERLINK("https://docs.wto.org/imrd/directdoc.asp?DDFDocuments/t/G/TBTN19/USA1443A5.docx", "https://docs.wto.org/imrd/directdoc.asp?DDFDocuments/t/G/TBTN19/USA1443A5.docx")</f>
        <v>https://docs.wto.org/imrd/directdoc.asp?DDFDocuments/t/G/TBTN19/USA1443A5.docx</v>
      </c>
      <c r="S202" s="6" t="str">
        <f>HYPERLINK("https://docs.wto.org/imrd/directdoc.asp?DDFDocuments/u/G/TBTN19/USA1443A5.docx", "https://docs.wto.org/imrd/directdoc.asp?DDFDocuments/u/G/TBTN19/USA1443A5.docx")</f>
        <v>https://docs.wto.org/imrd/directdoc.asp?DDFDocuments/u/G/TBTN19/USA1443A5.docx</v>
      </c>
      <c r="T202" s="6" t="str">
        <f>HYPERLINK("https://docs.wto.org/imrd/directdoc.asp?DDFDocuments/v/G/TBTN19/USA1443A5.docx", "https://docs.wto.org/imrd/directdoc.asp?DDFDocuments/v/G/TBTN19/USA1443A5.docx")</f>
        <v>https://docs.wto.org/imrd/directdoc.asp?DDFDocuments/v/G/TBTN19/USA1443A5.docx</v>
      </c>
      <c r="U202" s="6" t="s">
        <v>44</v>
      </c>
      <c r="V202" s="6" t="s">
        <v>45</v>
      </c>
      <c r="W202" s="6" t="s">
        <v>44</v>
      </c>
      <c r="X202" s="6" t="s">
        <v>45</v>
      </c>
      <c r="Y202" s="6" t="s">
        <v>45</v>
      </c>
      <c r="Z202" s="6" t="s">
        <v>45</v>
      </c>
      <c r="AA202" s="6" t="s">
        <v>45</v>
      </c>
      <c r="AB202" s="9" t="s">
        <v>38</v>
      </c>
      <c r="AC202" s="6" t="s">
        <v>38</v>
      </c>
      <c r="AD202" s="6" t="s">
        <v>38</v>
      </c>
      <c r="AE202" s="6" t="s">
        <v>38</v>
      </c>
      <c r="AF202" s="6" t="s">
        <v>38</v>
      </c>
      <c r="AG202" s="6" t="s">
        <v>38</v>
      </c>
      <c r="AH202" s="9" t="s">
        <v>38</v>
      </c>
    </row>
    <row r="203" spans="1:34" ht="30" customHeight="1" x14ac:dyDescent="0.3">
      <c r="A203" s="6" t="s">
        <v>54</v>
      </c>
      <c r="B203" s="10">
        <v>46184</v>
      </c>
      <c r="C203" s="8" t="str">
        <f>HYPERLINK("https://epingalert.org/en/Search?viewData= G/TBT/N/USA/2290"," G/TBT/N/USA/2290")</f>
        <v xml:space="preserve"> G/TBT/N/USA/2290</v>
      </c>
      <c r="D203" s="9" t="s">
        <v>1336</v>
      </c>
      <c r="E203" s="9" t="s">
        <v>1337</v>
      </c>
      <c r="F203" s="9" t="s">
        <v>1338</v>
      </c>
      <c r="G203" s="9" t="s">
        <v>38</v>
      </c>
      <c r="H203" s="9" t="s">
        <v>1062</v>
      </c>
      <c r="I203" s="9" t="s">
        <v>109</v>
      </c>
      <c r="J203" s="9" t="s">
        <v>38</v>
      </c>
      <c r="K203" s="9" t="s">
        <v>38</v>
      </c>
      <c r="L203" s="6"/>
      <c r="M203" s="7">
        <v>46213</v>
      </c>
      <c r="N203" s="7" t="s">
        <v>122</v>
      </c>
      <c r="O203" s="7" t="s">
        <v>122</v>
      </c>
      <c r="P203" s="6" t="s">
        <v>43</v>
      </c>
      <c r="Q203" s="9" t="s">
        <v>1339</v>
      </c>
      <c r="R203" s="6" t="str">
        <f>HYPERLINK("https://docs.wto.org/imrd/directdoc.asp?DDFDocuments/t/G/TBTN26/USA2290.docx", "https://docs.wto.org/imrd/directdoc.asp?DDFDocuments/t/G/TBTN26/USA2290.docx")</f>
        <v>https://docs.wto.org/imrd/directdoc.asp?DDFDocuments/t/G/TBTN26/USA2290.docx</v>
      </c>
      <c r="S203" s="6" t="str">
        <f>HYPERLINK("https://docs.wto.org/imrd/directdoc.asp?DDFDocuments/u/G/TBTN26/USA2290.docx", "https://docs.wto.org/imrd/directdoc.asp?DDFDocuments/u/G/TBTN26/USA2290.docx")</f>
        <v>https://docs.wto.org/imrd/directdoc.asp?DDFDocuments/u/G/TBTN26/USA2290.docx</v>
      </c>
      <c r="T203" s="6" t="str">
        <f>HYPERLINK("https://docs.wto.org/imrd/directdoc.asp?DDFDocuments/v/G/TBTN26/USA2290.docx", "https://docs.wto.org/imrd/directdoc.asp?DDFDocuments/v/G/TBTN26/USA2290.docx")</f>
        <v>https://docs.wto.org/imrd/directdoc.asp?DDFDocuments/v/G/TBTN26/USA2290.docx</v>
      </c>
      <c r="U203" s="6" t="s">
        <v>44</v>
      </c>
      <c r="V203" s="6" t="s">
        <v>45</v>
      </c>
      <c r="W203" s="6" t="s">
        <v>45</v>
      </c>
      <c r="X203" s="6" t="s">
        <v>45</v>
      </c>
      <c r="Y203" s="6" t="s">
        <v>45</v>
      </c>
      <c r="Z203" s="6" t="s">
        <v>45</v>
      </c>
      <c r="AA203" s="6" t="s">
        <v>45</v>
      </c>
      <c r="AB203" s="9" t="s">
        <v>1340</v>
      </c>
      <c r="AC203" s="6" t="s">
        <v>38</v>
      </c>
      <c r="AD203" s="6" t="s">
        <v>38</v>
      </c>
      <c r="AE203" s="6" t="s">
        <v>38</v>
      </c>
      <c r="AF203" s="6" t="s">
        <v>38</v>
      </c>
      <c r="AG203" s="6" t="s">
        <v>38</v>
      </c>
      <c r="AH203" s="9" t="s">
        <v>38</v>
      </c>
    </row>
    <row r="204" spans="1:34" ht="30" customHeight="1" x14ac:dyDescent="0.3">
      <c r="A204" s="6" t="s">
        <v>145</v>
      </c>
      <c r="B204" s="10">
        <v>46185</v>
      </c>
      <c r="C204" s="8" t="str">
        <f>HYPERLINK("https://epingalert.org/en/Search?viewData= G/SPS/N/BRA/2474/Add.1"," G/SPS/N/BRA/2474/Add.1")</f>
        <v xml:space="preserve"> G/SPS/N/BRA/2474/Add.1</v>
      </c>
      <c r="D204" s="9" t="s">
        <v>1263</v>
      </c>
      <c r="E204" s="9" t="s">
        <v>1264</v>
      </c>
      <c r="F204" s="9" t="s">
        <v>1265</v>
      </c>
      <c r="G204" s="9" t="s">
        <v>38</v>
      </c>
      <c r="H204" s="9" t="s">
        <v>78</v>
      </c>
      <c r="I204" s="9" t="s">
        <v>39</v>
      </c>
      <c r="J204" s="9" t="s">
        <v>38</v>
      </c>
      <c r="K204" s="9" t="s">
        <v>1266</v>
      </c>
      <c r="L204" s="6"/>
      <c r="M204" s="7">
        <v>46245</v>
      </c>
      <c r="N204" s="7"/>
      <c r="O204" s="7"/>
      <c r="P204" s="6" t="s">
        <v>52</v>
      </c>
      <c r="Q204" s="9" t="s">
        <v>1267</v>
      </c>
      <c r="R204" s="6" t="str">
        <f>HYPERLINK("https://docs.wto.org/imrd/directdoc.asp?DDFDocuments/t/G/SPS/NBRA2474A1.docx", "https://docs.wto.org/imrd/directdoc.asp?DDFDocuments/t/G/SPS/NBRA2474A1.docx")</f>
        <v>https://docs.wto.org/imrd/directdoc.asp?DDFDocuments/t/G/SPS/NBRA2474A1.docx</v>
      </c>
      <c r="S204" s="6" t="str">
        <f>HYPERLINK("https://docs.wto.org/imrd/directdoc.asp?DDFDocuments/u/G/SPS/NBRA2474A1.docx", "https://docs.wto.org/imrd/directdoc.asp?DDFDocuments/u/G/SPS/NBRA2474A1.docx")</f>
        <v>https://docs.wto.org/imrd/directdoc.asp?DDFDocuments/u/G/SPS/NBRA2474A1.docx</v>
      </c>
      <c r="T204" s="6" t="str">
        <f>HYPERLINK("https://docs.wto.org/imrd/directdoc.asp?DDFDocuments/v/G/SPS/NBRA2474A1.docx", "https://docs.wto.org/imrd/directdoc.asp?DDFDocuments/v/G/SPS/NBRA2474A1.docx")</f>
        <v>https://docs.wto.org/imrd/directdoc.asp?DDFDocuments/v/G/SPS/NBRA2474A1.docx</v>
      </c>
      <c r="U204" s="6" t="s">
        <v>38</v>
      </c>
      <c r="V204" s="6" t="s">
        <v>38</v>
      </c>
      <c r="W204" s="6" t="s">
        <v>38</v>
      </c>
      <c r="X204" s="6" t="s">
        <v>38</v>
      </c>
      <c r="Y204" s="6" t="s">
        <v>38</v>
      </c>
      <c r="Z204" s="6" t="s">
        <v>38</v>
      </c>
      <c r="AA204" s="6" t="s">
        <v>38</v>
      </c>
      <c r="AB204" s="9" t="s">
        <v>38</v>
      </c>
      <c r="AC204" s="6" t="s">
        <v>38</v>
      </c>
      <c r="AD204" s="6" t="s">
        <v>38</v>
      </c>
      <c r="AE204" s="6" t="s">
        <v>38</v>
      </c>
      <c r="AF204" s="6" t="s">
        <v>38</v>
      </c>
      <c r="AG204" s="6" t="s">
        <v>38</v>
      </c>
      <c r="AH204" s="9" t="s">
        <v>38</v>
      </c>
    </row>
    <row r="205" spans="1:34" ht="30" customHeight="1" x14ac:dyDescent="0.3">
      <c r="A205" s="6" t="s">
        <v>251</v>
      </c>
      <c r="B205" s="10">
        <v>46185</v>
      </c>
      <c r="C205" s="8" t="str">
        <f>HYPERLINK("https://epingalert.org/en/Search?viewData= G/SPS/N/JPN/1413/Add.1"," G/SPS/N/JPN/1413/Add.1")</f>
        <v xml:space="preserve"> G/SPS/N/JPN/1413/Add.1</v>
      </c>
      <c r="D205" s="9" t="s">
        <v>1268</v>
      </c>
      <c r="E205" s="9" t="s">
        <v>1269</v>
      </c>
      <c r="F205" s="9" t="s">
        <v>1270</v>
      </c>
      <c r="G205" s="9" t="s">
        <v>1271</v>
      </c>
      <c r="H205" s="9" t="s">
        <v>38</v>
      </c>
      <c r="I205" s="9" t="s">
        <v>189</v>
      </c>
      <c r="J205" s="9" t="s">
        <v>38</v>
      </c>
      <c r="K205" s="9" t="s">
        <v>1272</v>
      </c>
      <c r="L205" s="6"/>
      <c r="M205" s="7" t="s">
        <v>38</v>
      </c>
      <c r="N205" s="7"/>
      <c r="O205" s="7"/>
      <c r="P205" s="6" t="s">
        <v>52</v>
      </c>
      <c r="Q205" s="6"/>
      <c r="R205" s="6" t="str">
        <f>HYPERLINK("https://docs.wto.org/imrd/directdoc.asp?DDFDocuments/t/G/SPS/NJPN1413A1.docx", "https://docs.wto.org/imrd/directdoc.asp?DDFDocuments/t/G/SPS/NJPN1413A1.docx")</f>
        <v>https://docs.wto.org/imrd/directdoc.asp?DDFDocuments/t/G/SPS/NJPN1413A1.docx</v>
      </c>
      <c r="S205" s="6" t="str">
        <f>HYPERLINK("https://docs.wto.org/imrd/directdoc.asp?DDFDocuments/u/G/SPS/NJPN1413A1.docx", "https://docs.wto.org/imrd/directdoc.asp?DDFDocuments/u/G/SPS/NJPN1413A1.docx")</f>
        <v>https://docs.wto.org/imrd/directdoc.asp?DDFDocuments/u/G/SPS/NJPN1413A1.docx</v>
      </c>
      <c r="T205" s="6" t="str">
        <f>HYPERLINK("https://docs.wto.org/imrd/directdoc.asp?DDFDocuments/v/G/SPS/NJPN1413A1.docx", "https://docs.wto.org/imrd/directdoc.asp?DDFDocuments/v/G/SPS/NJPN1413A1.docx")</f>
        <v>https://docs.wto.org/imrd/directdoc.asp?DDFDocuments/v/G/SPS/NJPN1413A1.docx</v>
      </c>
      <c r="U205" s="6" t="s">
        <v>38</v>
      </c>
      <c r="V205" s="6" t="s">
        <v>38</v>
      </c>
      <c r="W205" s="6" t="s">
        <v>38</v>
      </c>
      <c r="X205" s="6" t="s">
        <v>38</v>
      </c>
      <c r="Y205" s="6" t="s">
        <v>38</v>
      </c>
      <c r="Z205" s="6" t="s">
        <v>38</v>
      </c>
      <c r="AA205" s="6" t="s">
        <v>38</v>
      </c>
      <c r="AB205" s="9" t="s">
        <v>38</v>
      </c>
      <c r="AC205" s="6" t="s">
        <v>38</v>
      </c>
      <c r="AD205" s="6" t="s">
        <v>38</v>
      </c>
      <c r="AE205" s="6" t="s">
        <v>38</v>
      </c>
      <c r="AF205" s="6" t="s">
        <v>38</v>
      </c>
      <c r="AG205" s="6" t="s">
        <v>38</v>
      </c>
      <c r="AH205" s="9" t="s">
        <v>38</v>
      </c>
    </row>
    <row r="206" spans="1:34" ht="30" customHeight="1" x14ac:dyDescent="0.3">
      <c r="A206" s="6" t="s">
        <v>251</v>
      </c>
      <c r="B206" s="10">
        <v>46185</v>
      </c>
      <c r="C206" s="8" t="str">
        <f>HYPERLINK("https://epingalert.org/en/Search?viewData= G/SPS/N/JPN/1415"," G/SPS/N/JPN/1415")</f>
        <v xml:space="preserve"> G/SPS/N/JPN/1415</v>
      </c>
      <c r="D206" s="9" t="s">
        <v>1273</v>
      </c>
      <c r="E206" s="9" t="s">
        <v>1274</v>
      </c>
      <c r="F206" s="9" t="s">
        <v>1275</v>
      </c>
      <c r="G206" s="9" t="s">
        <v>1276</v>
      </c>
      <c r="H206" s="9" t="s">
        <v>1277</v>
      </c>
      <c r="I206" s="9" t="s">
        <v>496</v>
      </c>
      <c r="J206" s="9" t="s">
        <v>38</v>
      </c>
      <c r="K206" s="9" t="s">
        <v>515</v>
      </c>
      <c r="L206" s="6" t="s">
        <v>38</v>
      </c>
      <c r="M206" s="7">
        <v>46245</v>
      </c>
      <c r="N206" s="7" t="s">
        <v>153</v>
      </c>
      <c r="O206" s="7" t="s">
        <v>1278</v>
      </c>
      <c r="P206" s="6" t="s">
        <v>43</v>
      </c>
      <c r="Q206" s="9" t="s">
        <v>1279</v>
      </c>
      <c r="R206" s="6" t="str">
        <f>HYPERLINK("https://docs.wto.org/imrd/directdoc.asp?DDFDocuments/t/G/SPS/NJPN1415.docx", "https://docs.wto.org/imrd/directdoc.asp?DDFDocuments/t/G/SPS/NJPN1415.docx")</f>
        <v>https://docs.wto.org/imrd/directdoc.asp?DDFDocuments/t/G/SPS/NJPN1415.docx</v>
      </c>
      <c r="S206" s="6" t="str">
        <f>HYPERLINK("https://docs.wto.org/imrd/directdoc.asp?DDFDocuments/u/G/SPS/NJPN1415.docx", "https://docs.wto.org/imrd/directdoc.asp?DDFDocuments/u/G/SPS/NJPN1415.docx")</f>
        <v>https://docs.wto.org/imrd/directdoc.asp?DDFDocuments/u/G/SPS/NJPN1415.docx</v>
      </c>
      <c r="T206" s="6" t="str">
        <f>HYPERLINK("https://docs.wto.org/imrd/directdoc.asp?DDFDocuments/v/G/SPS/NJPN1415.docx", "https://docs.wto.org/imrd/directdoc.asp?DDFDocuments/v/G/SPS/NJPN1415.docx")</f>
        <v>https://docs.wto.org/imrd/directdoc.asp?DDFDocuments/v/G/SPS/NJPN1415.docx</v>
      </c>
      <c r="U206" s="6" t="s">
        <v>38</v>
      </c>
      <c r="V206" s="6" t="s">
        <v>38</v>
      </c>
      <c r="W206" s="6" t="s">
        <v>38</v>
      </c>
      <c r="X206" s="6" t="s">
        <v>38</v>
      </c>
      <c r="Y206" s="6" t="s">
        <v>38</v>
      </c>
      <c r="Z206" s="6" t="s">
        <v>38</v>
      </c>
      <c r="AA206" s="6" t="s">
        <v>38</v>
      </c>
      <c r="AB206" s="9" t="s">
        <v>38</v>
      </c>
      <c r="AC206" s="6" t="s">
        <v>45</v>
      </c>
      <c r="AD206" s="6" t="s">
        <v>45</v>
      </c>
      <c r="AE206" s="6" t="s">
        <v>45</v>
      </c>
      <c r="AF206" s="6" t="s">
        <v>44</v>
      </c>
      <c r="AG206" s="6" t="s">
        <v>60</v>
      </c>
      <c r="AH206" s="9" t="s">
        <v>38</v>
      </c>
    </row>
    <row r="207" spans="1:34" ht="30" customHeight="1" x14ac:dyDescent="0.3">
      <c r="A207" s="6" t="s">
        <v>260</v>
      </c>
      <c r="B207" s="10">
        <v>46185</v>
      </c>
      <c r="C207" s="8" t="str">
        <f>HYPERLINK("https://epingalert.org/en/Search?viewData= G/SPS/N/KOR/847"," G/SPS/N/KOR/847")</f>
        <v xml:space="preserve"> G/SPS/N/KOR/847</v>
      </c>
      <c r="D207" s="9" t="s">
        <v>1280</v>
      </c>
      <c r="E207" s="9" t="s">
        <v>1281</v>
      </c>
      <c r="F207" s="9" t="s">
        <v>1282</v>
      </c>
      <c r="G207" s="9" t="s">
        <v>38</v>
      </c>
      <c r="H207" s="9" t="s">
        <v>38</v>
      </c>
      <c r="I207" s="9" t="s">
        <v>496</v>
      </c>
      <c r="J207" s="9" t="s">
        <v>38</v>
      </c>
      <c r="K207" s="9" t="s">
        <v>497</v>
      </c>
      <c r="L207" s="6" t="s">
        <v>38</v>
      </c>
      <c r="M207" s="7">
        <v>46245</v>
      </c>
      <c r="N207" s="7">
        <v>46177</v>
      </c>
      <c r="O207" s="7">
        <v>46270</v>
      </c>
      <c r="P207" s="6" t="s">
        <v>43</v>
      </c>
      <c r="Q207" s="9" t="s">
        <v>1283</v>
      </c>
      <c r="R207" s="6" t="str">
        <f>HYPERLINK("https://docs.wto.org/imrd/directdoc.asp?DDFDocuments/t/G/SPS/NKOR847.docx", "https://docs.wto.org/imrd/directdoc.asp?DDFDocuments/t/G/SPS/NKOR847.docx")</f>
        <v>https://docs.wto.org/imrd/directdoc.asp?DDFDocuments/t/G/SPS/NKOR847.docx</v>
      </c>
      <c r="S207" s="6" t="str">
        <f>HYPERLINK("https://docs.wto.org/imrd/directdoc.asp?DDFDocuments/u/G/SPS/NKOR847.docx", "https://docs.wto.org/imrd/directdoc.asp?DDFDocuments/u/G/SPS/NKOR847.docx")</f>
        <v>https://docs.wto.org/imrd/directdoc.asp?DDFDocuments/u/G/SPS/NKOR847.docx</v>
      </c>
      <c r="T207" s="6" t="str">
        <f>HYPERLINK("https://docs.wto.org/imrd/directdoc.asp?DDFDocuments/v/G/SPS/NKOR847.docx", "https://docs.wto.org/imrd/directdoc.asp?DDFDocuments/v/G/SPS/NKOR847.docx")</f>
        <v>https://docs.wto.org/imrd/directdoc.asp?DDFDocuments/v/G/SPS/NKOR847.docx</v>
      </c>
      <c r="U207" s="6" t="s">
        <v>38</v>
      </c>
      <c r="V207" s="6" t="s">
        <v>38</v>
      </c>
      <c r="W207" s="6" t="s">
        <v>38</v>
      </c>
      <c r="X207" s="6" t="s">
        <v>38</v>
      </c>
      <c r="Y207" s="6" t="s">
        <v>38</v>
      </c>
      <c r="Z207" s="6" t="s">
        <v>38</v>
      </c>
      <c r="AA207" s="6" t="s">
        <v>38</v>
      </c>
      <c r="AB207" s="9" t="s">
        <v>38</v>
      </c>
      <c r="AC207" s="6" t="s">
        <v>45</v>
      </c>
      <c r="AD207" s="6" t="s">
        <v>45</v>
      </c>
      <c r="AE207" s="6" t="s">
        <v>44</v>
      </c>
      <c r="AF207" s="6" t="s">
        <v>45</v>
      </c>
      <c r="AG207" s="6" t="s">
        <v>44</v>
      </c>
      <c r="AH207" s="9" t="s">
        <v>38</v>
      </c>
    </row>
    <row r="208" spans="1:34" ht="30" customHeight="1" x14ac:dyDescent="0.3">
      <c r="A208" s="6" t="s">
        <v>1194</v>
      </c>
      <c r="B208" s="10">
        <v>46185</v>
      </c>
      <c r="C208" s="8" t="str">
        <f>HYPERLINK("https://epingalert.org/en/Search?viewData= G/TBT/N/BDI/785, G/TBT/N/KEN/2075, G/TBT/N/RWA/1443, G/TBT/N/TZA/1622, G/TBT/N/UGA/2399"," G/TBT/N/BDI/785, G/TBT/N/KEN/2075, G/TBT/N/RWA/1443, G/TBT/N/TZA/1622, G/TBT/N/UGA/2399")</f>
        <v xml:space="preserve"> G/TBT/N/BDI/785, G/TBT/N/KEN/2075, G/TBT/N/RWA/1443, G/TBT/N/TZA/1622, G/TBT/N/UGA/2399</v>
      </c>
      <c r="D208" s="9" t="s">
        <v>1252</v>
      </c>
      <c r="E208" s="9" t="s">
        <v>1284</v>
      </c>
      <c r="F208" s="9" t="s">
        <v>1254</v>
      </c>
      <c r="G208" s="9" t="s">
        <v>1285</v>
      </c>
      <c r="H208" s="9" t="s">
        <v>1286</v>
      </c>
      <c r="I208" s="9" t="s">
        <v>1257</v>
      </c>
      <c r="J208" s="9" t="s">
        <v>38</v>
      </c>
      <c r="K208" s="9" t="s">
        <v>454</v>
      </c>
      <c r="L208" s="6"/>
      <c r="M208" s="7">
        <v>46245</v>
      </c>
      <c r="N208" s="7" t="s">
        <v>122</v>
      </c>
      <c r="O208" s="7" t="s">
        <v>1278</v>
      </c>
      <c r="P208" s="6" t="s">
        <v>43</v>
      </c>
      <c r="Q208" s="9" t="s">
        <v>1287</v>
      </c>
      <c r="R208" s="6" t="str">
        <f>HYPERLINK("https://docs.wto.org/imrd/directdoc.asp?DDFDocuments/t/G/TBTN26/BDI785.docx", "https://docs.wto.org/imrd/directdoc.asp?DDFDocuments/t/G/TBTN26/BDI785.docx")</f>
        <v>https://docs.wto.org/imrd/directdoc.asp?DDFDocuments/t/G/TBTN26/BDI785.docx</v>
      </c>
      <c r="S208" s="6" t="str">
        <f>HYPERLINK("https://docs.wto.org/imrd/directdoc.asp?DDFDocuments/u/G/TBTN26/BDI785.docx", "https://docs.wto.org/imrd/directdoc.asp?DDFDocuments/u/G/TBTN26/BDI785.docx")</f>
        <v>https://docs.wto.org/imrd/directdoc.asp?DDFDocuments/u/G/TBTN26/BDI785.docx</v>
      </c>
      <c r="T208" s="6" t="str">
        <f>HYPERLINK("https://docs.wto.org/imrd/directdoc.asp?DDFDocuments/v/G/TBTN26/BDI785.docx", "https://docs.wto.org/imrd/directdoc.asp?DDFDocuments/v/G/TBTN26/BDI785.docx")</f>
        <v>https://docs.wto.org/imrd/directdoc.asp?DDFDocuments/v/G/TBTN26/BDI785.docx</v>
      </c>
      <c r="U208" s="6" t="s">
        <v>44</v>
      </c>
      <c r="V208" s="6" t="s">
        <v>45</v>
      </c>
      <c r="W208" s="6" t="s">
        <v>45</v>
      </c>
      <c r="X208" s="6" t="s">
        <v>45</v>
      </c>
      <c r="Y208" s="6" t="s">
        <v>45</v>
      </c>
      <c r="Z208" s="6" t="s">
        <v>45</v>
      </c>
      <c r="AA208" s="6" t="s">
        <v>45</v>
      </c>
      <c r="AB208" s="9" t="s">
        <v>1288</v>
      </c>
      <c r="AC208" s="6" t="s">
        <v>38</v>
      </c>
      <c r="AD208" s="6" t="s">
        <v>38</v>
      </c>
      <c r="AE208" s="6" t="s">
        <v>38</v>
      </c>
      <c r="AF208" s="6" t="s">
        <v>38</v>
      </c>
      <c r="AG208" s="6" t="s">
        <v>38</v>
      </c>
      <c r="AH208" s="9" t="s">
        <v>38</v>
      </c>
    </row>
    <row r="209" spans="1:34" ht="30" customHeight="1" x14ac:dyDescent="0.3">
      <c r="A209" s="6" t="s">
        <v>1096</v>
      </c>
      <c r="B209" s="10">
        <v>46185</v>
      </c>
      <c r="C209" s="8" t="str">
        <f>HYPERLINK("https://epingalert.org/en/Search?viewData= G/TBT/N/BDI/785, G/TBT/N/KEN/2075, G/TBT/N/RWA/1443, G/TBT/N/TZA/1622, G/TBT/N/UGA/2399"," G/TBT/N/BDI/785, G/TBT/N/KEN/2075, G/TBT/N/RWA/1443, G/TBT/N/TZA/1622, G/TBT/N/UGA/2399")</f>
        <v xml:space="preserve"> G/TBT/N/BDI/785, G/TBT/N/KEN/2075, G/TBT/N/RWA/1443, G/TBT/N/TZA/1622, G/TBT/N/UGA/2399</v>
      </c>
      <c r="D209" s="9" t="s">
        <v>1252</v>
      </c>
      <c r="E209" s="9" t="s">
        <v>1284</v>
      </c>
      <c r="F209" s="9" t="s">
        <v>1254</v>
      </c>
      <c r="G209" s="9" t="s">
        <v>1285</v>
      </c>
      <c r="H209" s="9" t="s">
        <v>1286</v>
      </c>
      <c r="I209" s="9" t="s">
        <v>1257</v>
      </c>
      <c r="J209" s="9" t="s">
        <v>38</v>
      </c>
      <c r="K209" s="9" t="s">
        <v>454</v>
      </c>
      <c r="L209" s="6"/>
      <c r="M209" s="7">
        <v>46245</v>
      </c>
      <c r="N209" s="7" t="s">
        <v>122</v>
      </c>
      <c r="O209" s="7" t="s">
        <v>1278</v>
      </c>
      <c r="P209" s="6" t="s">
        <v>43</v>
      </c>
      <c r="Q209" s="9" t="s">
        <v>1287</v>
      </c>
      <c r="R209" s="6" t="str">
        <f>HYPERLINK("https://docs.wto.org/imrd/directdoc.asp?DDFDocuments/t/G/TBTN26/BDI785.docx", "https://docs.wto.org/imrd/directdoc.asp?DDFDocuments/t/G/TBTN26/BDI785.docx")</f>
        <v>https://docs.wto.org/imrd/directdoc.asp?DDFDocuments/t/G/TBTN26/BDI785.docx</v>
      </c>
      <c r="S209" s="6" t="str">
        <f>HYPERLINK("https://docs.wto.org/imrd/directdoc.asp?DDFDocuments/u/G/TBTN26/BDI785.docx", "https://docs.wto.org/imrd/directdoc.asp?DDFDocuments/u/G/TBTN26/BDI785.docx")</f>
        <v>https://docs.wto.org/imrd/directdoc.asp?DDFDocuments/u/G/TBTN26/BDI785.docx</v>
      </c>
      <c r="T209" s="6" t="str">
        <f>HYPERLINK("https://docs.wto.org/imrd/directdoc.asp?DDFDocuments/v/G/TBTN26/BDI785.docx", "https://docs.wto.org/imrd/directdoc.asp?DDFDocuments/v/G/TBTN26/BDI785.docx")</f>
        <v>https://docs.wto.org/imrd/directdoc.asp?DDFDocuments/v/G/TBTN26/BDI785.docx</v>
      </c>
      <c r="U209" s="6" t="s">
        <v>44</v>
      </c>
      <c r="V209" s="6" t="s">
        <v>45</v>
      </c>
      <c r="W209" s="6" t="s">
        <v>45</v>
      </c>
      <c r="X209" s="6" t="s">
        <v>45</v>
      </c>
      <c r="Y209" s="6" t="s">
        <v>45</v>
      </c>
      <c r="Z209" s="6" t="s">
        <v>45</v>
      </c>
      <c r="AA209" s="6" t="s">
        <v>45</v>
      </c>
      <c r="AB209" s="9" t="s">
        <v>1288</v>
      </c>
      <c r="AC209" s="6" t="s">
        <v>38</v>
      </c>
      <c r="AD209" s="6" t="s">
        <v>38</v>
      </c>
      <c r="AE209" s="6" t="s">
        <v>38</v>
      </c>
      <c r="AF209" s="6" t="s">
        <v>38</v>
      </c>
      <c r="AG209" s="6" t="s">
        <v>38</v>
      </c>
      <c r="AH209" s="9" t="s">
        <v>38</v>
      </c>
    </row>
    <row r="210" spans="1:34" ht="30" customHeight="1" x14ac:dyDescent="0.3">
      <c r="A210" s="6" t="s">
        <v>1202</v>
      </c>
      <c r="B210" s="10">
        <v>46185</v>
      </c>
      <c r="C210" s="8" t="str">
        <f>HYPERLINK("https://epingalert.org/en/Search?viewData= G/TBT/N/BDI/785, G/TBT/N/KEN/2075, G/TBT/N/RWA/1443, G/TBT/N/TZA/1622, G/TBT/N/UGA/2399"," G/TBT/N/BDI/785, G/TBT/N/KEN/2075, G/TBT/N/RWA/1443, G/TBT/N/TZA/1622, G/TBT/N/UGA/2399")</f>
        <v xml:space="preserve"> G/TBT/N/BDI/785, G/TBT/N/KEN/2075, G/TBT/N/RWA/1443, G/TBT/N/TZA/1622, G/TBT/N/UGA/2399</v>
      </c>
      <c r="D210" s="9" t="s">
        <v>1252</v>
      </c>
      <c r="E210" s="9" t="s">
        <v>1284</v>
      </c>
      <c r="F210" s="9" t="s">
        <v>1254</v>
      </c>
      <c r="G210" s="9" t="s">
        <v>1285</v>
      </c>
      <c r="H210" s="9" t="s">
        <v>1286</v>
      </c>
      <c r="I210" s="9" t="s">
        <v>1257</v>
      </c>
      <c r="J210" s="9" t="s">
        <v>38</v>
      </c>
      <c r="K210" s="9" t="s">
        <v>454</v>
      </c>
      <c r="L210" s="6"/>
      <c r="M210" s="7">
        <v>46245</v>
      </c>
      <c r="N210" s="7" t="s">
        <v>122</v>
      </c>
      <c r="O210" s="7" t="s">
        <v>1278</v>
      </c>
      <c r="P210" s="6" t="s">
        <v>43</v>
      </c>
      <c r="Q210" s="9" t="s">
        <v>1287</v>
      </c>
      <c r="R210" s="6" t="str">
        <f>HYPERLINK("https://docs.wto.org/imrd/directdoc.asp?DDFDocuments/t/G/TBTN26/BDI785.docx", "https://docs.wto.org/imrd/directdoc.asp?DDFDocuments/t/G/TBTN26/BDI785.docx")</f>
        <v>https://docs.wto.org/imrd/directdoc.asp?DDFDocuments/t/G/TBTN26/BDI785.docx</v>
      </c>
      <c r="S210" s="6" t="str">
        <f>HYPERLINK("https://docs.wto.org/imrd/directdoc.asp?DDFDocuments/u/G/TBTN26/BDI785.docx", "https://docs.wto.org/imrd/directdoc.asp?DDFDocuments/u/G/TBTN26/BDI785.docx")</f>
        <v>https://docs.wto.org/imrd/directdoc.asp?DDFDocuments/u/G/TBTN26/BDI785.docx</v>
      </c>
      <c r="T210" s="6" t="str">
        <f>HYPERLINK("https://docs.wto.org/imrd/directdoc.asp?DDFDocuments/v/G/TBTN26/BDI785.docx", "https://docs.wto.org/imrd/directdoc.asp?DDFDocuments/v/G/TBTN26/BDI785.docx")</f>
        <v>https://docs.wto.org/imrd/directdoc.asp?DDFDocuments/v/G/TBTN26/BDI785.docx</v>
      </c>
      <c r="U210" s="6" t="s">
        <v>44</v>
      </c>
      <c r="V210" s="6" t="s">
        <v>45</v>
      </c>
      <c r="W210" s="6" t="s">
        <v>45</v>
      </c>
      <c r="X210" s="6" t="s">
        <v>45</v>
      </c>
      <c r="Y210" s="6" t="s">
        <v>45</v>
      </c>
      <c r="Z210" s="6" t="s">
        <v>45</v>
      </c>
      <c r="AA210" s="6" t="s">
        <v>45</v>
      </c>
      <c r="AB210" s="9" t="s">
        <v>1288</v>
      </c>
      <c r="AC210" s="6" t="s">
        <v>38</v>
      </c>
      <c r="AD210" s="6" t="s">
        <v>38</v>
      </c>
      <c r="AE210" s="6" t="s">
        <v>38</v>
      </c>
      <c r="AF210" s="6" t="s">
        <v>38</v>
      </c>
      <c r="AG210" s="6" t="s">
        <v>38</v>
      </c>
      <c r="AH210" s="9" t="s">
        <v>38</v>
      </c>
    </row>
    <row r="211" spans="1:34" ht="30" customHeight="1" x14ac:dyDescent="0.3">
      <c r="A211" s="6" t="s">
        <v>1203</v>
      </c>
      <c r="B211" s="10">
        <v>46185</v>
      </c>
      <c r="C211" s="8" t="str">
        <f>HYPERLINK("https://epingalert.org/en/Search?viewData= G/TBT/N/BDI/785, G/TBT/N/KEN/2075, G/TBT/N/RWA/1443, G/TBT/N/TZA/1622, G/TBT/N/UGA/2399"," G/TBT/N/BDI/785, G/TBT/N/KEN/2075, G/TBT/N/RWA/1443, G/TBT/N/TZA/1622, G/TBT/N/UGA/2399")</f>
        <v xml:space="preserve"> G/TBT/N/BDI/785, G/TBT/N/KEN/2075, G/TBT/N/RWA/1443, G/TBT/N/TZA/1622, G/TBT/N/UGA/2399</v>
      </c>
      <c r="D211" s="9" t="s">
        <v>1252</v>
      </c>
      <c r="E211" s="9" t="s">
        <v>1284</v>
      </c>
      <c r="F211" s="9" t="s">
        <v>1254</v>
      </c>
      <c r="G211" s="9" t="s">
        <v>1285</v>
      </c>
      <c r="H211" s="9" t="s">
        <v>1286</v>
      </c>
      <c r="I211" s="9" t="s">
        <v>1257</v>
      </c>
      <c r="J211" s="9" t="s">
        <v>38</v>
      </c>
      <c r="K211" s="9" t="s">
        <v>454</v>
      </c>
      <c r="L211" s="6"/>
      <c r="M211" s="7">
        <v>46245</v>
      </c>
      <c r="N211" s="7" t="s">
        <v>122</v>
      </c>
      <c r="O211" s="7" t="s">
        <v>1278</v>
      </c>
      <c r="P211" s="6" t="s">
        <v>43</v>
      </c>
      <c r="Q211" s="9" t="s">
        <v>1287</v>
      </c>
      <c r="R211" s="6" t="str">
        <f>HYPERLINK("https://docs.wto.org/imrd/directdoc.asp?DDFDocuments/t/G/TBTN26/BDI785.docx", "https://docs.wto.org/imrd/directdoc.asp?DDFDocuments/t/G/TBTN26/BDI785.docx")</f>
        <v>https://docs.wto.org/imrd/directdoc.asp?DDFDocuments/t/G/TBTN26/BDI785.docx</v>
      </c>
      <c r="S211" s="6" t="str">
        <f>HYPERLINK("https://docs.wto.org/imrd/directdoc.asp?DDFDocuments/u/G/TBTN26/BDI785.docx", "https://docs.wto.org/imrd/directdoc.asp?DDFDocuments/u/G/TBTN26/BDI785.docx")</f>
        <v>https://docs.wto.org/imrd/directdoc.asp?DDFDocuments/u/G/TBTN26/BDI785.docx</v>
      </c>
      <c r="T211" s="6" t="str">
        <f>HYPERLINK("https://docs.wto.org/imrd/directdoc.asp?DDFDocuments/v/G/TBTN26/BDI785.docx", "https://docs.wto.org/imrd/directdoc.asp?DDFDocuments/v/G/TBTN26/BDI785.docx")</f>
        <v>https://docs.wto.org/imrd/directdoc.asp?DDFDocuments/v/G/TBTN26/BDI785.docx</v>
      </c>
      <c r="U211" s="6" t="s">
        <v>44</v>
      </c>
      <c r="V211" s="6" t="s">
        <v>45</v>
      </c>
      <c r="W211" s="6" t="s">
        <v>45</v>
      </c>
      <c r="X211" s="6" t="s">
        <v>45</v>
      </c>
      <c r="Y211" s="6" t="s">
        <v>45</v>
      </c>
      <c r="Z211" s="6" t="s">
        <v>45</v>
      </c>
      <c r="AA211" s="6" t="s">
        <v>45</v>
      </c>
      <c r="AB211" s="9" t="s">
        <v>1288</v>
      </c>
      <c r="AC211" s="6" t="s">
        <v>38</v>
      </c>
      <c r="AD211" s="6" t="s">
        <v>38</v>
      </c>
      <c r="AE211" s="6" t="s">
        <v>38</v>
      </c>
      <c r="AF211" s="6" t="s">
        <v>38</v>
      </c>
      <c r="AG211" s="6" t="s">
        <v>38</v>
      </c>
      <c r="AH211" s="9" t="s">
        <v>38</v>
      </c>
    </row>
    <row r="212" spans="1:34" ht="30" customHeight="1" x14ac:dyDescent="0.3">
      <c r="A212" s="6" t="s">
        <v>876</v>
      </c>
      <c r="B212" s="10">
        <v>46185</v>
      </c>
      <c r="C212" s="8" t="str">
        <f>HYPERLINK("https://epingalert.org/en/Search?viewData= G/TBT/N/BDI/785, G/TBT/N/KEN/2075, G/TBT/N/RWA/1443, G/TBT/N/TZA/1622, G/TBT/N/UGA/2399"," G/TBT/N/BDI/785, G/TBT/N/KEN/2075, G/TBT/N/RWA/1443, G/TBT/N/TZA/1622, G/TBT/N/UGA/2399")</f>
        <v xml:space="preserve"> G/TBT/N/BDI/785, G/TBT/N/KEN/2075, G/TBT/N/RWA/1443, G/TBT/N/TZA/1622, G/TBT/N/UGA/2399</v>
      </c>
      <c r="D212" s="9" t="s">
        <v>1252</v>
      </c>
      <c r="E212" s="9" t="s">
        <v>1284</v>
      </c>
      <c r="F212" s="9" t="s">
        <v>1254</v>
      </c>
      <c r="G212" s="9" t="s">
        <v>1285</v>
      </c>
      <c r="H212" s="9" t="s">
        <v>1286</v>
      </c>
      <c r="I212" s="9" t="s">
        <v>1257</v>
      </c>
      <c r="J212" s="9" t="s">
        <v>38</v>
      </c>
      <c r="K212" s="9" t="s">
        <v>454</v>
      </c>
      <c r="L212" s="6"/>
      <c r="M212" s="7">
        <v>46245</v>
      </c>
      <c r="N212" s="7" t="s">
        <v>122</v>
      </c>
      <c r="O212" s="7" t="s">
        <v>1278</v>
      </c>
      <c r="P212" s="6" t="s">
        <v>43</v>
      </c>
      <c r="Q212" s="9" t="s">
        <v>1287</v>
      </c>
      <c r="R212" s="6" t="str">
        <f>HYPERLINK("https://docs.wto.org/imrd/directdoc.asp?DDFDocuments/t/G/TBTN26/BDI785.docx", "https://docs.wto.org/imrd/directdoc.asp?DDFDocuments/t/G/TBTN26/BDI785.docx")</f>
        <v>https://docs.wto.org/imrd/directdoc.asp?DDFDocuments/t/G/TBTN26/BDI785.docx</v>
      </c>
      <c r="S212" s="6" t="str">
        <f>HYPERLINK("https://docs.wto.org/imrd/directdoc.asp?DDFDocuments/u/G/TBTN26/BDI785.docx", "https://docs.wto.org/imrd/directdoc.asp?DDFDocuments/u/G/TBTN26/BDI785.docx")</f>
        <v>https://docs.wto.org/imrd/directdoc.asp?DDFDocuments/u/G/TBTN26/BDI785.docx</v>
      </c>
      <c r="T212" s="6" t="str">
        <f>HYPERLINK("https://docs.wto.org/imrd/directdoc.asp?DDFDocuments/v/G/TBTN26/BDI785.docx", "https://docs.wto.org/imrd/directdoc.asp?DDFDocuments/v/G/TBTN26/BDI785.docx")</f>
        <v>https://docs.wto.org/imrd/directdoc.asp?DDFDocuments/v/G/TBTN26/BDI785.docx</v>
      </c>
      <c r="U212" s="6" t="s">
        <v>44</v>
      </c>
      <c r="V212" s="6" t="s">
        <v>45</v>
      </c>
      <c r="W212" s="6" t="s">
        <v>45</v>
      </c>
      <c r="X212" s="6" t="s">
        <v>45</v>
      </c>
      <c r="Y212" s="6" t="s">
        <v>45</v>
      </c>
      <c r="Z212" s="6" t="s">
        <v>45</v>
      </c>
      <c r="AA212" s="6" t="s">
        <v>45</v>
      </c>
      <c r="AB212" s="9" t="s">
        <v>1288</v>
      </c>
      <c r="AC212" s="6" t="s">
        <v>38</v>
      </c>
      <c r="AD212" s="6" t="s">
        <v>38</v>
      </c>
      <c r="AE212" s="6" t="s">
        <v>38</v>
      </c>
      <c r="AF212" s="6" t="s">
        <v>38</v>
      </c>
      <c r="AG212" s="6" t="s">
        <v>38</v>
      </c>
      <c r="AH212" s="9" t="s">
        <v>38</v>
      </c>
    </row>
    <row r="213" spans="1:34" ht="30" customHeight="1" x14ac:dyDescent="0.3">
      <c r="A213" s="6" t="s">
        <v>199</v>
      </c>
      <c r="B213" s="10">
        <v>46185</v>
      </c>
      <c r="C213" s="8" t="str">
        <f>HYPERLINK("https://epingalert.org/en/Search?viewData= G/TBT/N/EGY/155/Add.1"," G/TBT/N/EGY/155/Add.1")</f>
        <v xml:space="preserve"> G/TBT/N/EGY/155/Add.1</v>
      </c>
      <c r="D213" s="9" t="s">
        <v>1289</v>
      </c>
      <c r="E213" s="9" t="s">
        <v>1290</v>
      </c>
      <c r="F213" s="9" t="s">
        <v>1291</v>
      </c>
      <c r="G213" s="9" t="s">
        <v>38</v>
      </c>
      <c r="H213" s="9" t="s">
        <v>1292</v>
      </c>
      <c r="I213" s="9" t="s">
        <v>142</v>
      </c>
      <c r="J213" s="9" t="s">
        <v>121</v>
      </c>
      <c r="K213" s="9" t="s">
        <v>121</v>
      </c>
      <c r="L213" s="6"/>
      <c r="M213" s="7" t="s">
        <v>38</v>
      </c>
      <c r="N213" s="7"/>
      <c r="O213" s="7"/>
      <c r="P213" s="6" t="s">
        <v>52</v>
      </c>
      <c r="Q213" s="6"/>
      <c r="R213" s="6" t="str">
        <f>HYPERLINK("https://docs.wto.org/imrd/directdoc.asp?DDFDocuments/t/G/TBTN16/EGY155A1.docx", "https://docs.wto.org/imrd/directdoc.asp?DDFDocuments/t/G/TBTN16/EGY155A1.docx")</f>
        <v>https://docs.wto.org/imrd/directdoc.asp?DDFDocuments/t/G/TBTN16/EGY155A1.docx</v>
      </c>
      <c r="S213" s="6" t="str">
        <f>HYPERLINK("https://docs.wto.org/imrd/directdoc.asp?DDFDocuments/u/G/TBTN16/EGY155A1.docx", "https://docs.wto.org/imrd/directdoc.asp?DDFDocuments/u/G/TBTN16/EGY155A1.docx")</f>
        <v>https://docs.wto.org/imrd/directdoc.asp?DDFDocuments/u/G/TBTN16/EGY155A1.docx</v>
      </c>
      <c r="T213" s="6" t="str">
        <f>HYPERLINK("https://docs.wto.org/imrd/directdoc.asp?DDFDocuments/v/G/TBTN16/EGY155A1.docx", "https://docs.wto.org/imrd/directdoc.asp?DDFDocuments/v/G/TBTN16/EGY155A1.docx")</f>
        <v>https://docs.wto.org/imrd/directdoc.asp?DDFDocuments/v/G/TBTN16/EGY155A1.docx</v>
      </c>
      <c r="U213" s="6" t="s">
        <v>44</v>
      </c>
      <c r="V213" s="6" t="s">
        <v>45</v>
      </c>
      <c r="W213" s="6" t="s">
        <v>45</v>
      </c>
      <c r="X213" s="6" t="s">
        <v>45</v>
      </c>
      <c r="Y213" s="6" t="s">
        <v>45</v>
      </c>
      <c r="Z213" s="6" t="s">
        <v>45</v>
      </c>
      <c r="AA213" s="6" t="s">
        <v>45</v>
      </c>
      <c r="AB213" s="9" t="s">
        <v>38</v>
      </c>
      <c r="AC213" s="6" t="s">
        <v>38</v>
      </c>
      <c r="AD213" s="6" t="s">
        <v>38</v>
      </c>
      <c r="AE213" s="6" t="s">
        <v>38</v>
      </c>
      <c r="AF213" s="6" t="s">
        <v>38</v>
      </c>
      <c r="AG213" s="6" t="s">
        <v>38</v>
      </c>
      <c r="AH213" s="9" t="s">
        <v>38</v>
      </c>
    </row>
    <row r="214" spans="1:34" ht="30" customHeight="1" x14ac:dyDescent="0.3">
      <c r="A214" s="6" t="s">
        <v>125</v>
      </c>
      <c r="B214" s="10">
        <v>46185</v>
      </c>
      <c r="C214" s="8" t="str">
        <f>HYPERLINK("https://epingalert.org/en/Search?viewData= G/TBT/N/UKR/370/Add.1"," G/TBT/N/UKR/370/Add.1")</f>
        <v xml:space="preserve"> G/TBT/N/UKR/370/Add.1</v>
      </c>
      <c r="D214" s="9" t="s">
        <v>1293</v>
      </c>
      <c r="E214" s="9" t="s">
        <v>1294</v>
      </c>
      <c r="F214" s="9" t="s">
        <v>1295</v>
      </c>
      <c r="G214" s="9" t="s">
        <v>38</v>
      </c>
      <c r="H214" s="9" t="s">
        <v>1296</v>
      </c>
      <c r="I214" s="9" t="s">
        <v>130</v>
      </c>
      <c r="J214" s="9" t="s">
        <v>38</v>
      </c>
      <c r="K214" s="9" t="s">
        <v>1297</v>
      </c>
      <c r="L214" s="6"/>
      <c r="M214" s="7" t="s">
        <v>38</v>
      </c>
      <c r="N214" s="7"/>
      <c r="O214" s="7"/>
      <c r="P214" s="6" t="s">
        <v>52</v>
      </c>
      <c r="Q214" s="9" t="s">
        <v>1298</v>
      </c>
      <c r="R214" s="6" t="str">
        <f>HYPERLINK("https://docs.wto.org/imrd/directdoc.asp?DDFDocuments/t/G/TBTN26/UKR370A1.docx", "https://docs.wto.org/imrd/directdoc.asp?DDFDocuments/t/G/TBTN26/UKR370A1.docx")</f>
        <v>https://docs.wto.org/imrd/directdoc.asp?DDFDocuments/t/G/TBTN26/UKR370A1.docx</v>
      </c>
      <c r="S214" s="6" t="str">
        <f>HYPERLINK("https://docs.wto.org/imrd/directdoc.asp?DDFDocuments/u/G/TBTN26/UKR370A1.docx", "https://docs.wto.org/imrd/directdoc.asp?DDFDocuments/u/G/TBTN26/UKR370A1.docx")</f>
        <v>https://docs.wto.org/imrd/directdoc.asp?DDFDocuments/u/G/TBTN26/UKR370A1.docx</v>
      </c>
      <c r="T214" s="6" t="str">
        <f>HYPERLINK("https://docs.wto.org/imrd/directdoc.asp?DDFDocuments/v/G/TBTN26/UKR370A1.docx", "https://docs.wto.org/imrd/directdoc.asp?DDFDocuments/v/G/TBTN26/UKR370A1.docx")</f>
        <v>https://docs.wto.org/imrd/directdoc.asp?DDFDocuments/v/G/TBTN26/UKR370A1.docx</v>
      </c>
      <c r="U214" s="6" t="s">
        <v>45</v>
      </c>
      <c r="V214" s="6" t="s">
        <v>45</v>
      </c>
      <c r="W214" s="6" t="s">
        <v>45</v>
      </c>
      <c r="X214" s="6" t="s">
        <v>45</v>
      </c>
      <c r="Y214" s="6" t="s">
        <v>45</v>
      </c>
      <c r="Z214" s="6" t="s">
        <v>45</v>
      </c>
      <c r="AA214" s="6" t="s">
        <v>45</v>
      </c>
      <c r="AB214" s="9" t="s">
        <v>38</v>
      </c>
      <c r="AC214" s="6" t="s">
        <v>38</v>
      </c>
      <c r="AD214" s="6" t="s">
        <v>38</v>
      </c>
      <c r="AE214" s="6" t="s">
        <v>38</v>
      </c>
      <c r="AF214" s="6" t="s">
        <v>38</v>
      </c>
      <c r="AG214" s="6" t="s">
        <v>38</v>
      </c>
      <c r="AH214" s="9" t="s">
        <v>38</v>
      </c>
    </row>
    <row r="215" spans="1:34" ht="30" customHeight="1" x14ac:dyDescent="0.3">
      <c r="A215" s="6" t="s">
        <v>193</v>
      </c>
      <c r="B215" s="10">
        <v>46188</v>
      </c>
      <c r="C215" s="8" t="str">
        <f>HYPERLINK("https://epingalert.org/en/Search?viewData= G/SPS/N/COL/417/Add.1"," G/SPS/N/COL/417/Add.1")</f>
        <v xml:space="preserve"> G/SPS/N/COL/417/Add.1</v>
      </c>
      <c r="D215" s="9" t="s">
        <v>1174</v>
      </c>
      <c r="E215" s="9" t="s">
        <v>1174</v>
      </c>
      <c r="F215" s="9" t="s">
        <v>1175</v>
      </c>
      <c r="G215" s="9" t="s">
        <v>1176</v>
      </c>
      <c r="H215" s="9" t="s">
        <v>38</v>
      </c>
      <c r="I215" s="9" t="s">
        <v>496</v>
      </c>
      <c r="J215" s="9" t="s">
        <v>38</v>
      </c>
      <c r="K215" s="9" t="s">
        <v>1026</v>
      </c>
      <c r="L215" s="6"/>
      <c r="M215" s="7" t="s">
        <v>38</v>
      </c>
      <c r="N215" s="7"/>
      <c r="O215" s="7"/>
      <c r="P215" s="6" t="s">
        <v>52</v>
      </c>
      <c r="Q215" s="9" t="s">
        <v>1177</v>
      </c>
      <c r="R215" s="6" t="str">
        <f>HYPERLINK("https://docs.wto.org/imrd/directdoc.asp?DDFDocuments/t/G/SPS/NCOL417A1.docx", "https://docs.wto.org/imrd/directdoc.asp?DDFDocuments/t/G/SPS/NCOL417A1.docx")</f>
        <v>https://docs.wto.org/imrd/directdoc.asp?DDFDocuments/t/G/SPS/NCOL417A1.docx</v>
      </c>
      <c r="S215" s="6" t="str">
        <f>HYPERLINK("https://docs.wto.org/imrd/directdoc.asp?DDFDocuments/u/G/SPS/NCOL417A1.docx", "https://docs.wto.org/imrd/directdoc.asp?DDFDocuments/u/G/SPS/NCOL417A1.docx")</f>
        <v>https://docs.wto.org/imrd/directdoc.asp?DDFDocuments/u/G/SPS/NCOL417A1.docx</v>
      </c>
      <c r="T215" s="6" t="str">
        <f>HYPERLINK("https://docs.wto.org/imrd/directdoc.asp?DDFDocuments/v/G/SPS/NCOL417A1.docx", "https://docs.wto.org/imrd/directdoc.asp?DDFDocuments/v/G/SPS/NCOL417A1.docx")</f>
        <v>https://docs.wto.org/imrd/directdoc.asp?DDFDocuments/v/G/SPS/NCOL417A1.docx</v>
      </c>
      <c r="U215" s="6" t="s">
        <v>38</v>
      </c>
      <c r="V215" s="6" t="s">
        <v>38</v>
      </c>
      <c r="W215" s="6" t="s">
        <v>38</v>
      </c>
      <c r="X215" s="6" t="s">
        <v>38</v>
      </c>
      <c r="Y215" s="6" t="s">
        <v>38</v>
      </c>
      <c r="Z215" s="6" t="s">
        <v>38</v>
      </c>
      <c r="AA215" s="6" t="s">
        <v>38</v>
      </c>
      <c r="AB215" s="9" t="s">
        <v>38</v>
      </c>
      <c r="AC215" s="6" t="s">
        <v>38</v>
      </c>
      <c r="AD215" s="6" t="s">
        <v>38</v>
      </c>
      <c r="AE215" s="6" t="s">
        <v>38</v>
      </c>
      <c r="AF215" s="6" t="s">
        <v>38</v>
      </c>
      <c r="AG215" s="6" t="s">
        <v>38</v>
      </c>
      <c r="AH215" s="9" t="s">
        <v>38</v>
      </c>
    </row>
    <row r="216" spans="1:34" ht="30" customHeight="1" x14ac:dyDescent="0.3">
      <c r="A216" s="6" t="s">
        <v>193</v>
      </c>
      <c r="B216" s="10">
        <v>46188</v>
      </c>
      <c r="C216" s="8" t="str">
        <f>HYPERLINK("https://epingalert.org/en/Search?viewData= G/SPS/N/COL/427"," G/SPS/N/COL/427")</f>
        <v xml:space="preserve"> G/SPS/N/COL/427</v>
      </c>
      <c r="D216" s="9" t="s">
        <v>1178</v>
      </c>
      <c r="E216" s="9" t="s">
        <v>1179</v>
      </c>
      <c r="F216" s="9" t="s">
        <v>1180</v>
      </c>
      <c r="G216" s="9" t="s">
        <v>1181</v>
      </c>
      <c r="H216" s="9" t="s">
        <v>38</v>
      </c>
      <c r="I216" s="9" t="s">
        <v>189</v>
      </c>
      <c r="J216" s="9" t="s">
        <v>38</v>
      </c>
      <c r="K216" s="9" t="s">
        <v>875</v>
      </c>
      <c r="L216" s="6" t="s">
        <v>38</v>
      </c>
      <c r="M216" s="7">
        <v>46248</v>
      </c>
      <c r="N216" s="7" t="s">
        <v>1182</v>
      </c>
      <c r="O216" s="7" t="s">
        <v>1182</v>
      </c>
      <c r="P216" s="6" t="s">
        <v>43</v>
      </c>
      <c r="Q216" s="9" t="s">
        <v>1183</v>
      </c>
      <c r="R216" s="6" t="str">
        <f>HYPERLINK("https://docs.wto.org/imrd/directdoc.asp?DDFDocuments/t/G/SPS/NCOL427.docx", "https://docs.wto.org/imrd/directdoc.asp?DDFDocuments/t/G/SPS/NCOL427.docx")</f>
        <v>https://docs.wto.org/imrd/directdoc.asp?DDFDocuments/t/G/SPS/NCOL427.docx</v>
      </c>
      <c r="S216" s="6" t="str">
        <f>HYPERLINK("https://docs.wto.org/imrd/directdoc.asp?DDFDocuments/u/G/SPS/NCOL427.docx", "https://docs.wto.org/imrd/directdoc.asp?DDFDocuments/u/G/SPS/NCOL427.docx")</f>
        <v>https://docs.wto.org/imrd/directdoc.asp?DDFDocuments/u/G/SPS/NCOL427.docx</v>
      </c>
      <c r="T216" s="6" t="str">
        <f>HYPERLINK("https://docs.wto.org/imrd/directdoc.asp?DDFDocuments/v/G/SPS/NCOL427.docx", "https://docs.wto.org/imrd/directdoc.asp?DDFDocuments/v/G/SPS/NCOL427.docx")</f>
        <v>https://docs.wto.org/imrd/directdoc.asp?DDFDocuments/v/G/SPS/NCOL427.docx</v>
      </c>
      <c r="U216" s="6" t="s">
        <v>38</v>
      </c>
      <c r="V216" s="6" t="s">
        <v>38</v>
      </c>
      <c r="W216" s="6" t="s">
        <v>38</v>
      </c>
      <c r="X216" s="6" t="s">
        <v>38</v>
      </c>
      <c r="Y216" s="6" t="s">
        <v>38</v>
      </c>
      <c r="Z216" s="6" t="s">
        <v>38</v>
      </c>
      <c r="AA216" s="6" t="s">
        <v>38</v>
      </c>
      <c r="AB216" s="9" t="s">
        <v>38</v>
      </c>
      <c r="AC216" s="6" t="s">
        <v>45</v>
      </c>
      <c r="AD216" s="6" t="s">
        <v>45</v>
      </c>
      <c r="AE216" s="6" t="s">
        <v>45</v>
      </c>
      <c r="AF216" s="6" t="s">
        <v>44</v>
      </c>
      <c r="AG216" s="6" t="s">
        <v>60</v>
      </c>
      <c r="AH216" s="9" t="s">
        <v>38</v>
      </c>
    </row>
    <row r="217" spans="1:34" ht="30" customHeight="1" x14ac:dyDescent="0.3">
      <c r="A217" s="6" t="s">
        <v>54</v>
      </c>
      <c r="B217" s="10">
        <v>46188</v>
      </c>
      <c r="C217" s="8" t="str">
        <f>HYPERLINK("https://epingalert.org/en/Search?viewData= G/SPS/N/USA/3572"," G/SPS/N/USA/3572")</f>
        <v xml:space="preserve"> G/SPS/N/USA/3572</v>
      </c>
      <c r="D217" s="9" t="s">
        <v>1184</v>
      </c>
      <c r="E217" s="9" t="s">
        <v>1185</v>
      </c>
      <c r="F217" s="9" t="s">
        <v>57</v>
      </c>
      <c r="G217" s="9" t="s">
        <v>38</v>
      </c>
      <c r="H217" s="9" t="s">
        <v>38</v>
      </c>
      <c r="I217" s="9" t="s">
        <v>39</v>
      </c>
      <c r="J217" s="9" t="s">
        <v>38</v>
      </c>
      <c r="K217" s="9" t="s">
        <v>58</v>
      </c>
      <c r="L217" s="6" t="s">
        <v>38</v>
      </c>
      <c r="M217" s="7">
        <v>46216</v>
      </c>
      <c r="N217" s="7" t="s">
        <v>153</v>
      </c>
      <c r="O217" s="7" t="s">
        <v>153</v>
      </c>
      <c r="P217" s="6" t="s">
        <v>43</v>
      </c>
      <c r="Q217" s="9" t="s">
        <v>1186</v>
      </c>
      <c r="R217" s="6" t="str">
        <f>HYPERLINK("https://docs.wto.org/imrd/directdoc.asp?DDFDocuments/t/G/SPS/NUSA3572.docx", "https://docs.wto.org/imrd/directdoc.asp?DDFDocuments/t/G/SPS/NUSA3572.docx")</f>
        <v>https://docs.wto.org/imrd/directdoc.asp?DDFDocuments/t/G/SPS/NUSA3572.docx</v>
      </c>
      <c r="S217" s="6" t="str">
        <f>HYPERLINK("https://docs.wto.org/imrd/directdoc.asp?DDFDocuments/u/G/SPS/NUSA3572.docx", "https://docs.wto.org/imrd/directdoc.asp?DDFDocuments/u/G/SPS/NUSA3572.docx")</f>
        <v>https://docs.wto.org/imrd/directdoc.asp?DDFDocuments/u/G/SPS/NUSA3572.docx</v>
      </c>
      <c r="T217" s="6" t="str">
        <f>HYPERLINK("https://docs.wto.org/imrd/directdoc.asp?DDFDocuments/v/G/SPS/NUSA3572.docx", "https://docs.wto.org/imrd/directdoc.asp?DDFDocuments/v/G/SPS/NUSA3572.docx")</f>
        <v>https://docs.wto.org/imrd/directdoc.asp?DDFDocuments/v/G/SPS/NUSA3572.docx</v>
      </c>
      <c r="U217" s="6" t="s">
        <v>38</v>
      </c>
      <c r="V217" s="6" t="s">
        <v>38</v>
      </c>
      <c r="W217" s="6" t="s">
        <v>38</v>
      </c>
      <c r="X217" s="6" t="s">
        <v>38</v>
      </c>
      <c r="Y217" s="6" t="s">
        <v>38</v>
      </c>
      <c r="Z217" s="6" t="s">
        <v>38</v>
      </c>
      <c r="AA217" s="6" t="s">
        <v>38</v>
      </c>
      <c r="AB217" s="9" t="s">
        <v>38</v>
      </c>
      <c r="AC217" s="6" t="s">
        <v>45</v>
      </c>
      <c r="AD217" s="6" t="s">
        <v>45</v>
      </c>
      <c r="AE217" s="6" t="s">
        <v>45</v>
      </c>
      <c r="AF217" s="6" t="s">
        <v>44</v>
      </c>
      <c r="AG217" s="6" t="s">
        <v>60</v>
      </c>
      <c r="AH217" s="9" t="s">
        <v>38</v>
      </c>
    </row>
    <row r="218" spans="1:34" ht="30" customHeight="1" x14ac:dyDescent="0.3">
      <c r="A218" s="6" t="s">
        <v>54</v>
      </c>
      <c r="B218" s="10">
        <v>46188</v>
      </c>
      <c r="C218" s="8" t="str">
        <f>HYPERLINK("https://epingalert.org/en/Search?viewData= G/SPS/N/USA/3573"," G/SPS/N/USA/3573")</f>
        <v xml:space="preserve"> G/SPS/N/USA/3573</v>
      </c>
      <c r="D218" s="9" t="s">
        <v>1187</v>
      </c>
      <c r="E218" s="9" t="s">
        <v>1188</v>
      </c>
      <c r="F218" s="9" t="s">
        <v>57</v>
      </c>
      <c r="G218" s="9" t="s">
        <v>38</v>
      </c>
      <c r="H218" s="9" t="s">
        <v>38</v>
      </c>
      <c r="I218" s="9" t="s">
        <v>39</v>
      </c>
      <c r="J218" s="9" t="s">
        <v>38</v>
      </c>
      <c r="K218" s="9" t="s">
        <v>58</v>
      </c>
      <c r="L218" s="6" t="s">
        <v>38</v>
      </c>
      <c r="M218" s="7">
        <v>46218</v>
      </c>
      <c r="N218" s="7" t="s">
        <v>153</v>
      </c>
      <c r="O218" s="7" t="s">
        <v>153</v>
      </c>
      <c r="P218" s="6" t="s">
        <v>43</v>
      </c>
      <c r="Q218" s="9" t="s">
        <v>1189</v>
      </c>
      <c r="R218" s="6" t="str">
        <f>HYPERLINK("https://docs.wto.org/imrd/directdoc.asp?DDFDocuments/t/G/SPS/NUSA3573.docx", "https://docs.wto.org/imrd/directdoc.asp?DDFDocuments/t/G/SPS/NUSA3573.docx")</f>
        <v>https://docs.wto.org/imrd/directdoc.asp?DDFDocuments/t/G/SPS/NUSA3573.docx</v>
      </c>
      <c r="S218" s="6" t="str">
        <f>HYPERLINK("https://docs.wto.org/imrd/directdoc.asp?DDFDocuments/u/G/SPS/NUSA3573.docx", "https://docs.wto.org/imrd/directdoc.asp?DDFDocuments/u/G/SPS/NUSA3573.docx")</f>
        <v>https://docs.wto.org/imrd/directdoc.asp?DDFDocuments/u/G/SPS/NUSA3573.docx</v>
      </c>
      <c r="T218" s="6" t="str">
        <f>HYPERLINK("https://docs.wto.org/imrd/directdoc.asp?DDFDocuments/v/G/SPS/NUSA3573.docx", "https://docs.wto.org/imrd/directdoc.asp?DDFDocuments/v/G/SPS/NUSA3573.docx")</f>
        <v>https://docs.wto.org/imrd/directdoc.asp?DDFDocuments/v/G/SPS/NUSA3573.docx</v>
      </c>
      <c r="U218" s="6" t="s">
        <v>38</v>
      </c>
      <c r="V218" s="6" t="s">
        <v>38</v>
      </c>
      <c r="W218" s="6" t="s">
        <v>38</v>
      </c>
      <c r="X218" s="6" t="s">
        <v>38</v>
      </c>
      <c r="Y218" s="6" t="s">
        <v>38</v>
      </c>
      <c r="Z218" s="6" t="s">
        <v>38</v>
      </c>
      <c r="AA218" s="6" t="s">
        <v>38</v>
      </c>
      <c r="AB218" s="9" t="s">
        <v>38</v>
      </c>
      <c r="AC218" s="6" t="s">
        <v>45</v>
      </c>
      <c r="AD218" s="6" t="s">
        <v>45</v>
      </c>
      <c r="AE218" s="6" t="s">
        <v>45</v>
      </c>
      <c r="AF218" s="6" t="s">
        <v>44</v>
      </c>
      <c r="AG218" s="6" t="s">
        <v>60</v>
      </c>
      <c r="AH218" s="9" t="s">
        <v>38</v>
      </c>
    </row>
    <row r="219" spans="1:34" ht="30" customHeight="1" x14ac:dyDescent="0.3">
      <c r="A219" s="6" t="s">
        <v>54</v>
      </c>
      <c r="B219" s="10">
        <v>46188</v>
      </c>
      <c r="C219" s="8" t="str">
        <f>HYPERLINK("https://epingalert.org/en/Search?viewData= G/SPS/N/USA/3574"," G/SPS/N/USA/3574")</f>
        <v xml:space="preserve"> G/SPS/N/USA/3574</v>
      </c>
      <c r="D219" s="9" t="s">
        <v>1190</v>
      </c>
      <c r="E219" s="9" t="s">
        <v>1191</v>
      </c>
      <c r="F219" s="9" t="s">
        <v>1192</v>
      </c>
      <c r="G219" s="9" t="s">
        <v>38</v>
      </c>
      <c r="H219" s="9" t="s">
        <v>38</v>
      </c>
      <c r="I219" s="9" t="s">
        <v>39</v>
      </c>
      <c r="J219" s="9" t="s">
        <v>38</v>
      </c>
      <c r="K219" s="9" t="s">
        <v>58</v>
      </c>
      <c r="L219" s="6"/>
      <c r="M219" s="7">
        <v>46248</v>
      </c>
      <c r="N219" s="7">
        <v>46188</v>
      </c>
      <c r="O219" s="7">
        <v>46188</v>
      </c>
      <c r="P219" s="6" t="s">
        <v>43</v>
      </c>
      <c r="Q219" s="9" t="s">
        <v>1193</v>
      </c>
      <c r="R219" s="6" t="str">
        <f>HYPERLINK("https://docs.wto.org/imrd/directdoc.asp?DDFDocuments/t/G/SPS/NUSA3574.docx", "https://docs.wto.org/imrd/directdoc.asp?DDFDocuments/t/G/SPS/NUSA3574.docx")</f>
        <v>https://docs.wto.org/imrd/directdoc.asp?DDFDocuments/t/G/SPS/NUSA3574.docx</v>
      </c>
      <c r="S219" s="6" t="str">
        <f>HYPERLINK("https://docs.wto.org/imrd/directdoc.asp?DDFDocuments/u/G/SPS/NUSA3574.docx", "https://docs.wto.org/imrd/directdoc.asp?DDFDocuments/u/G/SPS/NUSA3574.docx")</f>
        <v>https://docs.wto.org/imrd/directdoc.asp?DDFDocuments/u/G/SPS/NUSA3574.docx</v>
      </c>
      <c r="T219" s="6" t="str">
        <f>HYPERLINK("https://docs.wto.org/imrd/directdoc.asp?DDFDocuments/v/G/SPS/NUSA3574.docx", "https://docs.wto.org/imrd/directdoc.asp?DDFDocuments/v/G/SPS/NUSA3574.docx")</f>
        <v>https://docs.wto.org/imrd/directdoc.asp?DDFDocuments/v/G/SPS/NUSA3574.docx</v>
      </c>
      <c r="U219" s="6" t="s">
        <v>38</v>
      </c>
      <c r="V219" s="6" t="s">
        <v>38</v>
      </c>
      <c r="W219" s="6" t="s">
        <v>38</v>
      </c>
      <c r="X219" s="6" t="s">
        <v>38</v>
      </c>
      <c r="Y219" s="6" t="s">
        <v>38</v>
      </c>
      <c r="Z219" s="6" t="s">
        <v>38</v>
      </c>
      <c r="AA219" s="6" t="s">
        <v>38</v>
      </c>
      <c r="AB219" s="9" t="s">
        <v>38</v>
      </c>
      <c r="AC219" s="6" t="s">
        <v>45</v>
      </c>
      <c r="AD219" s="6" t="s">
        <v>45</v>
      </c>
      <c r="AE219" s="6" t="s">
        <v>45</v>
      </c>
      <c r="AF219" s="6" t="s">
        <v>44</v>
      </c>
      <c r="AG219" s="6" t="s">
        <v>60</v>
      </c>
      <c r="AH219" s="9" t="s">
        <v>38</v>
      </c>
    </row>
    <row r="220" spans="1:34" ht="30" customHeight="1" x14ac:dyDescent="0.3">
      <c r="A220" s="6" t="s">
        <v>1194</v>
      </c>
      <c r="B220" s="10">
        <v>46188</v>
      </c>
      <c r="C220" s="8" t="str">
        <f>HYPERLINK("https://epingalert.org/en/Search?viewData= G/TBT/N/BDI/786, G/TBT/N/KEN/2076, G/TBT/N/RWA/1444, G/TBT/N/TZA/1623, G/TBT/N/UGA/2400"," G/TBT/N/BDI/786, G/TBT/N/KEN/2076, G/TBT/N/RWA/1444, G/TBT/N/TZA/1623, G/TBT/N/UGA/2400")</f>
        <v xml:space="preserve"> G/TBT/N/BDI/786, G/TBT/N/KEN/2076, G/TBT/N/RWA/1444, G/TBT/N/TZA/1623, G/TBT/N/UGA/2400</v>
      </c>
      <c r="D220" s="9" t="s">
        <v>1195</v>
      </c>
      <c r="E220" s="9" t="s">
        <v>1196</v>
      </c>
      <c r="F220" s="9" t="s">
        <v>1197</v>
      </c>
      <c r="G220" s="9" t="s">
        <v>1198</v>
      </c>
      <c r="H220" s="9" t="s">
        <v>480</v>
      </c>
      <c r="I220" s="9" t="s">
        <v>1199</v>
      </c>
      <c r="J220" s="9" t="s">
        <v>38</v>
      </c>
      <c r="K220" s="9" t="s">
        <v>121</v>
      </c>
      <c r="L220" s="6"/>
      <c r="M220" s="7">
        <v>46248</v>
      </c>
      <c r="N220" s="7" t="s">
        <v>122</v>
      </c>
      <c r="O220" s="7" t="s">
        <v>122</v>
      </c>
      <c r="P220" s="6" t="s">
        <v>43</v>
      </c>
      <c r="Q220" s="9" t="s">
        <v>1200</v>
      </c>
      <c r="R220" s="6" t="str">
        <f>HYPERLINK("https://docs.wto.org/imrd/directdoc.asp?DDFDocuments/t/G/TBTN26/BDI786.docx", "https://docs.wto.org/imrd/directdoc.asp?DDFDocuments/t/G/TBTN26/BDI786.docx")</f>
        <v>https://docs.wto.org/imrd/directdoc.asp?DDFDocuments/t/G/TBTN26/BDI786.docx</v>
      </c>
      <c r="S220" s="6" t="str">
        <f>HYPERLINK("https://docs.wto.org/imrd/directdoc.asp?DDFDocuments/u/G/TBTN26/BDI786.docx", "https://docs.wto.org/imrd/directdoc.asp?DDFDocuments/u/G/TBTN26/BDI786.docx")</f>
        <v>https://docs.wto.org/imrd/directdoc.asp?DDFDocuments/u/G/TBTN26/BDI786.docx</v>
      </c>
      <c r="T220" s="6" t="str">
        <f>HYPERLINK("https://docs.wto.org/imrd/directdoc.asp?DDFDocuments/v/G/TBTN26/BDI786.docx", "https://docs.wto.org/imrd/directdoc.asp?DDFDocuments/v/G/TBTN26/BDI786.docx")</f>
        <v>https://docs.wto.org/imrd/directdoc.asp?DDFDocuments/v/G/TBTN26/BDI786.docx</v>
      </c>
      <c r="U220" s="6" t="s">
        <v>45</v>
      </c>
      <c r="V220" s="6" t="s">
        <v>45</v>
      </c>
      <c r="W220" s="6" t="s">
        <v>44</v>
      </c>
      <c r="X220" s="6" t="s">
        <v>45</v>
      </c>
      <c r="Y220" s="6" t="s">
        <v>45</v>
      </c>
      <c r="Z220" s="6" t="s">
        <v>45</v>
      </c>
      <c r="AA220" s="6" t="s">
        <v>45</v>
      </c>
      <c r="AB220" s="9" t="s">
        <v>1201</v>
      </c>
      <c r="AC220" s="6" t="s">
        <v>38</v>
      </c>
      <c r="AD220" s="6" t="s">
        <v>38</v>
      </c>
      <c r="AE220" s="6" t="s">
        <v>38</v>
      </c>
      <c r="AF220" s="6" t="s">
        <v>38</v>
      </c>
      <c r="AG220" s="6" t="s">
        <v>38</v>
      </c>
      <c r="AH220" s="9" t="s">
        <v>38</v>
      </c>
    </row>
    <row r="221" spans="1:34" ht="30" customHeight="1" x14ac:dyDescent="0.3">
      <c r="A221" s="6" t="s">
        <v>1096</v>
      </c>
      <c r="B221" s="10">
        <v>46188</v>
      </c>
      <c r="C221" s="8" t="str">
        <f>HYPERLINK("https://epingalert.org/en/Search?viewData= G/TBT/N/BDI/786, G/TBT/N/KEN/2076, G/TBT/N/RWA/1444, G/TBT/N/TZA/1623, G/TBT/N/UGA/2400"," G/TBT/N/BDI/786, G/TBT/N/KEN/2076, G/TBT/N/RWA/1444, G/TBT/N/TZA/1623, G/TBT/N/UGA/2400")</f>
        <v xml:space="preserve"> G/TBT/N/BDI/786, G/TBT/N/KEN/2076, G/TBT/N/RWA/1444, G/TBT/N/TZA/1623, G/TBT/N/UGA/2400</v>
      </c>
      <c r="D221" s="9" t="s">
        <v>1195</v>
      </c>
      <c r="E221" s="9" t="s">
        <v>1196</v>
      </c>
      <c r="F221" s="9" t="s">
        <v>1197</v>
      </c>
      <c r="G221" s="9" t="s">
        <v>1198</v>
      </c>
      <c r="H221" s="9" t="s">
        <v>480</v>
      </c>
      <c r="I221" s="9" t="s">
        <v>1199</v>
      </c>
      <c r="J221" s="9" t="s">
        <v>38</v>
      </c>
      <c r="K221" s="9" t="s">
        <v>121</v>
      </c>
      <c r="L221" s="6"/>
      <c r="M221" s="7">
        <v>46248</v>
      </c>
      <c r="N221" s="7" t="s">
        <v>122</v>
      </c>
      <c r="O221" s="7" t="s">
        <v>122</v>
      </c>
      <c r="P221" s="6" t="s">
        <v>43</v>
      </c>
      <c r="Q221" s="9" t="s">
        <v>1200</v>
      </c>
      <c r="R221" s="6" t="str">
        <f>HYPERLINK("https://docs.wto.org/imrd/directdoc.asp?DDFDocuments/t/G/TBTN26/BDI786.docx", "https://docs.wto.org/imrd/directdoc.asp?DDFDocuments/t/G/TBTN26/BDI786.docx")</f>
        <v>https://docs.wto.org/imrd/directdoc.asp?DDFDocuments/t/G/TBTN26/BDI786.docx</v>
      </c>
      <c r="S221" s="6" t="str">
        <f>HYPERLINK("https://docs.wto.org/imrd/directdoc.asp?DDFDocuments/u/G/TBTN26/BDI786.docx", "https://docs.wto.org/imrd/directdoc.asp?DDFDocuments/u/G/TBTN26/BDI786.docx")</f>
        <v>https://docs.wto.org/imrd/directdoc.asp?DDFDocuments/u/G/TBTN26/BDI786.docx</v>
      </c>
      <c r="T221" s="6" t="str">
        <f>HYPERLINK("https://docs.wto.org/imrd/directdoc.asp?DDFDocuments/v/G/TBTN26/BDI786.docx", "https://docs.wto.org/imrd/directdoc.asp?DDFDocuments/v/G/TBTN26/BDI786.docx")</f>
        <v>https://docs.wto.org/imrd/directdoc.asp?DDFDocuments/v/G/TBTN26/BDI786.docx</v>
      </c>
      <c r="U221" s="6" t="s">
        <v>45</v>
      </c>
      <c r="V221" s="6" t="s">
        <v>45</v>
      </c>
      <c r="W221" s="6" t="s">
        <v>44</v>
      </c>
      <c r="X221" s="6" t="s">
        <v>45</v>
      </c>
      <c r="Y221" s="6" t="s">
        <v>45</v>
      </c>
      <c r="Z221" s="6" t="s">
        <v>45</v>
      </c>
      <c r="AA221" s="6" t="s">
        <v>45</v>
      </c>
      <c r="AB221" s="9" t="s">
        <v>1201</v>
      </c>
      <c r="AC221" s="6" t="s">
        <v>38</v>
      </c>
      <c r="AD221" s="6" t="s">
        <v>38</v>
      </c>
      <c r="AE221" s="6" t="s">
        <v>38</v>
      </c>
      <c r="AF221" s="6" t="s">
        <v>38</v>
      </c>
      <c r="AG221" s="6" t="s">
        <v>38</v>
      </c>
      <c r="AH221" s="9" t="s">
        <v>38</v>
      </c>
    </row>
    <row r="222" spans="1:34" ht="30" customHeight="1" x14ac:dyDescent="0.3">
      <c r="A222" s="6" t="s">
        <v>1202</v>
      </c>
      <c r="B222" s="10">
        <v>46188</v>
      </c>
      <c r="C222" s="8" t="str">
        <f>HYPERLINK("https://epingalert.org/en/Search?viewData= G/TBT/N/BDI/786, G/TBT/N/KEN/2076, G/TBT/N/RWA/1444, G/TBT/N/TZA/1623, G/TBT/N/UGA/2400"," G/TBT/N/BDI/786, G/TBT/N/KEN/2076, G/TBT/N/RWA/1444, G/TBT/N/TZA/1623, G/TBT/N/UGA/2400")</f>
        <v xml:space="preserve"> G/TBT/N/BDI/786, G/TBT/N/KEN/2076, G/TBT/N/RWA/1444, G/TBT/N/TZA/1623, G/TBT/N/UGA/2400</v>
      </c>
      <c r="D222" s="9" t="s">
        <v>1195</v>
      </c>
      <c r="E222" s="9" t="s">
        <v>1196</v>
      </c>
      <c r="F222" s="9" t="s">
        <v>1197</v>
      </c>
      <c r="G222" s="9" t="s">
        <v>1198</v>
      </c>
      <c r="H222" s="9" t="s">
        <v>480</v>
      </c>
      <c r="I222" s="9" t="s">
        <v>1199</v>
      </c>
      <c r="J222" s="9" t="s">
        <v>38</v>
      </c>
      <c r="K222" s="9" t="s">
        <v>121</v>
      </c>
      <c r="L222" s="6"/>
      <c r="M222" s="7">
        <v>46248</v>
      </c>
      <c r="N222" s="7" t="s">
        <v>122</v>
      </c>
      <c r="O222" s="7" t="s">
        <v>122</v>
      </c>
      <c r="P222" s="6" t="s">
        <v>43</v>
      </c>
      <c r="Q222" s="9" t="s">
        <v>1200</v>
      </c>
      <c r="R222" s="6" t="str">
        <f>HYPERLINK("https://docs.wto.org/imrd/directdoc.asp?DDFDocuments/t/G/TBTN26/BDI786.docx", "https://docs.wto.org/imrd/directdoc.asp?DDFDocuments/t/G/TBTN26/BDI786.docx")</f>
        <v>https://docs.wto.org/imrd/directdoc.asp?DDFDocuments/t/G/TBTN26/BDI786.docx</v>
      </c>
      <c r="S222" s="6" t="str">
        <f>HYPERLINK("https://docs.wto.org/imrd/directdoc.asp?DDFDocuments/u/G/TBTN26/BDI786.docx", "https://docs.wto.org/imrd/directdoc.asp?DDFDocuments/u/G/TBTN26/BDI786.docx")</f>
        <v>https://docs.wto.org/imrd/directdoc.asp?DDFDocuments/u/G/TBTN26/BDI786.docx</v>
      </c>
      <c r="T222" s="6" t="str">
        <f>HYPERLINK("https://docs.wto.org/imrd/directdoc.asp?DDFDocuments/v/G/TBTN26/BDI786.docx", "https://docs.wto.org/imrd/directdoc.asp?DDFDocuments/v/G/TBTN26/BDI786.docx")</f>
        <v>https://docs.wto.org/imrd/directdoc.asp?DDFDocuments/v/G/TBTN26/BDI786.docx</v>
      </c>
      <c r="U222" s="6" t="s">
        <v>45</v>
      </c>
      <c r="V222" s="6" t="s">
        <v>45</v>
      </c>
      <c r="W222" s="6" t="s">
        <v>44</v>
      </c>
      <c r="X222" s="6" t="s">
        <v>45</v>
      </c>
      <c r="Y222" s="6" t="s">
        <v>45</v>
      </c>
      <c r="Z222" s="6" t="s">
        <v>45</v>
      </c>
      <c r="AA222" s="6" t="s">
        <v>45</v>
      </c>
      <c r="AB222" s="9" t="s">
        <v>1201</v>
      </c>
      <c r="AC222" s="6" t="s">
        <v>38</v>
      </c>
      <c r="AD222" s="6" t="s">
        <v>38</v>
      </c>
      <c r="AE222" s="6" t="s">
        <v>38</v>
      </c>
      <c r="AF222" s="6" t="s">
        <v>38</v>
      </c>
      <c r="AG222" s="6" t="s">
        <v>38</v>
      </c>
      <c r="AH222" s="9" t="s">
        <v>38</v>
      </c>
    </row>
    <row r="223" spans="1:34" ht="30" customHeight="1" x14ac:dyDescent="0.3">
      <c r="A223" s="6" t="s">
        <v>1203</v>
      </c>
      <c r="B223" s="10">
        <v>46188</v>
      </c>
      <c r="C223" s="8" t="str">
        <f>HYPERLINK("https://epingalert.org/en/Search?viewData= G/TBT/N/BDI/786, G/TBT/N/KEN/2076, G/TBT/N/RWA/1444, G/TBT/N/TZA/1623, G/TBT/N/UGA/2400"," G/TBT/N/BDI/786, G/TBT/N/KEN/2076, G/TBT/N/RWA/1444, G/TBT/N/TZA/1623, G/TBT/N/UGA/2400")</f>
        <v xml:space="preserve"> G/TBT/N/BDI/786, G/TBT/N/KEN/2076, G/TBT/N/RWA/1444, G/TBT/N/TZA/1623, G/TBT/N/UGA/2400</v>
      </c>
      <c r="D223" s="9" t="s">
        <v>1195</v>
      </c>
      <c r="E223" s="9" t="s">
        <v>1196</v>
      </c>
      <c r="F223" s="9" t="s">
        <v>1197</v>
      </c>
      <c r="G223" s="9" t="s">
        <v>1198</v>
      </c>
      <c r="H223" s="9" t="s">
        <v>480</v>
      </c>
      <c r="I223" s="9" t="s">
        <v>1199</v>
      </c>
      <c r="J223" s="9" t="s">
        <v>38</v>
      </c>
      <c r="K223" s="9" t="s">
        <v>121</v>
      </c>
      <c r="L223" s="6"/>
      <c r="M223" s="7">
        <v>46248</v>
      </c>
      <c r="N223" s="7" t="s">
        <v>122</v>
      </c>
      <c r="O223" s="7" t="s">
        <v>122</v>
      </c>
      <c r="P223" s="6" t="s">
        <v>43</v>
      </c>
      <c r="Q223" s="9" t="s">
        <v>1200</v>
      </c>
      <c r="R223" s="6" t="str">
        <f>HYPERLINK("https://docs.wto.org/imrd/directdoc.asp?DDFDocuments/t/G/TBTN26/BDI786.docx", "https://docs.wto.org/imrd/directdoc.asp?DDFDocuments/t/G/TBTN26/BDI786.docx")</f>
        <v>https://docs.wto.org/imrd/directdoc.asp?DDFDocuments/t/G/TBTN26/BDI786.docx</v>
      </c>
      <c r="S223" s="6" t="str">
        <f>HYPERLINK("https://docs.wto.org/imrd/directdoc.asp?DDFDocuments/u/G/TBTN26/BDI786.docx", "https://docs.wto.org/imrd/directdoc.asp?DDFDocuments/u/G/TBTN26/BDI786.docx")</f>
        <v>https://docs.wto.org/imrd/directdoc.asp?DDFDocuments/u/G/TBTN26/BDI786.docx</v>
      </c>
      <c r="T223" s="6" t="str">
        <f>HYPERLINK("https://docs.wto.org/imrd/directdoc.asp?DDFDocuments/v/G/TBTN26/BDI786.docx", "https://docs.wto.org/imrd/directdoc.asp?DDFDocuments/v/G/TBTN26/BDI786.docx")</f>
        <v>https://docs.wto.org/imrd/directdoc.asp?DDFDocuments/v/G/TBTN26/BDI786.docx</v>
      </c>
      <c r="U223" s="6" t="s">
        <v>45</v>
      </c>
      <c r="V223" s="6" t="s">
        <v>45</v>
      </c>
      <c r="W223" s="6" t="s">
        <v>44</v>
      </c>
      <c r="X223" s="6" t="s">
        <v>45</v>
      </c>
      <c r="Y223" s="6" t="s">
        <v>45</v>
      </c>
      <c r="Z223" s="6" t="s">
        <v>45</v>
      </c>
      <c r="AA223" s="6" t="s">
        <v>45</v>
      </c>
      <c r="AB223" s="9" t="s">
        <v>1201</v>
      </c>
      <c r="AC223" s="6" t="s">
        <v>38</v>
      </c>
      <c r="AD223" s="6" t="s">
        <v>38</v>
      </c>
      <c r="AE223" s="6" t="s">
        <v>38</v>
      </c>
      <c r="AF223" s="6" t="s">
        <v>38</v>
      </c>
      <c r="AG223" s="6" t="s">
        <v>38</v>
      </c>
      <c r="AH223" s="9" t="s">
        <v>38</v>
      </c>
    </row>
    <row r="224" spans="1:34" ht="30" customHeight="1" x14ac:dyDescent="0.3">
      <c r="A224" s="6" t="s">
        <v>876</v>
      </c>
      <c r="B224" s="10">
        <v>46188</v>
      </c>
      <c r="C224" s="8" t="str">
        <f>HYPERLINK("https://epingalert.org/en/Search?viewData= G/TBT/N/BDI/786, G/TBT/N/KEN/2076, G/TBT/N/RWA/1444, G/TBT/N/TZA/1623, G/TBT/N/UGA/2400"," G/TBT/N/BDI/786, G/TBT/N/KEN/2076, G/TBT/N/RWA/1444, G/TBT/N/TZA/1623, G/TBT/N/UGA/2400")</f>
        <v xml:space="preserve"> G/TBT/N/BDI/786, G/TBT/N/KEN/2076, G/TBT/N/RWA/1444, G/TBT/N/TZA/1623, G/TBT/N/UGA/2400</v>
      </c>
      <c r="D224" s="9" t="s">
        <v>1195</v>
      </c>
      <c r="E224" s="9" t="s">
        <v>1196</v>
      </c>
      <c r="F224" s="9" t="s">
        <v>1197</v>
      </c>
      <c r="G224" s="9" t="s">
        <v>1198</v>
      </c>
      <c r="H224" s="9" t="s">
        <v>480</v>
      </c>
      <c r="I224" s="9" t="s">
        <v>1199</v>
      </c>
      <c r="J224" s="9" t="s">
        <v>38</v>
      </c>
      <c r="K224" s="9" t="s">
        <v>121</v>
      </c>
      <c r="L224" s="6"/>
      <c r="M224" s="7">
        <v>46248</v>
      </c>
      <c r="N224" s="7" t="s">
        <v>122</v>
      </c>
      <c r="O224" s="7" t="s">
        <v>122</v>
      </c>
      <c r="P224" s="6" t="s">
        <v>43</v>
      </c>
      <c r="Q224" s="9" t="s">
        <v>1200</v>
      </c>
      <c r="R224" s="6" t="str">
        <f>HYPERLINK("https://docs.wto.org/imrd/directdoc.asp?DDFDocuments/t/G/TBTN26/BDI786.docx", "https://docs.wto.org/imrd/directdoc.asp?DDFDocuments/t/G/TBTN26/BDI786.docx")</f>
        <v>https://docs.wto.org/imrd/directdoc.asp?DDFDocuments/t/G/TBTN26/BDI786.docx</v>
      </c>
      <c r="S224" s="6" t="str">
        <f>HYPERLINK("https://docs.wto.org/imrd/directdoc.asp?DDFDocuments/u/G/TBTN26/BDI786.docx", "https://docs.wto.org/imrd/directdoc.asp?DDFDocuments/u/G/TBTN26/BDI786.docx")</f>
        <v>https://docs.wto.org/imrd/directdoc.asp?DDFDocuments/u/G/TBTN26/BDI786.docx</v>
      </c>
      <c r="T224" s="6" t="str">
        <f>HYPERLINK("https://docs.wto.org/imrd/directdoc.asp?DDFDocuments/v/G/TBTN26/BDI786.docx", "https://docs.wto.org/imrd/directdoc.asp?DDFDocuments/v/G/TBTN26/BDI786.docx")</f>
        <v>https://docs.wto.org/imrd/directdoc.asp?DDFDocuments/v/G/TBTN26/BDI786.docx</v>
      </c>
      <c r="U224" s="6" t="s">
        <v>45</v>
      </c>
      <c r="V224" s="6" t="s">
        <v>45</v>
      </c>
      <c r="W224" s="6" t="s">
        <v>44</v>
      </c>
      <c r="X224" s="6" t="s">
        <v>45</v>
      </c>
      <c r="Y224" s="6" t="s">
        <v>45</v>
      </c>
      <c r="Z224" s="6" t="s">
        <v>45</v>
      </c>
      <c r="AA224" s="6" t="s">
        <v>45</v>
      </c>
      <c r="AB224" s="9" t="s">
        <v>1201</v>
      </c>
      <c r="AC224" s="6" t="s">
        <v>38</v>
      </c>
      <c r="AD224" s="6" t="s">
        <v>38</v>
      </c>
      <c r="AE224" s="6" t="s">
        <v>38</v>
      </c>
      <c r="AF224" s="6" t="s">
        <v>38</v>
      </c>
      <c r="AG224" s="6" t="s">
        <v>38</v>
      </c>
      <c r="AH224" s="9" t="s">
        <v>38</v>
      </c>
    </row>
    <row r="225" spans="1:34" ht="30" customHeight="1" x14ac:dyDescent="0.3">
      <c r="A225" s="6" t="s">
        <v>1194</v>
      </c>
      <c r="B225" s="10">
        <v>46188</v>
      </c>
      <c r="C225" s="8" t="str">
        <f>HYPERLINK("https://epingalert.org/en/Search?viewData= G/TBT/N/BDI/787, G/TBT/N/KEN/2077, G/TBT/N/RWA/1445, G/TBT/N/TZA/1624, G/TBT/N/UGA/2401"," G/TBT/N/BDI/787, G/TBT/N/KEN/2077, G/TBT/N/RWA/1445, G/TBT/N/TZA/1624, G/TBT/N/UGA/2401")</f>
        <v xml:space="preserve"> G/TBT/N/BDI/787, G/TBT/N/KEN/2077, G/TBT/N/RWA/1445, G/TBT/N/TZA/1624, G/TBT/N/UGA/2401</v>
      </c>
      <c r="D225" s="9" t="s">
        <v>1204</v>
      </c>
      <c r="E225" s="9" t="s">
        <v>1205</v>
      </c>
      <c r="F225" s="9" t="s">
        <v>1206</v>
      </c>
      <c r="G225" s="9" t="s">
        <v>1198</v>
      </c>
      <c r="H225" s="9" t="s">
        <v>480</v>
      </c>
      <c r="I225" s="9" t="s">
        <v>1199</v>
      </c>
      <c r="J225" s="9" t="s">
        <v>38</v>
      </c>
      <c r="K225" s="9" t="s">
        <v>121</v>
      </c>
      <c r="L225" s="6"/>
      <c r="M225" s="7">
        <v>46248</v>
      </c>
      <c r="N225" s="7" t="s">
        <v>122</v>
      </c>
      <c r="O225" s="7" t="s">
        <v>1207</v>
      </c>
      <c r="P225" s="6" t="s">
        <v>43</v>
      </c>
      <c r="Q225" s="9" t="s">
        <v>1208</v>
      </c>
      <c r="R225" s="6" t="str">
        <f>HYPERLINK("https://docs.wto.org/imrd/directdoc.asp?DDFDocuments/t/G/TBTN26/BDI787.docx", "https://docs.wto.org/imrd/directdoc.asp?DDFDocuments/t/G/TBTN26/BDI787.docx")</f>
        <v>https://docs.wto.org/imrd/directdoc.asp?DDFDocuments/t/G/TBTN26/BDI787.docx</v>
      </c>
      <c r="S225" s="6" t="str">
        <f>HYPERLINK("https://docs.wto.org/imrd/directdoc.asp?DDFDocuments/u/G/TBTN26/BDI787.docx", "https://docs.wto.org/imrd/directdoc.asp?DDFDocuments/u/G/TBTN26/BDI787.docx")</f>
        <v>https://docs.wto.org/imrd/directdoc.asp?DDFDocuments/u/G/TBTN26/BDI787.docx</v>
      </c>
      <c r="T225" s="6" t="str">
        <f>HYPERLINK("https://docs.wto.org/imrd/directdoc.asp?DDFDocuments/v/G/TBTN26/BDI787.docx", "https://docs.wto.org/imrd/directdoc.asp?DDFDocuments/v/G/TBTN26/BDI787.docx")</f>
        <v>https://docs.wto.org/imrd/directdoc.asp?DDFDocuments/v/G/TBTN26/BDI787.docx</v>
      </c>
      <c r="U225" s="6" t="s">
        <v>45</v>
      </c>
      <c r="V225" s="6" t="s">
        <v>45</v>
      </c>
      <c r="W225" s="6" t="s">
        <v>44</v>
      </c>
      <c r="X225" s="6" t="s">
        <v>45</v>
      </c>
      <c r="Y225" s="6" t="s">
        <v>45</v>
      </c>
      <c r="Z225" s="6" t="s">
        <v>45</v>
      </c>
      <c r="AA225" s="6" t="s">
        <v>45</v>
      </c>
      <c r="AB225" s="9" t="s">
        <v>1209</v>
      </c>
      <c r="AC225" s="6" t="s">
        <v>38</v>
      </c>
      <c r="AD225" s="6" t="s">
        <v>38</v>
      </c>
      <c r="AE225" s="6" t="s">
        <v>38</v>
      </c>
      <c r="AF225" s="6" t="s">
        <v>38</v>
      </c>
      <c r="AG225" s="6" t="s">
        <v>38</v>
      </c>
      <c r="AH225" s="9" t="s">
        <v>38</v>
      </c>
    </row>
    <row r="226" spans="1:34" ht="30" customHeight="1" x14ac:dyDescent="0.3">
      <c r="A226" s="6" t="s">
        <v>1096</v>
      </c>
      <c r="B226" s="10">
        <v>46188</v>
      </c>
      <c r="C226" s="8" t="str">
        <f>HYPERLINK("https://epingalert.org/en/Search?viewData= G/TBT/N/BDI/787, G/TBT/N/KEN/2077, G/TBT/N/RWA/1445, G/TBT/N/TZA/1624, G/TBT/N/UGA/2401"," G/TBT/N/BDI/787, G/TBT/N/KEN/2077, G/TBT/N/RWA/1445, G/TBT/N/TZA/1624, G/TBT/N/UGA/2401")</f>
        <v xml:space="preserve"> G/TBT/N/BDI/787, G/TBT/N/KEN/2077, G/TBT/N/RWA/1445, G/TBT/N/TZA/1624, G/TBT/N/UGA/2401</v>
      </c>
      <c r="D226" s="9" t="s">
        <v>1204</v>
      </c>
      <c r="E226" s="9" t="s">
        <v>1205</v>
      </c>
      <c r="F226" s="9" t="s">
        <v>1206</v>
      </c>
      <c r="G226" s="9" t="s">
        <v>1198</v>
      </c>
      <c r="H226" s="9" t="s">
        <v>480</v>
      </c>
      <c r="I226" s="9" t="s">
        <v>1199</v>
      </c>
      <c r="J226" s="9" t="s">
        <v>38</v>
      </c>
      <c r="K226" s="9" t="s">
        <v>121</v>
      </c>
      <c r="L226" s="6"/>
      <c r="M226" s="7">
        <v>46248</v>
      </c>
      <c r="N226" s="7" t="s">
        <v>122</v>
      </c>
      <c r="O226" s="7" t="s">
        <v>1207</v>
      </c>
      <c r="P226" s="6" t="s">
        <v>43</v>
      </c>
      <c r="Q226" s="9" t="s">
        <v>1208</v>
      </c>
      <c r="R226" s="6" t="str">
        <f>HYPERLINK("https://docs.wto.org/imrd/directdoc.asp?DDFDocuments/t/G/TBTN26/BDI787.docx", "https://docs.wto.org/imrd/directdoc.asp?DDFDocuments/t/G/TBTN26/BDI787.docx")</f>
        <v>https://docs.wto.org/imrd/directdoc.asp?DDFDocuments/t/G/TBTN26/BDI787.docx</v>
      </c>
      <c r="S226" s="6" t="str">
        <f>HYPERLINK("https://docs.wto.org/imrd/directdoc.asp?DDFDocuments/u/G/TBTN26/BDI787.docx", "https://docs.wto.org/imrd/directdoc.asp?DDFDocuments/u/G/TBTN26/BDI787.docx")</f>
        <v>https://docs.wto.org/imrd/directdoc.asp?DDFDocuments/u/G/TBTN26/BDI787.docx</v>
      </c>
      <c r="T226" s="6" t="str">
        <f>HYPERLINK("https://docs.wto.org/imrd/directdoc.asp?DDFDocuments/v/G/TBTN26/BDI787.docx", "https://docs.wto.org/imrd/directdoc.asp?DDFDocuments/v/G/TBTN26/BDI787.docx")</f>
        <v>https://docs.wto.org/imrd/directdoc.asp?DDFDocuments/v/G/TBTN26/BDI787.docx</v>
      </c>
      <c r="U226" s="6" t="s">
        <v>45</v>
      </c>
      <c r="V226" s="6" t="s">
        <v>45</v>
      </c>
      <c r="W226" s="6" t="s">
        <v>44</v>
      </c>
      <c r="X226" s="6" t="s">
        <v>45</v>
      </c>
      <c r="Y226" s="6" t="s">
        <v>45</v>
      </c>
      <c r="Z226" s="6" t="s">
        <v>45</v>
      </c>
      <c r="AA226" s="6" t="s">
        <v>45</v>
      </c>
      <c r="AB226" s="9" t="s">
        <v>1209</v>
      </c>
      <c r="AC226" s="6" t="s">
        <v>38</v>
      </c>
      <c r="AD226" s="6" t="s">
        <v>38</v>
      </c>
      <c r="AE226" s="6" t="s">
        <v>38</v>
      </c>
      <c r="AF226" s="6" t="s">
        <v>38</v>
      </c>
      <c r="AG226" s="6" t="s">
        <v>38</v>
      </c>
      <c r="AH226" s="9" t="s">
        <v>38</v>
      </c>
    </row>
    <row r="227" spans="1:34" ht="30" customHeight="1" x14ac:dyDescent="0.3">
      <c r="A227" s="6" t="s">
        <v>1202</v>
      </c>
      <c r="B227" s="10">
        <v>46188</v>
      </c>
      <c r="C227" s="8" t="str">
        <f>HYPERLINK("https://epingalert.org/en/Search?viewData= G/TBT/N/BDI/787, G/TBT/N/KEN/2077, G/TBT/N/RWA/1445, G/TBT/N/TZA/1624, G/TBT/N/UGA/2401"," G/TBT/N/BDI/787, G/TBT/N/KEN/2077, G/TBT/N/RWA/1445, G/TBT/N/TZA/1624, G/TBT/N/UGA/2401")</f>
        <v xml:space="preserve"> G/TBT/N/BDI/787, G/TBT/N/KEN/2077, G/TBT/N/RWA/1445, G/TBT/N/TZA/1624, G/TBT/N/UGA/2401</v>
      </c>
      <c r="D227" s="9" t="s">
        <v>1204</v>
      </c>
      <c r="E227" s="9" t="s">
        <v>1205</v>
      </c>
      <c r="F227" s="9" t="s">
        <v>1206</v>
      </c>
      <c r="G227" s="9" t="s">
        <v>1198</v>
      </c>
      <c r="H227" s="9" t="s">
        <v>480</v>
      </c>
      <c r="I227" s="9" t="s">
        <v>1199</v>
      </c>
      <c r="J227" s="9" t="s">
        <v>38</v>
      </c>
      <c r="K227" s="9" t="s">
        <v>121</v>
      </c>
      <c r="L227" s="6"/>
      <c r="M227" s="7">
        <v>46248</v>
      </c>
      <c r="N227" s="7" t="s">
        <v>122</v>
      </c>
      <c r="O227" s="7" t="s">
        <v>1207</v>
      </c>
      <c r="P227" s="6" t="s">
        <v>43</v>
      </c>
      <c r="Q227" s="9" t="s">
        <v>1208</v>
      </c>
      <c r="R227" s="6" t="str">
        <f>HYPERLINK("https://docs.wto.org/imrd/directdoc.asp?DDFDocuments/t/G/TBTN26/BDI787.docx", "https://docs.wto.org/imrd/directdoc.asp?DDFDocuments/t/G/TBTN26/BDI787.docx")</f>
        <v>https://docs.wto.org/imrd/directdoc.asp?DDFDocuments/t/G/TBTN26/BDI787.docx</v>
      </c>
      <c r="S227" s="6" t="str">
        <f>HYPERLINK("https://docs.wto.org/imrd/directdoc.asp?DDFDocuments/u/G/TBTN26/BDI787.docx", "https://docs.wto.org/imrd/directdoc.asp?DDFDocuments/u/G/TBTN26/BDI787.docx")</f>
        <v>https://docs.wto.org/imrd/directdoc.asp?DDFDocuments/u/G/TBTN26/BDI787.docx</v>
      </c>
      <c r="T227" s="6" t="str">
        <f>HYPERLINK("https://docs.wto.org/imrd/directdoc.asp?DDFDocuments/v/G/TBTN26/BDI787.docx", "https://docs.wto.org/imrd/directdoc.asp?DDFDocuments/v/G/TBTN26/BDI787.docx")</f>
        <v>https://docs.wto.org/imrd/directdoc.asp?DDFDocuments/v/G/TBTN26/BDI787.docx</v>
      </c>
      <c r="U227" s="6" t="s">
        <v>45</v>
      </c>
      <c r="V227" s="6" t="s">
        <v>45</v>
      </c>
      <c r="W227" s="6" t="s">
        <v>44</v>
      </c>
      <c r="X227" s="6" t="s">
        <v>45</v>
      </c>
      <c r="Y227" s="6" t="s">
        <v>45</v>
      </c>
      <c r="Z227" s="6" t="s">
        <v>45</v>
      </c>
      <c r="AA227" s="6" t="s">
        <v>45</v>
      </c>
      <c r="AB227" s="9" t="s">
        <v>1209</v>
      </c>
      <c r="AC227" s="6" t="s">
        <v>38</v>
      </c>
      <c r="AD227" s="6" t="s">
        <v>38</v>
      </c>
      <c r="AE227" s="6" t="s">
        <v>38</v>
      </c>
      <c r="AF227" s="6" t="s">
        <v>38</v>
      </c>
      <c r="AG227" s="6" t="s">
        <v>38</v>
      </c>
      <c r="AH227" s="9" t="s">
        <v>38</v>
      </c>
    </row>
    <row r="228" spans="1:34" ht="30" customHeight="1" x14ac:dyDescent="0.3">
      <c r="A228" s="6" t="s">
        <v>1203</v>
      </c>
      <c r="B228" s="10">
        <v>46188</v>
      </c>
      <c r="C228" s="8" t="str">
        <f>HYPERLINK("https://epingalert.org/en/Search?viewData= G/TBT/N/BDI/787, G/TBT/N/KEN/2077, G/TBT/N/RWA/1445, G/TBT/N/TZA/1624, G/TBT/N/UGA/2401"," G/TBT/N/BDI/787, G/TBT/N/KEN/2077, G/TBT/N/RWA/1445, G/TBT/N/TZA/1624, G/TBT/N/UGA/2401")</f>
        <v xml:space="preserve"> G/TBT/N/BDI/787, G/TBT/N/KEN/2077, G/TBT/N/RWA/1445, G/TBT/N/TZA/1624, G/TBT/N/UGA/2401</v>
      </c>
      <c r="D228" s="9" t="s">
        <v>1204</v>
      </c>
      <c r="E228" s="9" t="s">
        <v>1205</v>
      </c>
      <c r="F228" s="9" t="s">
        <v>1206</v>
      </c>
      <c r="G228" s="9" t="s">
        <v>1198</v>
      </c>
      <c r="H228" s="9" t="s">
        <v>480</v>
      </c>
      <c r="I228" s="9" t="s">
        <v>1199</v>
      </c>
      <c r="J228" s="9" t="s">
        <v>38</v>
      </c>
      <c r="K228" s="9" t="s">
        <v>121</v>
      </c>
      <c r="L228" s="6"/>
      <c r="M228" s="7">
        <v>46248</v>
      </c>
      <c r="N228" s="7" t="s">
        <v>122</v>
      </c>
      <c r="O228" s="7" t="s">
        <v>1207</v>
      </c>
      <c r="P228" s="6" t="s">
        <v>43</v>
      </c>
      <c r="Q228" s="9" t="s">
        <v>1208</v>
      </c>
      <c r="R228" s="6" t="str">
        <f>HYPERLINK("https://docs.wto.org/imrd/directdoc.asp?DDFDocuments/t/G/TBTN26/BDI787.docx", "https://docs.wto.org/imrd/directdoc.asp?DDFDocuments/t/G/TBTN26/BDI787.docx")</f>
        <v>https://docs.wto.org/imrd/directdoc.asp?DDFDocuments/t/G/TBTN26/BDI787.docx</v>
      </c>
      <c r="S228" s="6" t="str">
        <f>HYPERLINK("https://docs.wto.org/imrd/directdoc.asp?DDFDocuments/u/G/TBTN26/BDI787.docx", "https://docs.wto.org/imrd/directdoc.asp?DDFDocuments/u/G/TBTN26/BDI787.docx")</f>
        <v>https://docs.wto.org/imrd/directdoc.asp?DDFDocuments/u/G/TBTN26/BDI787.docx</v>
      </c>
      <c r="T228" s="6" t="str">
        <f>HYPERLINK("https://docs.wto.org/imrd/directdoc.asp?DDFDocuments/v/G/TBTN26/BDI787.docx", "https://docs.wto.org/imrd/directdoc.asp?DDFDocuments/v/G/TBTN26/BDI787.docx")</f>
        <v>https://docs.wto.org/imrd/directdoc.asp?DDFDocuments/v/G/TBTN26/BDI787.docx</v>
      </c>
      <c r="U228" s="6" t="s">
        <v>45</v>
      </c>
      <c r="V228" s="6" t="s">
        <v>45</v>
      </c>
      <c r="W228" s="6" t="s">
        <v>44</v>
      </c>
      <c r="X228" s="6" t="s">
        <v>45</v>
      </c>
      <c r="Y228" s="6" t="s">
        <v>45</v>
      </c>
      <c r="Z228" s="6" t="s">
        <v>45</v>
      </c>
      <c r="AA228" s="6" t="s">
        <v>45</v>
      </c>
      <c r="AB228" s="9" t="s">
        <v>1209</v>
      </c>
      <c r="AC228" s="6" t="s">
        <v>38</v>
      </c>
      <c r="AD228" s="6" t="s">
        <v>38</v>
      </c>
      <c r="AE228" s="6" t="s">
        <v>38</v>
      </c>
      <c r="AF228" s="6" t="s">
        <v>38</v>
      </c>
      <c r="AG228" s="6" t="s">
        <v>38</v>
      </c>
      <c r="AH228" s="9" t="s">
        <v>38</v>
      </c>
    </row>
    <row r="229" spans="1:34" ht="30" customHeight="1" x14ac:dyDescent="0.3">
      <c r="A229" s="6" t="s">
        <v>876</v>
      </c>
      <c r="B229" s="10">
        <v>46188</v>
      </c>
      <c r="C229" s="8" t="str">
        <f>HYPERLINK("https://epingalert.org/en/Search?viewData= G/TBT/N/BDI/787, G/TBT/N/KEN/2077, G/TBT/N/RWA/1445, G/TBT/N/TZA/1624, G/TBT/N/UGA/2401"," G/TBT/N/BDI/787, G/TBT/N/KEN/2077, G/TBT/N/RWA/1445, G/TBT/N/TZA/1624, G/TBT/N/UGA/2401")</f>
        <v xml:space="preserve"> G/TBT/N/BDI/787, G/TBT/N/KEN/2077, G/TBT/N/RWA/1445, G/TBT/N/TZA/1624, G/TBT/N/UGA/2401</v>
      </c>
      <c r="D229" s="9" t="s">
        <v>1204</v>
      </c>
      <c r="E229" s="9" t="s">
        <v>1205</v>
      </c>
      <c r="F229" s="9" t="s">
        <v>1206</v>
      </c>
      <c r="G229" s="9" t="s">
        <v>1198</v>
      </c>
      <c r="H229" s="9" t="s">
        <v>480</v>
      </c>
      <c r="I229" s="9" t="s">
        <v>1199</v>
      </c>
      <c r="J229" s="9" t="s">
        <v>38</v>
      </c>
      <c r="K229" s="9" t="s">
        <v>121</v>
      </c>
      <c r="L229" s="6"/>
      <c r="M229" s="7">
        <v>46248</v>
      </c>
      <c r="N229" s="7" t="s">
        <v>122</v>
      </c>
      <c r="O229" s="7" t="s">
        <v>1207</v>
      </c>
      <c r="P229" s="6" t="s">
        <v>43</v>
      </c>
      <c r="Q229" s="9" t="s">
        <v>1208</v>
      </c>
      <c r="R229" s="6" t="str">
        <f>HYPERLINK("https://docs.wto.org/imrd/directdoc.asp?DDFDocuments/t/G/TBTN26/BDI787.docx", "https://docs.wto.org/imrd/directdoc.asp?DDFDocuments/t/G/TBTN26/BDI787.docx")</f>
        <v>https://docs.wto.org/imrd/directdoc.asp?DDFDocuments/t/G/TBTN26/BDI787.docx</v>
      </c>
      <c r="S229" s="6" t="str">
        <f>HYPERLINK("https://docs.wto.org/imrd/directdoc.asp?DDFDocuments/u/G/TBTN26/BDI787.docx", "https://docs.wto.org/imrd/directdoc.asp?DDFDocuments/u/G/TBTN26/BDI787.docx")</f>
        <v>https://docs.wto.org/imrd/directdoc.asp?DDFDocuments/u/G/TBTN26/BDI787.docx</v>
      </c>
      <c r="T229" s="6" t="str">
        <f>HYPERLINK("https://docs.wto.org/imrd/directdoc.asp?DDFDocuments/v/G/TBTN26/BDI787.docx", "https://docs.wto.org/imrd/directdoc.asp?DDFDocuments/v/G/TBTN26/BDI787.docx")</f>
        <v>https://docs.wto.org/imrd/directdoc.asp?DDFDocuments/v/G/TBTN26/BDI787.docx</v>
      </c>
      <c r="U229" s="6" t="s">
        <v>45</v>
      </c>
      <c r="V229" s="6" t="s">
        <v>45</v>
      </c>
      <c r="W229" s="6" t="s">
        <v>44</v>
      </c>
      <c r="X229" s="6" t="s">
        <v>45</v>
      </c>
      <c r="Y229" s="6" t="s">
        <v>45</v>
      </c>
      <c r="Z229" s="6" t="s">
        <v>45</v>
      </c>
      <c r="AA229" s="6" t="s">
        <v>45</v>
      </c>
      <c r="AB229" s="9" t="s">
        <v>1209</v>
      </c>
      <c r="AC229" s="6" t="s">
        <v>38</v>
      </c>
      <c r="AD229" s="6" t="s">
        <v>38</v>
      </c>
      <c r="AE229" s="6" t="s">
        <v>38</v>
      </c>
      <c r="AF229" s="6" t="s">
        <v>38</v>
      </c>
      <c r="AG229" s="6" t="s">
        <v>38</v>
      </c>
      <c r="AH229" s="9" t="s">
        <v>38</v>
      </c>
    </row>
    <row r="230" spans="1:34" ht="30" customHeight="1" x14ac:dyDescent="0.3">
      <c r="A230" s="6" t="s">
        <v>1194</v>
      </c>
      <c r="B230" s="10">
        <v>46188</v>
      </c>
      <c r="C230" s="8" t="str">
        <f>HYPERLINK("https://epingalert.org/en/Search?viewData= G/TBT/N/BDI/788, G/TBT/N/KEN/2078, G/TBT/N/RWA/1446, G/TBT/N/TZA/1625, G/TBT/N/UGA/2402"," G/TBT/N/BDI/788, G/TBT/N/KEN/2078, G/TBT/N/RWA/1446, G/TBT/N/TZA/1625, G/TBT/N/UGA/2402")</f>
        <v xml:space="preserve"> G/TBT/N/BDI/788, G/TBT/N/KEN/2078, G/TBT/N/RWA/1446, G/TBT/N/TZA/1625, G/TBT/N/UGA/2402</v>
      </c>
      <c r="D230" s="9" t="s">
        <v>1210</v>
      </c>
      <c r="E230" s="9" t="s">
        <v>1211</v>
      </c>
      <c r="F230" s="9" t="s">
        <v>1206</v>
      </c>
      <c r="G230" s="9" t="s">
        <v>1198</v>
      </c>
      <c r="H230" s="9" t="s">
        <v>480</v>
      </c>
      <c r="I230" s="9" t="s">
        <v>1199</v>
      </c>
      <c r="J230" s="9" t="s">
        <v>38</v>
      </c>
      <c r="K230" s="9" t="s">
        <v>121</v>
      </c>
      <c r="L230" s="6"/>
      <c r="M230" s="7">
        <v>46248</v>
      </c>
      <c r="N230" s="7" t="s">
        <v>122</v>
      </c>
      <c r="O230" s="7" t="s">
        <v>60</v>
      </c>
      <c r="P230" s="6" t="s">
        <v>43</v>
      </c>
      <c r="Q230" s="9" t="s">
        <v>1212</v>
      </c>
      <c r="R230" s="6" t="str">
        <f>HYPERLINK("https://docs.wto.org/imrd/directdoc.asp?DDFDocuments/t/G/TBTN26/BDI788.docx", "https://docs.wto.org/imrd/directdoc.asp?DDFDocuments/t/G/TBTN26/BDI788.docx")</f>
        <v>https://docs.wto.org/imrd/directdoc.asp?DDFDocuments/t/G/TBTN26/BDI788.docx</v>
      </c>
      <c r="S230" s="6" t="str">
        <f>HYPERLINK("https://docs.wto.org/imrd/directdoc.asp?DDFDocuments/u/G/TBTN26/BDI788.docx", "https://docs.wto.org/imrd/directdoc.asp?DDFDocuments/u/G/TBTN26/BDI788.docx")</f>
        <v>https://docs.wto.org/imrd/directdoc.asp?DDFDocuments/u/G/TBTN26/BDI788.docx</v>
      </c>
      <c r="T230" s="6" t="str">
        <f>HYPERLINK("https://docs.wto.org/imrd/directdoc.asp?DDFDocuments/v/G/TBTN26/BDI788.docx", "https://docs.wto.org/imrd/directdoc.asp?DDFDocuments/v/G/TBTN26/BDI788.docx")</f>
        <v>https://docs.wto.org/imrd/directdoc.asp?DDFDocuments/v/G/TBTN26/BDI788.docx</v>
      </c>
      <c r="U230" s="6" t="s">
        <v>45</v>
      </c>
      <c r="V230" s="6" t="s">
        <v>45</v>
      </c>
      <c r="W230" s="6" t="s">
        <v>44</v>
      </c>
      <c r="X230" s="6" t="s">
        <v>45</v>
      </c>
      <c r="Y230" s="6" t="s">
        <v>45</v>
      </c>
      <c r="Z230" s="6" t="s">
        <v>45</v>
      </c>
      <c r="AA230" s="6" t="s">
        <v>45</v>
      </c>
      <c r="AB230" s="9" t="s">
        <v>1213</v>
      </c>
      <c r="AC230" s="6" t="s">
        <v>38</v>
      </c>
      <c r="AD230" s="6" t="s">
        <v>38</v>
      </c>
      <c r="AE230" s="6" t="s">
        <v>38</v>
      </c>
      <c r="AF230" s="6" t="s">
        <v>38</v>
      </c>
      <c r="AG230" s="6" t="s">
        <v>38</v>
      </c>
      <c r="AH230" s="9" t="s">
        <v>38</v>
      </c>
    </row>
    <row r="231" spans="1:34" ht="30" customHeight="1" x14ac:dyDescent="0.3">
      <c r="A231" s="6" t="s">
        <v>1096</v>
      </c>
      <c r="B231" s="10">
        <v>46188</v>
      </c>
      <c r="C231" s="8" t="str">
        <f>HYPERLINK("https://epingalert.org/en/Search?viewData= G/TBT/N/BDI/788, G/TBT/N/KEN/2078, G/TBT/N/RWA/1446, G/TBT/N/TZA/1625, G/TBT/N/UGA/2402"," G/TBT/N/BDI/788, G/TBT/N/KEN/2078, G/TBT/N/RWA/1446, G/TBT/N/TZA/1625, G/TBT/N/UGA/2402")</f>
        <v xml:space="preserve"> G/TBT/N/BDI/788, G/TBT/N/KEN/2078, G/TBT/N/RWA/1446, G/TBT/N/TZA/1625, G/TBT/N/UGA/2402</v>
      </c>
      <c r="D231" s="9" t="s">
        <v>1210</v>
      </c>
      <c r="E231" s="9" t="s">
        <v>1211</v>
      </c>
      <c r="F231" s="9" t="s">
        <v>1206</v>
      </c>
      <c r="G231" s="9" t="s">
        <v>1198</v>
      </c>
      <c r="H231" s="9" t="s">
        <v>480</v>
      </c>
      <c r="I231" s="9" t="s">
        <v>1199</v>
      </c>
      <c r="J231" s="9" t="s">
        <v>38</v>
      </c>
      <c r="K231" s="9" t="s">
        <v>121</v>
      </c>
      <c r="L231" s="6"/>
      <c r="M231" s="7">
        <v>46248</v>
      </c>
      <c r="N231" s="7" t="s">
        <v>122</v>
      </c>
      <c r="O231" s="7" t="s">
        <v>60</v>
      </c>
      <c r="P231" s="6" t="s">
        <v>43</v>
      </c>
      <c r="Q231" s="9" t="s">
        <v>1212</v>
      </c>
      <c r="R231" s="6" t="str">
        <f>HYPERLINK("https://docs.wto.org/imrd/directdoc.asp?DDFDocuments/t/G/TBTN26/BDI788.docx", "https://docs.wto.org/imrd/directdoc.asp?DDFDocuments/t/G/TBTN26/BDI788.docx")</f>
        <v>https://docs.wto.org/imrd/directdoc.asp?DDFDocuments/t/G/TBTN26/BDI788.docx</v>
      </c>
      <c r="S231" s="6" t="str">
        <f>HYPERLINK("https://docs.wto.org/imrd/directdoc.asp?DDFDocuments/u/G/TBTN26/BDI788.docx", "https://docs.wto.org/imrd/directdoc.asp?DDFDocuments/u/G/TBTN26/BDI788.docx")</f>
        <v>https://docs.wto.org/imrd/directdoc.asp?DDFDocuments/u/G/TBTN26/BDI788.docx</v>
      </c>
      <c r="T231" s="6" t="str">
        <f>HYPERLINK("https://docs.wto.org/imrd/directdoc.asp?DDFDocuments/v/G/TBTN26/BDI788.docx", "https://docs.wto.org/imrd/directdoc.asp?DDFDocuments/v/G/TBTN26/BDI788.docx")</f>
        <v>https://docs.wto.org/imrd/directdoc.asp?DDFDocuments/v/G/TBTN26/BDI788.docx</v>
      </c>
      <c r="U231" s="6" t="s">
        <v>45</v>
      </c>
      <c r="V231" s="6" t="s">
        <v>45</v>
      </c>
      <c r="W231" s="6" t="s">
        <v>44</v>
      </c>
      <c r="X231" s="6" t="s">
        <v>45</v>
      </c>
      <c r="Y231" s="6" t="s">
        <v>45</v>
      </c>
      <c r="Z231" s="6" t="s">
        <v>45</v>
      </c>
      <c r="AA231" s="6" t="s">
        <v>45</v>
      </c>
      <c r="AB231" s="9" t="s">
        <v>1213</v>
      </c>
      <c r="AC231" s="6" t="s">
        <v>38</v>
      </c>
      <c r="AD231" s="6" t="s">
        <v>38</v>
      </c>
      <c r="AE231" s="6" t="s">
        <v>38</v>
      </c>
      <c r="AF231" s="6" t="s">
        <v>38</v>
      </c>
      <c r="AG231" s="6" t="s">
        <v>38</v>
      </c>
      <c r="AH231" s="9" t="s">
        <v>38</v>
      </c>
    </row>
    <row r="232" spans="1:34" ht="30" customHeight="1" x14ac:dyDescent="0.3">
      <c r="A232" s="6" t="s">
        <v>1202</v>
      </c>
      <c r="B232" s="10">
        <v>46188</v>
      </c>
      <c r="C232" s="8" t="str">
        <f>HYPERLINK("https://epingalert.org/en/Search?viewData= G/TBT/N/BDI/788, G/TBT/N/KEN/2078, G/TBT/N/RWA/1446, G/TBT/N/TZA/1625, G/TBT/N/UGA/2402"," G/TBT/N/BDI/788, G/TBT/N/KEN/2078, G/TBT/N/RWA/1446, G/TBT/N/TZA/1625, G/TBT/N/UGA/2402")</f>
        <v xml:space="preserve"> G/TBT/N/BDI/788, G/TBT/N/KEN/2078, G/TBT/N/RWA/1446, G/TBT/N/TZA/1625, G/TBT/N/UGA/2402</v>
      </c>
      <c r="D232" s="9" t="s">
        <v>1210</v>
      </c>
      <c r="E232" s="9" t="s">
        <v>1211</v>
      </c>
      <c r="F232" s="9" t="s">
        <v>1206</v>
      </c>
      <c r="G232" s="9" t="s">
        <v>1198</v>
      </c>
      <c r="H232" s="9" t="s">
        <v>480</v>
      </c>
      <c r="I232" s="9" t="s">
        <v>1199</v>
      </c>
      <c r="J232" s="9" t="s">
        <v>38</v>
      </c>
      <c r="K232" s="9" t="s">
        <v>121</v>
      </c>
      <c r="L232" s="6"/>
      <c r="M232" s="7">
        <v>46248</v>
      </c>
      <c r="N232" s="7" t="s">
        <v>122</v>
      </c>
      <c r="O232" s="7" t="s">
        <v>60</v>
      </c>
      <c r="P232" s="6" t="s">
        <v>43</v>
      </c>
      <c r="Q232" s="9" t="s">
        <v>1212</v>
      </c>
      <c r="R232" s="6" t="str">
        <f>HYPERLINK("https://docs.wto.org/imrd/directdoc.asp?DDFDocuments/t/G/TBTN26/BDI788.docx", "https://docs.wto.org/imrd/directdoc.asp?DDFDocuments/t/G/TBTN26/BDI788.docx")</f>
        <v>https://docs.wto.org/imrd/directdoc.asp?DDFDocuments/t/G/TBTN26/BDI788.docx</v>
      </c>
      <c r="S232" s="6" t="str">
        <f>HYPERLINK("https://docs.wto.org/imrd/directdoc.asp?DDFDocuments/u/G/TBTN26/BDI788.docx", "https://docs.wto.org/imrd/directdoc.asp?DDFDocuments/u/G/TBTN26/BDI788.docx")</f>
        <v>https://docs.wto.org/imrd/directdoc.asp?DDFDocuments/u/G/TBTN26/BDI788.docx</v>
      </c>
      <c r="T232" s="6" t="str">
        <f>HYPERLINK("https://docs.wto.org/imrd/directdoc.asp?DDFDocuments/v/G/TBTN26/BDI788.docx", "https://docs.wto.org/imrd/directdoc.asp?DDFDocuments/v/G/TBTN26/BDI788.docx")</f>
        <v>https://docs.wto.org/imrd/directdoc.asp?DDFDocuments/v/G/TBTN26/BDI788.docx</v>
      </c>
      <c r="U232" s="6" t="s">
        <v>45</v>
      </c>
      <c r="V232" s="6" t="s">
        <v>45</v>
      </c>
      <c r="W232" s="6" t="s">
        <v>44</v>
      </c>
      <c r="X232" s="6" t="s">
        <v>45</v>
      </c>
      <c r="Y232" s="6" t="s">
        <v>45</v>
      </c>
      <c r="Z232" s="6" t="s">
        <v>45</v>
      </c>
      <c r="AA232" s="6" t="s">
        <v>45</v>
      </c>
      <c r="AB232" s="9" t="s">
        <v>1213</v>
      </c>
      <c r="AC232" s="6" t="s">
        <v>38</v>
      </c>
      <c r="AD232" s="6" t="s">
        <v>38</v>
      </c>
      <c r="AE232" s="6" t="s">
        <v>38</v>
      </c>
      <c r="AF232" s="6" t="s">
        <v>38</v>
      </c>
      <c r="AG232" s="6" t="s">
        <v>38</v>
      </c>
      <c r="AH232" s="9" t="s">
        <v>38</v>
      </c>
    </row>
    <row r="233" spans="1:34" ht="30" customHeight="1" x14ac:dyDescent="0.3">
      <c r="A233" s="6" t="s">
        <v>1203</v>
      </c>
      <c r="B233" s="10">
        <v>46188</v>
      </c>
      <c r="C233" s="8" t="str">
        <f>HYPERLINK("https://epingalert.org/en/Search?viewData= G/TBT/N/BDI/788, G/TBT/N/KEN/2078, G/TBT/N/RWA/1446, G/TBT/N/TZA/1625, G/TBT/N/UGA/2402"," G/TBT/N/BDI/788, G/TBT/N/KEN/2078, G/TBT/N/RWA/1446, G/TBT/N/TZA/1625, G/TBT/N/UGA/2402")</f>
        <v xml:space="preserve"> G/TBT/N/BDI/788, G/TBT/N/KEN/2078, G/TBT/N/RWA/1446, G/TBT/N/TZA/1625, G/TBT/N/UGA/2402</v>
      </c>
      <c r="D233" s="9" t="s">
        <v>1210</v>
      </c>
      <c r="E233" s="9" t="s">
        <v>1211</v>
      </c>
      <c r="F233" s="9" t="s">
        <v>1206</v>
      </c>
      <c r="G233" s="9" t="s">
        <v>1198</v>
      </c>
      <c r="H233" s="9" t="s">
        <v>480</v>
      </c>
      <c r="I233" s="9" t="s">
        <v>1199</v>
      </c>
      <c r="J233" s="9" t="s">
        <v>38</v>
      </c>
      <c r="K233" s="9" t="s">
        <v>121</v>
      </c>
      <c r="L233" s="6"/>
      <c r="M233" s="7">
        <v>46248</v>
      </c>
      <c r="N233" s="7" t="s">
        <v>122</v>
      </c>
      <c r="O233" s="7" t="s">
        <v>60</v>
      </c>
      <c r="P233" s="6" t="s">
        <v>43</v>
      </c>
      <c r="Q233" s="9" t="s">
        <v>1212</v>
      </c>
      <c r="R233" s="6" t="str">
        <f>HYPERLINK("https://docs.wto.org/imrd/directdoc.asp?DDFDocuments/t/G/TBTN26/BDI788.docx", "https://docs.wto.org/imrd/directdoc.asp?DDFDocuments/t/G/TBTN26/BDI788.docx")</f>
        <v>https://docs.wto.org/imrd/directdoc.asp?DDFDocuments/t/G/TBTN26/BDI788.docx</v>
      </c>
      <c r="S233" s="6" t="str">
        <f>HYPERLINK("https://docs.wto.org/imrd/directdoc.asp?DDFDocuments/u/G/TBTN26/BDI788.docx", "https://docs.wto.org/imrd/directdoc.asp?DDFDocuments/u/G/TBTN26/BDI788.docx")</f>
        <v>https://docs.wto.org/imrd/directdoc.asp?DDFDocuments/u/G/TBTN26/BDI788.docx</v>
      </c>
      <c r="T233" s="6" t="str">
        <f>HYPERLINK("https://docs.wto.org/imrd/directdoc.asp?DDFDocuments/v/G/TBTN26/BDI788.docx", "https://docs.wto.org/imrd/directdoc.asp?DDFDocuments/v/G/TBTN26/BDI788.docx")</f>
        <v>https://docs.wto.org/imrd/directdoc.asp?DDFDocuments/v/G/TBTN26/BDI788.docx</v>
      </c>
      <c r="U233" s="6" t="s">
        <v>45</v>
      </c>
      <c r="V233" s="6" t="s">
        <v>45</v>
      </c>
      <c r="W233" s="6" t="s">
        <v>44</v>
      </c>
      <c r="X233" s="6" t="s">
        <v>45</v>
      </c>
      <c r="Y233" s="6" t="s">
        <v>45</v>
      </c>
      <c r="Z233" s="6" t="s">
        <v>45</v>
      </c>
      <c r="AA233" s="6" t="s">
        <v>45</v>
      </c>
      <c r="AB233" s="9" t="s">
        <v>1213</v>
      </c>
      <c r="AC233" s="6" t="s">
        <v>38</v>
      </c>
      <c r="AD233" s="6" t="s">
        <v>38</v>
      </c>
      <c r="AE233" s="6" t="s">
        <v>38</v>
      </c>
      <c r="AF233" s="6" t="s">
        <v>38</v>
      </c>
      <c r="AG233" s="6" t="s">
        <v>38</v>
      </c>
      <c r="AH233" s="9" t="s">
        <v>38</v>
      </c>
    </row>
    <row r="234" spans="1:34" ht="30" customHeight="1" x14ac:dyDescent="0.3">
      <c r="A234" s="6" t="s">
        <v>876</v>
      </c>
      <c r="B234" s="10">
        <v>46188</v>
      </c>
      <c r="C234" s="8" t="str">
        <f>HYPERLINK("https://epingalert.org/en/Search?viewData= G/TBT/N/BDI/788, G/TBT/N/KEN/2078, G/TBT/N/RWA/1446, G/TBT/N/TZA/1625, G/TBT/N/UGA/2402"," G/TBT/N/BDI/788, G/TBT/N/KEN/2078, G/TBT/N/RWA/1446, G/TBT/N/TZA/1625, G/TBT/N/UGA/2402")</f>
        <v xml:space="preserve"> G/TBT/N/BDI/788, G/TBT/N/KEN/2078, G/TBT/N/RWA/1446, G/TBT/N/TZA/1625, G/TBT/N/UGA/2402</v>
      </c>
      <c r="D234" s="9" t="s">
        <v>1210</v>
      </c>
      <c r="E234" s="9" t="s">
        <v>1211</v>
      </c>
      <c r="F234" s="9" t="s">
        <v>1206</v>
      </c>
      <c r="G234" s="9" t="s">
        <v>1198</v>
      </c>
      <c r="H234" s="9" t="s">
        <v>480</v>
      </c>
      <c r="I234" s="9" t="s">
        <v>1199</v>
      </c>
      <c r="J234" s="9" t="s">
        <v>38</v>
      </c>
      <c r="K234" s="9" t="s">
        <v>121</v>
      </c>
      <c r="L234" s="6"/>
      <c r="M234" s="7">
        <v>46248</v>
      </c>
      <c r="N234" s="7" t="s">
        <v>122</v>
      </c>
      <c r="O234" s="7" t="s">
        <v>60</v>
      </c>
      <c r="P234" s="6" t="s">
        <v>43</v>
      </c>
      <c r="Q234" s="9" t="s">
        <v>1212</v>
      </c>
      <c r="R234" s="6" t="str">
        <f>HYPERLINK("https://docs.wto.org/imrd/directdoc.asp?DDFDocuments/t/G/TBTN26/BDI788.docx", "https://docs.wto.org/imrd/directdoc.asp?DDFDocuments/t/G/TBTN26/BDI788.docx")</f>
        <v>https://docs.wto.org/imrd/directdoc.asp?DDFDocuments/t/G/TBTN26/BDI788.docx</v>
      </c>
      <c r="S234" s="6" t="str">
        <f>HYPERLINK("https://docs.wto.org/imrd/directdoc.asp?DDFDocuments/u/G/TBTN26/BDI788.docx", "https://docs.wto.org/imrd/directdoc.asp?DDFDocuments/u/G/TBTN26/BDI788.docx")</f>
        <v>https://docs.wto.org/imrd/directdoc.asp?DDFDocuments/u/G/TBTN26/BDI788.docx</v>
      </c>
      <c r="T234" s="6" t="str">
        <f>HYPERLINK("https://docs.wto.org/imrd/directdoc.asp?DDFDocuments/v/G/TBTN26/BDI788.docx", "https://docs.wto.org/imrd/directdoc.asp?DDFDocuments/v/G/TBTN26/BDI788.docx")</f>
        <v>https://docs.wto.org/imrd/directdoc.asp?DDFDocuments/v/G/TBTN26/BDI788.docx</v>
      </c>
      <c r="U234" s="6" t="s">
        <v>45</v>
      </c>
      <c r="V234" s="6" t="s">
        <v>45</v>
      </c>
      <c r="W234" s="6" t="s">
        <v>44</v>
      </c>
      <c r="X234" s="6" t="s">
        <v>45</v>
      </c>
      <c r="Y234" s="6" t="s">
        <v>45</v>
      </c>
      <c r="Z234" s="6" t="s">
        <v>45</v>
      </c>
      <c r="AA234" s="6" t="s">
        <v>45</v>
      </c>
      <c r="AB234" s="9" t="s">
        <v>1213</v>
      </c>
      <c r="AC234" s="6" t="s">
        <v>38</v>
      </c>
      <c r="AD234" s="6" t="s">
        <v>38</v>
      </c>
      <c r="AE234" s="6" t="s">
        <v>38</v>
      </c>
      <c r="AF234" s="6" t="s">
        <v>38</v>
      </c>
      <c r="AG234" s="6" t="s">
        <v>38</v>
      </c>
      <c r="AH234" s="9" t="s">
        <v>38</v>
      </c>
    </row>
    <row r="235" spans="1:34" ht="30" customHeight="1" x14ac:dyDescent="0.3">
      <c r="A235" s="6" t="s">
        <v>1194</v>
      </c>
      <c r="B235" s="10">
        <v>46188</v>
      </c>
      <c r="C235" s="8" t="str">
        <f>HYPERLINK("https://epingalert.org/en/Search?viewData= G/TBT/N/BDI/789, G/TBT/N/KEN/2079, G/TBT/N/RWA/1447, G/TBT/N/TZA/1626, G/TBT/N/UGA/2403"," G/TBT/N/BDI/789, G/TBT/N/KEN/2079, G/TBT/N/RWA/1447, G/TBT/N/TZA/1626, G/TBT/N/UGA/2403")</f>
        <v xml:space="preserve"> G/TBT/N/BDI/789, G/TBT/N/KEN/2079, G/TBT/N/RWA/1447, G/TBT/N/TZA/1626, G/TBT/N/UGA/2403</v>
      </c>
      <c r="D235" s="9" t="s">
        <v>1214</v>
      </c>
      <c r="E235" s="9" t="s">
        <v>1215</v>
      </c>
      <c r="F235" s="9" t="s">
        <v>1206</v>
      </c>
      <c r="G235" s="9" t="s">
        <v>1198</v>
      </c>
      <c r="H235" s="9" t="s">
        <v>480</v>
      </c>
      <c r="I235" s="9" t="s">
        <v>1199</v>
      </c>
      <c r="J235" s="9" t="s">
        <v>38</v>
      </c>
      <c r="K235" s="9" t="s">
        <v>38</v>
      </c>
      <c r="L235" s="6"/>
      <c r="M235" s="7">
        <v>46248</v>
      </c>
      <c r="N235" s="7" t="s">
        <v>122</v>
      </c>
      <c r="O235" s="7" t="s">
        <v>60</v>
      </c>
      <c r="P235" s="6" t="s">
        <v>43</v>
      </c>
      <c r="Q235" s="9" t="s">
        <v>1216</v>
      </c>
      <c r="R235" s="6" t="str">
        <f>HYPERLINK("https://docs.wto.org/imrd/directdoc.asp?DDFDocuments/t/G/TBTN26/BDI789.docx", "https://docs.wto.org/imrd/directdoc.asp?DDFDocuments/t/G/TBTN26/BDI789.docx")</f>
        <v>https://docs.wto.org/imrd/directdoc.asp?DDFDocuments/t/G/TBTN26/BDI789.docx</v>
      </c>
      <c r="S235" s="6" t="str">
        <f>HYPERLINK("https://docs.wto.org/imrd/directdoc.asp?DDFDocuments/u/G/TBTN26/BDI789.docx", "https://docs.wto.org/imrd/directdoc.asp?DDFDocuments/u/G/TBTN26/BDI789.docx")</f>
        <v>https://docs.wto.org/imrd/directdoc.asp?DDFDocuments/u/G/TBTN26/BDI789.docx</v>
      </c>
      <c r="T235" s="6" t="str">
        <f>HYPERLINK("https://docs.wto.org/imrd/directdoc.asp?DDFDocuments/v/G/TBTN26/BDI789.docx", "https://docs.wto.org/imrd/directdoc.asp?DDFDocuments/v/G/TBTN26/BDI789.docx")</f>
        <v>https://docs.wto.org/imrd/directdoc.asp?DDFDocuments/v/G/TBTN26/BDI789.docx</v>
      </c>
      <c r="U235" s="6" t="s">
        <v>45</v>
      </c>
      <c r="V235" s="6" t="s">
        <v>45</v>
      </c>
      <c r="W235" s="6" t="s">
        <v>44</v>
      </c>
      <c r="X235" s="6" t="s">
        <v>45</v>
      </c>
      <c r="Y235" s="6" t="s">
        <v>45</v>
      </c>
      <c r="Z235" s="6" t="s">
        <v>45</v>
      </c>
      <c r="AA235" s="6" t="s">
        <v>45</v>
      </c>
      <c r="AB235" s="9" t="s">
        <v>1217</v>
      </c>
      <c r="AC235" s="6" t="s">
        <v>38</v>
      </c>
      <c r="AD235" s="6" t="s">
        <v>38</v>
      </c>
      <c r="AE235" s="6" t="s">
        <v>38</v>
      </c>
      <c r="AF235" s="6" t="s">
        <v>38</v>
      </c>
      <c r="AG235" s="6" t="s">
        <v>38</v>
      </c>
      <c r="AH235" s="9" t="s">
        <v>38</v>
      </c>
    </row>
    <row r="236" spans="1:34" ht="30" customHeight="1" x14ac:dyDescent="0.3">
      <c r="A236" s="6" t="s">
        <v>1096</v>
      </c>
      <c r="B236" s="10">
        <v>46188</v>
      </c>
      <c r="C236" s="8" t="str">
        <f>HYPERLINK("https://epingalert.org/en/Search?viewData= G/TBT/N/BDI/789, G/TBT/N/KEN/2079, G/TBT/N/RWA/1447, G/TBT/N/TZA/1626, G/TBT/N/UGA/2403"," G/TBT/N/BDI/789, G/TBT/N/KEN/2079, G/TBT/N/RWA/1447, G/TBT/N/TZA/1626, G/TBT/N/UGA/2403")</f>
        <v xml:space="preserve"> G/TBT/N/BDI/789, G/TBT/N/KEN/2079, G/TBT/N/RWA/1447, G/TBT/N/TZA/1626, G/TBT/N/UGA/2403</v>
      </c>
      <c r="D236" s="9" t="s">
        <v>1214</v>
      </c>
      <c r="E236" s="9" t="s">
        <v>1215</v>
      </c>
      <c r="F236" s="9" t="s">
        <v>1206</v>
      </c>
      <c r="G236" s="9" t="s">
        <v>1198</v>
      </c>
      <c r="H236" s="9" t="s">
        <v>480</v>
      </c>
      <c r="I236" s="9" t="s">
        <v>1199</v>
      </c>
      <c r="J236" s="9" t="s">
        <v>38</v>
      </c>
      <c r="K236" s="9" t="s">
        <v>38</v>
      </c>
      <c r="L236" s="6"/>
      <c r="M236" s="7">
        <v>46248</v>
      </c>
      <c r="N236" s="7" t="s">
        <v>122</v>
      </c>
      <c r="O236" s="7" t="s">
        <v>60</v>
      </c>
      <c r="P236" s="6" t="s">
        <v>43</v>
      </c>
      <c r="Q236" s="9" t="s">
        <v>1216</v>
      </c>
      <c r="R236" s="6" t="str">
        <f>HYPERLINK("https://docs.wto.org/imrd/directdoc.asp?DDFDocuments/t/G/TBTN26/BDI789.docx", "https://docs.wto.org/imrd/directdoc.asp?DDFDocuments/t/G/TBTN26/BDI789.docx")</f>
        <v>https://docs.wto.org/imrd/directdoc.asp?DDFDocuments/t/G/TBTN26/BDI789.docx</v>
      </c>
      <c r="S236" s="6" t="str">
        <f>HYPERLINK("https://docs.wto.org/imrd/directdoc.asp?DDFDocuments/u/G/TBTN26/BDI789.docx", "https://docs.wto.org/imrd/directdoc.asp?DDFDocuments/u/G/TBTN26/BDI789.docx")</f>
        <v>https://docs.wto.org/imrd/directdoc.asp?DDFDocuments/u/G/TBTN26/BDI789.docx</v>
      </c>
      <c r="T236" s="6" t="str">
        <f>HYPERLINK("https://docs.wto.org/imrd/directdoc.asp?DDFDocuments/v/G/TBTN26/BDI789.docx", "https://docs.wto.org/imrd/directdoc.asp?DDFDocuments/v/G/TBTN26/BDI789.docx")</f>
        <v>https://docs.wto.org/imrd/directdoc.asp?DDFDocuments/v/G/TBTN26/BDI789.docx</v>
      </c>
      <c r="U236" s="6" t="s">
        <v>45</v>
      </c>
      <c r="V236" s="6" t="s">
        <v>45</v>
      </c>
      <c r="W236" s="6" t="s">
        <v>44</v>
      </c>
      <c r="X236" s="6" t="s">
        <v>45</v>
      </c>
      <c r="Y236" s="6" t="s">
        <v>45</v>
      </c>
      <c r="Z236" s="6" t="s">
        <v>45</v>
      </c>
      <c r="AA236" s="6" t="s">
        <v>45</v>
      </c>
      <c r="AB236" s="9" t="s">
        <v>1217</v>
      </c>
      <c r="AC236" s="6" t="s">
        <v>38</v>
      </c>
      <c r="AD236" s="6" t="s">
        <v>38</v>
      </c>
      <c r="AE236" s="6" t="s">
        <v>38</v>
      </c>
      <c r="AF236" s="6" t="s">
        <v>38</v>
      </c>
      <c r="AG236" s="6" t="s">
        <v>38</v>
      </c>
      <c r="AH236" s="9" t="s">
        <v>38</v>
      </c>
    </row>
    <row r="237" spans="1:34" ht="30" customHeight="1" x14ac:dyDescent="0.3">
      <c r="A237" s="6" t="s">
        <v>1202</v>
      </c>
      <c r="B237" s="10">
        <v>46188</v>
      </c>
      <c r="C237" s="8" t="str">
        <f>HYPERLINK("https://epingalert.org/en/Search?viewData= G/TBT/N/BDI/789, G/TBT/N/KEN/2079, G/TBT/N/RWA/1447, G/TBT/N/TZA/1626, G/TBT/N/UGA/2403"," G/TBT/N/BDI/789, G/TBT/N/KEN/2079, G/TBT/N/RWA/1447, G/TBT/N/TZA/1626, G/TBT/N/UGA/2403")</f>
        <v xml:space="preserve"> G/TBT/N/BDI/789, G/TBT/N/KEN/2079, G/TBT/N/RWA/1447, G/TBT/N/TZA/1626, G/TBT/N/UGA/2403</v>
      </c>
      <c r="D237" s="9" t="s">
        <v>1214</v>
      </c>
      <c r="E237" s="9" t="s">
        <v>1215</v>
      </c>
      <c r="F237" s="9" t="s">
        <v>1206</v>
      </c>
      <c r="G237" s="9" t="s">
        <v>1198</v>
      </c>
      <c r="H237" s="9" t="s">
        <v>480</v>
      </c>
      <c r="I237" s="9" t="s">
        <v>1199</v>
      </c>
      <c r="J237" s="9" t="s">
        <v>38</v>
      </c>
      <c r="K237" s="9" t="s">
        <v>38</v>
      </c>
      <c r="L237" s="6"/>
      <c r="M237" s="7">
        <v>46248</v>
      </c>
      <c r="N237" s="7" t="s">
        <v>122</v>
      </c>
      <c r="O237" s="7" t="s">
        <v>60</v>
      </c>
      <c r="P237" s="6" t="s">
        <v>43</v>
      </c>
      <c r="Q237" s="9" t="s">
        <v>1216</v>
      </c>
      <c r="R237" s="6" t="str">
        <f>HYPERLINK("https://docs.wto.org/imrd/directdoc.asp?DDFDocuments/t/G/TBTN26/BDI789.docx", "https://docs.wto.org/imrd/directdoc.asp?DDFDocuments/t/G/TBTN26/BDI789.docx")</f>
        <v>https://docs.wto.org/imrd/directdoc.asp?DDFDocuments/t/G/TBTN26/BDI789.docx</v>
      </c>
      <c r="S237" s="6" t="str">
        <f>HYPERLINK("https://docs.wto.org/imrd/directdoc.asp?DDFDocuments/u/G/TBTN26/BDI789.docx", "https://docs.wto.org/imrd/directdoc.asp?DDFDocuments/u/G/TBTN26/BDI789.docx")</f>
        <v>https://docs.wto.org/imrd/directdoc.asp?DDFDocuments/u/G/TBTN26/BDI789.docx</v>
      </c>
      <c r="T237" s="6" t="str">
        <f>HYPERLINK("https://docs.wto.org/imrd/directdoc.asp?DDFDocuments/v/G/TBTN26/BDI789.docx", "https://docs.wto.org/imrd/directdoc.asp?DDFDocuments/v/G/TBTN26/BDI789.docx")</f>
        <v>https://docs.wto.org/imrd/directdoc.asp?DDFDocuments/v/G/TBTN26/BDI789.docx</v>
      </c>
      <c r="U237" s="6" t="s">
        <v>45</v>
      </c>
      <c r="V237" s="6" t="s">
        <v>45</v>
      </c>
      <c r="W237" s="6" t="s">
        <v>44</v>
      </c>
      <c r="X237" s="6" t="s">
        <v>45</v>
      </c>
      <c r="Y237" s="6" t="s">
        <v>45</v>
      </c>
      <c r="Z237" s="6" t="s">
        <v>45</v>
      </c>
      <c r="AA237" s="6" t="s">
        <v>45</v>
      </c>
      <c r="AB237" s="9" t="s">
        <v>1217</v>
      </c>
      <c r="AC237" s="6" t="s">
        <v>38</v>
      </c>
      <c r="AD237" s="6" t="s">
        <v>38</v>
      </c>
      <c r="AE237" s="6" t="s">
        <v>38</v>
      </c>
      <c r="AF237" s="6" t="s">
        <v>38</v>
      </c>
      <c r="AG237" s="6" t="s">
        <v>38</v>
      </c>
      <c r="AH237" s="9" t="s">
        <v>38</v>
      </c>
    </row>
    <row r="238" spans="1:34" ht="30" customHeight="1" x14ac:dyDescent="0.3">
      <c r="A238" s="6" t="s">
        <v>1203</v>
      </c>
      <c r="B238" s="10">
        <v>46188</v>
      </c>
      <c r="C238" s="8" t="str">
        <f>HYPERLINK("https://epingalert.org/en/Search?viewData= G/TBT/N/BDI/789, G/TBT/N/KEN/2079, G/TBT/N/RWA/1447, G/TBT/N/TZA/1626, G/TBT/N/UGA/2403"," G/TBT/N/BDI/789, G/TBT/N/KEN/2079, G/TBT/N/RWA/1447, G/TBT/N/TZA/1626, G/TBT/N/UGA/2403")</f>
        <v xml:space="preserve"> G/TBT/N/BDI/789, G/TBT/N/KEN/2079, G/TBT/N/RWA/1447, G/TBT/N/TZA/1626, G/TBT/N/UGA/2403</v>
      </c>
      <c r="D238" s="9" t="s">
        <v>1214</v>
      </c>
      <c r="E238" s="9" t="s">
        <v>1215</v>
      </c>
      <c r="F238" s="9" t="s">
        <v>1206</v>
      </c>
      <c r="G238" s="9" t="s">
        <v>1198</v>
      </c>
      <c r="H238" s="9" t="s">
        <v>480</v>
      </c>
      <c r="I238" s="9" t="s">
        <v>1199</v>
      </c>
      <c r="J238" s="9" t="s">
        <v>38</v>
      </c>
      <c r="K238" s="9" t="s">
        <v>38</v>
      </c>
      <c r="L238" s="6"/>
      <c r="M238" s="7">
        <v>46248</v>
      </c>
      <c r="N238" s="7" t="s">
        <v>122</v>
      </c>
      <c r="O238" s="7" t="s">
        <v>60</v>
      </c>
      <c r="P238" s="6" t="s">
        <v>43</v>
      </c>
      <c r="Q238" s="9" t="s">
        <v>1216</v>
      </c>
      <c r="R238" s="6" t="str">
        <f>HYPERLINK("https://docs.wto.org/imrd/directdoc.asp?DDFDocuments/t/G/TBTN26/BDI789.docx", "https://docs.wto.org/imrd/directdoc.asp?DDFDocuments/t/G/TBTN26/BDI789.docx")</f>
        <v>https://docs.wto.org/imrd/directdoc.asp?DDFDocuments/t/G/TBTN26/BDI789.docx</v>
      </c>
      <c r="S238" s="6" t="str">
        <f>HYPERLINK("https://docs.wto.org/imrd/directdoc.asp?DDFDocuments/u/G/TBTN26/BDI789.docx", "https://docs.wto.org/imrd/directdoc.asp?DDFDocuments/u/G/TBTN26/BDI789.docx")</f>
        <v>https://docs.wto.org/imrd/directdoc.asp?DDFDocuments/u/G/TBTN26/BDI789.docx</v>
      </c>
      <c r="T238" s="6" t="str">
        <f>HYPERLINK("https://docs.wto.org/imrd/directdoc.asp?DDFDocuments/v/G/TBTN26/BDI789.docx", "https://docs.wto.org/imrd/directdoc.asp?DDFDocuments/v/G/TBTN26/BDI789.docx")</f>
        <v>https://docs.wto.org/imrd/directdoc.asp?DDFDocuments/v/G/TBTN26/BDI789.docx</v>
      </c>
      <c r="U238" s="6" t="s">
        <v>45</v>
      </c>
      <c r="V238" s="6" t="s">
        <v>45</v>
      </c>
      <c r="W238" s="6" t="s">
        <v>44</v>
      </c>
      <c r="X238" s="6" t="s">
        <v>45</v>
      </c>
      <c r="Y238" s="6" t="s">
        <v>45</v>
      </c>
      <c r="Z238" s="6" t="s">
        <v>45</v>
      </c>
      <c r="AA238" s="6" t="s">
        <v>45</v>
      </c>
      <c r="AB238" s="9" t="s">
        <v>1217</v>
      </c>
      <c r="AC238" s="6" t="s">
        <v>38</v>
      </c>
      <c r="AD238" s="6" t="s">
        <v>38</v>
      </c>
      <c r="AE238" s="6" t="s">
        <v>38</v>
      </c>
      <c r="AF238" s="6" t="s">
        <v>38</v>
      </c>
      <c r="AG238" s="6" t="s">
        <v>38</v>
      </c>
      <c r="AH238" s="9" t="s">
        <v>38</v>
      </c>
    </row>
    <row r="239" spans="1:34" ht="30" customHeight="1" x14ac:dyDescent="0.3">
      <c r="A239" s="6" t="s">
        <v>876</v>
      </c>
      <c r="B239" s="10">
        <v>46188</v>
      </c>
      <c r="C239" s="8" t="str">
        <f>HYPERLINK("https://epingalert.org/en/Search?viewData= G/TBT/N/BDI/789, G/TBT/N/KEN/2079, G/TBT/N/RWA/1447, G/TBT/N/TZA/1626, G/TBT/N/UGA/2403"," G/TBT/N/BDI/789, G/TBT/N/KEN/2079, G/TBT/N/RWA/1447, G/TBT/N/TZA/1626, G/TBT/N/UGA/2403")</f>
        <v xml:space="preserve"> G/TBT/N/BDI/789, G/TBT/N/KEN/2079, G/TBT/N/RWA/1447, G/TBT/N/TZA/1626, G/TBT/N/UGA/2403</v>
      </c>
      <c r="D239" s="9" t="s">
        <v>1214</v>
      </c>
      <c r="E239" s="9" t="s">
        <v>1215</v>
      </c>
      <c r="F239" s="9" t="s">
        <v>1206</v>
      </c>
      <c r="G239" s="9" t="s">
        <v>1198</v>
      </c>
      <c r="H239" s="9" t="s">
        <v>480</v>
      </c>
      <c r="I239" s="9" t="s">
        <v>1199</v>
      </c>
      <c r="J239" s="9" t="s">
        <v>38</v>
      </c>
      <c r="K239" s="9" t="s">
        <v>38</v>
      </c>
      <c r="L239" s="6"/>
      <c r="M239" s="7">
        <v>46248</v>
      </c>
      <c r="N239" s="7" t="s">
        <v>122</v>
      </c>
      <c r="O239" s="7" t="s">
        <v>60</v>
      </c>
      <c r="P239" s="6" t="s">
        <v>43</v>
      </c>
      <c r="Q239" s="9" t="s">
        <v>1216</v>
      </c>
      <c r="R239" s="6" t="str">
        <f>HYPERLINK("https://docs.wto.org/imrd/directdoc.asp?DDFDocuments/t/G/TBTN26/BDI789.docx", "https://docs.wto.org/imrd/directdoc.asp?DDFDocuments/t/G/TBTN26/BDI789.docx")</f>
        <v>https://docs.wto.org/imrd/directdoc.asp?DDFDocuments/t/G/TBTN26/BDI789.docx</v>
      </c>
      <c r="S239" s="6" t="str">
        <f>HYPERLINK("https://docs.wto.org/imrd/directdoc.asp?DDFDocuments/u/G/TBTN26/BDI789.docx", "https://docs.wto.org/imrd/directdoc.asp?DDFDocuments/u/G/TBTN26/BDI789.docx")</f>
        <v>https://docs.wto.org/imrd/directdoc.asp?DDFDocuments/u/G/TBTN26/BDI789.docx</v>
      </c>
      <c r="T239" s="6" t="str">
        <f>HYPERLINK("https://docs.wto.org/imrd/directdoc.asp?DDFDocuments/v/G/TBTN26/BDI789.docx", "https://docs.wto.org/imrd/directdoc.asp?DDFDocuments/v/G/TBTN26/BDI789.docx")</f>
        <v>https://docs.wto.org/imrd/directdoc.asp?DDFDocuments/v/G/TBTN26/BDI789.docx</v>
      </c>
      <c r="U239" s="6" t="s">
        <v>45</v>
      </c>
      <c r="V239" s="6" t="s">
        <v>45</v>
      </c>
      <c r="W239" s="6" t="s">
        <v>44</v>
      </c>
      <c r="X239" s="6" t="s">
        <v>45</v>
      </c>
      <c r="Y239" s="6" t="s">
        <v>45</v>
      </c>
      <c r="Z239" s="6" t="s">
        <v>45</v>
      </c>
      <c r="AA239" s="6" t="s">
        <v>45</v>
      </c>
      <c r="AB239" s="9" t="s">
        <v>1217</v>
      </c>
      <c r="AC239" s="6" t="s">
        <v>38</v>
      </c>
      <c r="AD239" s="6" t="s">
        <v>38</v>
      </c>
      <c r="AE239" s="6" t="s">
        <v>38</v>
      </c>
      <c r="AF239" s="6" t="s">
        <v>38</v>
      </c>
      <c r="AG239" s="6" t="s">
        <v>38</v>
      </c>
      <c r="AH239" s="9" t="s">
        <v>38</v>
      </c>
    </row>
    <row r="240" spans="1:34" ht="30" customHeight="1" x14ac:dyDescent="0.3">
      <c r="A240" s="6" t="s">
        <v>1194</v>
      </c>
      <c r="B240" s="10">
        <v>46188</v>
      </c>
      <c r="C240" s="8" t="str">
        <f>HYPERLINK("https://epingalert.org/en/Search?viewData= G/TBT/N/BDI/790, G/TBT/N/KEN/2080, G/TBT/N/RWA/1448, G/TBT/N/TZA/1627, G/TBT/N/UGA/2404"," G/TBT/N/BDI/790, G/TBT/N/KEN/2080, G/TBT/N/RWA/1448, G/TBT/N/TZA/1627, G/TBT/N/UGA/2404")</f>
        <v xml:space="preserve"> G/TBT/N/BDI/790, G/TBT/N/KEN/2080, G/TBT/N/RWA/1448, G/TBT/N/TZA/1627, G/TBT/N/UGA/2404</v>
      </c>
      <c r="D240" s="9" t="s">
        <v>1218</v>
      </c>
      <c r="E240" s="9" t="s">
        <v>1219</v>
      </c>
      <c r="F240" s="9" t="s">
        <v>1206</v>
      </c>
      <c r="G240" s="9" t="s">
        <v>1198</v>
      </c>
      <c r="H240" s="9" t="s">
        <v>480</v>
      </c>
      <c r="I240" s="9" t="s">
        <v>1199</v>
      </c>
      <c r="J240" s="9" t="s">
        <v>38</v>
      </c>
      <c r="K240" s="9" t="s">
        <v>121</v>
      </c>
      <c r="L240" s="6"/>
      <c r="M240" s="7">
        <v>46248</v>
      </c>
      <c r="N240" s="7" t="s">
        <v>122</v>
      </c>
      <c r="O240" s="7" t="s">
        <v>60</v>
      </c>
      <c r="P240" s="6" t="s">
        <v>43</v>
      </c>
      <c r="Q240" s="9" t="s">
        <v>1220</v>
      </c>
      <c r="R240" s="6" t="str">
        <f>HYPERLINK("https://docs.wto.org/imrd/directdoc.asp?DDFDocuments/t/G/TBTN26/BDI790.docx", "https://docs.wto.org/imrd/directdoc.asp?DDFDocuments/t/G/TBTN26/BDI790.docx")</f>
        <v>https://docs.wto.org/imrd/directdoc.asp?DDFDocuments/t/G/TBTN26/BDI790.docx</v>
      </c>
      <c r="S240" s="6" t="str">
        <f>HYPERLINK("https://docs.wto.org/imrd/directdoc.asp?DDFDocuments/u/G/TBTN26/BDI790.docx", "https://docs.wto.org/imrd/directdoc.asp?DDFDocuments/u/G/TBTN26/BDI790.docx")</f>
        <v>https://docs.wto.org/imrd/directdoc.asp?DDFDocuments/u/G/TBTN26/BDI790.docx</v>
      </c>
      <c r="T240" s="6" t="str">
        <f>HYPERLINK("https://docs.wto.org/imrd/directdoc.asp?DDFDocuments/v/G/TBTN26/BDI790.docx", "https://docs.wto.org/imrd/directdoc.asp?DDFDocuments/v/G/TBTN26/BDI790.docx")</f>
        <v>https://docs.wto.org/imrd/directdoc.asp?DDFDocuments/v/G/TBTN26/BDI790.docx</v>
      </c>
      <c r="U240" s="6" t="s">
        <v>45</v>
      </c>
      <c r="V240" s="6" t="s">
        <v>45</v>
      </c>
      <c r="W240" s="6" t="s">
        <v>44</v>
      </c>
      <c r="X240" s="6" t="s">
        <v>45</v>
      </c>
      <c r="Y240" s="6" t="s">
        <v>45</v>
      </c>
      <c r="Z240" s="6" t="s">
        <v>45</v>
      </c>
      <c r="AA240" s="6" t="s">
        <v>45</v>
      </c>
      <c r="AB240" s="9" t="s">
        <v>1221</v>
      </c>
      <c r="AC240" s="6" t="s">
        <v>38</v>
      </c>
      <c r="AD240" s="6" t="s">
        <v>38</v>
      </c>
      <c r="AE240" s="6" t="s">
        <v>38</v>
      </c>
      <c r="AF240" s="6" t="s">
        <v>38</v>
      </c>
      <c r="AG240" s="6" t="s">
        <v>38</v>
      </c>
      <c r="AH240" s="9" t="s">
        <v>38</v>
      </c>
    </row>
    <row r="241" spans="1:34" ht="30" customHeight="1" x14ac:dyDescent="0.3">
      <c r="A241" s="6" t="s">
        <v>1096</v>
      </c>
      <c r="B241" s="10">
        <v>46188</v>
      </c>
      <c r="C241" s="8" t="str">
        <f>HYPERLINK("https://epingalert.org/en/Search?viewData= G/TBT/N/BDI/790, G/TBT/N/KEN/2080, G/TBT/N/RWA/1448, G/TBT/N/TZA/1627, G/TBT/N/UGA/2404"," G/TBT/N/BDI/790, G/TBT/N/KEN/2080, G/TBT/N/RWA/1448, G/TBT/N/TZA/1627, G/TBT/N/UGA/2404")</f>
        <v xml:space="preserve"> G/TBT/N/BDI/790, G/TBT/N/KEN/2080, G/TBT/N/RWA/1448, G/TBT/N/TZA/1627, G/TBT/N/UGA/2404</v>
      </c>
      <c r="D241" s="9" t="s">
        <v>1218</v>
      </c>
      <c r="E241" s="9" t="s">
        <v>1219</v>
      </c>
      <c r="F241" s="9" t="s">
        <v>1206</v>
      </c>
      <c r="G241" s="9" t="s">
        <v>1198</v>
      </c>
      <c r="H241" s="9" t="s">
        <v>480</v>
      </c>
      <c r="I241" s="9" t="s">
        <v>1199</v>
      </c>
      <c r="J241" s="9" t="s">
        <v>38</v>
      </c>
      <c r="K241" s="9" t="s">
        <v>121</v>
      </c>
      <c r="L241" s="6"/>
      <c r="M241" s="7">
        <v>46248</v>
      </c>
      <c r="N241" s="7" t="s">
        <v>122</v>
      </c>
      <c r="O241" s="7" t="s">
        <v>60</v>
      </c>
      <c r="P241" s="6" t="s">
        <v>43</v>
      </c>
      <c r="Q241" s="9" t="s">
        <v>1220</v>
      </c>
      <c r="R241" s="6" t="str">
        <f>HYPERLINK("https://docs.wto.org/imrd/directdoc.asp?DDFDocuments/t/G/TBTN26/BDI790.docx", "https://docs.wto.org/imrd/directdoc.asp?DDFDocuments/t/G/TBTN26/BDI790.docx")</f>
        <v>https://docs.wto.org/imrd/directdoc.asp?DDFDocuments/t/G/TBTN26/BDI790.docx</v>
      </c>
      <c r="S241" s="6" t="str">
        <f>HYPERLINK("https://docs.wto.org/imrd/directdoc.asp?DDFDocuments/u/G/TBTN26/BDI790.docx", "https://docs.wto.org/imrd/directdoc.asp?DDFDocuments/u/G/TBTN26/BDI790.docx")</f>
        <v>https://docs.wto.org/imrd/directdoc.asp?DDFDocuments/u/G/TBTN26/BDI790.docx</v>
      </c>
      <c r="T241" s="6" t="str">
        <f>HYPERLINK("https://docs.wto.org/imrd/directdoc.asp?DDFDocuments/v/G/TBTN26/BDI790.docx", "https://docs.wto.org/imrd/directdoc.asp?DDFDocuments/v/G/TBTN26/BDI790.docx")</f>
        <v>https://docs.wto.org/imrd/directdoc.asp?DDFDocuments/v/G/TBTN26/BDI790.docx</v>
      </c>
      <c r="U241" s="6" t="s">
        <v>45</v>
      </c>
      <c r="V241" s="6" t="s">
        <v>45</v>
      </c>
      <c r="W241" s="6" t="s">
        <v>44</v>
      </c>
      <c r="X241" s="6" t="s">
        <v>45</v>
      </c>
      <c r="Y241" s="6" t="s">
        <v>45</v>
      </c>
      <c r="Z241" s="6" t="s">
        <v>45</v>
      </c>
      <c r="AA241" s="6" t="s">
        <v>45</v>
      </c>
      <c r="AB241" s="9" t="s">
        <v>1221</v>
      </c>
      <c r="AC241" s="6" t="s">
        <v>38</v>
      </c>
      <c r="AD241" s="6" t="s">
        <v>38</v>
      </c>
      <c r="AE241" s="6" t="s">
        <v>38</v>
      </c>
      <c r="AF241" s="6" t="s">
        <v>38</v>
      </c>
      <c r="AG241" s="6" t="s">
        <v>38</v>
      </c>
      <c r="AH241" s="9" t="s">
        <v>38</v>
      </c>
    </row>
    <row r="242" spans="1:34" ht="30" customHeight="1" x14ac:dyDescent="0.3">
      <c r="A242" s="6" t="s">
        <v>1202</v>
      </c>
      <c r="B242" s="10">
        <v>46188</v>
      </c>
      <c r="C242" s="8" t="str">
        <f>HYPERLINK("https://epingalert.org/en/Search?viewData= G/TBT/N/BDI/790, G/TBT/N/KEN/2080, G/TBT/N/RWA/1448, G/TBT/N/TZA/1627, G/TBT/N/UGA/2404"," G/TBT/N/BDI/790, G/TBT/N/KEN/2080, G/TBT/N/RWA/1448, G/TBT/N/TZA/1627, G/TBT/N/UGA/2404")</f>
        <v xml:space="preserve"> G/TBT/N/BDI/790, G/TBT/N/KEN/2080, G/TBT/N/RWA/1448, G/TBT/N/TZA/1627, G/TBT/N/UGA/2404</v>
      </c>
      <c r="D242" s="9" t="s">
        <v>1218</v>
      </c>
      <c r="E242" s="9" t="s">
        <v>1219</v>
      </c>
      <c r="F242" s="9" t="s">
        <v>1206</v>
      </c>
      <c r="G242" s="9" t="s">
        <v>1198</v>
      </c>
      <c r="H242" s="9" t="s">
        <v>480</v>
      </c>
      <c r="I242" s="9" t="s">
        <v>1199</v>
      </c>
      <c r="J242" s="9" t="s">
        <v>38</v>
      </c>
      <c r="K242" s="9" t="s">
        <v>121</v>
      </c>
      <c r="L242" s="6"/>
      <c r="M242" s="7">
        <v>46248</v>
      </c>
      <c r="N242" s="7" t="s">
        <v>122</v>
      </c>
      <c r="O242" s="7" t="s">
        <v>60</v>
      </c>
      <c r="P242" s="6" t="s">
        <v>43</v>
      </c>
      <c r="Q242" s="9" t="s">
        <v>1220</v>
      </c>
      <c r="R242" s="6" t="str">
        <f>HYPERLINK("https://docs.wto.org/imrd/directdoc.asp?DDFDocuments/t/G/TBTN26/BDI790.docx", "https://docs.wto.org/imrd/directdoc.asp?DDFDocuments/t/G/TBTN26/BDI790.docx")</f>
        <v>https://docs.wto.org/imrd/directdoc.asp?DDFDocuments/t/G/TBTN26/BDI790.docx</v>
      </c>
      <c r="S242" s="6" t="str">
        <f>HYPERLINK("https://docs.wto.org/imrd/directdoc.asp?DDFDocuments/u/G/TBTN26/BDI790.docx", "https://docs.wto.org/imrd/directdoc.asp?DDFDocuments/u/G/TBTN26/BDI790.docx")</f>
        <v>https://docs.wto.org/imrd/directdoc.asp?DDFDocuments/u/G/TBTN26/BDI790.docx</v>
      </c>
      <c r="T242" s="6" t="str">
        <f>HYPERLINK("https://docs.wto.org/imrd/directdoc.asp?DDFDocuments/v/G/TBTN26/BDI790.docx", "https://docs.wto.org/imrd/directdoc.asp?DDFDocuments/v/G/TBTN26/BDI790.docx")</f>
        <v>https://docs.wto.org/imrd/directdoc.asp?DDFDocuments/v/G/TBTN26/BDI790.docx</v>
      </c>
      <c r="U242" s="6" t="s">
        <v>45</v>
      </c>
      <c r="V242" s="6" t="s">
        <v>45</v>
      </c>
      <c r="W242" s="6" t="s">
        <v>44</v>
      </c>
      <c r="X242" s="6" t="s">
        <v>45</v>
      </c>
      <c r="Y242" s="6" t="s">
        <v>45</v>
      </c>
      <c r="Z242" s="6" t="s">
        <v>45</v>
      </c>
      <c r="AA242" s="6" t="s">
        <v>45</v>
      </c>
      <c r="AB242" s="9" t="s">
        <v>1221</v>
      </c>
      <c r="AC242" s="6" t="s">
        <v>38</v>
      </c>
      <c r="AD242" s="6" t="s">
        <v>38</v>
      </c>
      <c r="AE242" s="6" t="s">
        <v>38</v>
      </c>
      <c r="AF242" s="6" t="s">
        <v>38</v>
      </c>
      <c r="AG242" s="6" t="s">
        <v>38</v>
      </c>
      <c r="AH242" s="9" t="s">
        <v>38</v>
      </c>
    </row>
    <row r="243" spans="1:34" ht="30" customHeight="1" x14ac:dyDescent="0.3">
      <c r="A243" s="6" t="s">
        <v>1203</v>
      </c>
      <c r="B243" s="10">
        <v>46188</v>
      </c>
      <c r="C243" s="8" t="str">
        <f>HYPERLINK("https://epingalert.org/en/Search?viewData= G/TBT/N/BDI/790, G/TBT/N/KEN/2080, G/TBT/N/RWA/1448, G/TBT/N/TZA/1627, G/TBT/N/UGA/2404"," G/TBT/N/BDI/790, G/TBT/N/KEN/2080, G/TBT/N/RWA/1448, G/TBT/N/TZA/1627, G/TBT/N/UGA/2404")</f>
        <v xml:space="preserve"> G/TBT/N/BDI/790, G/TBT/N/KEN/2080, G/TBT/N/RWA/1448, G/TBT/N/TZA/1627, G/TBT/N/UGA/2404</v>
      </c>
      <c r="D243" s="9" t="s">
        <v>1218</v>
      </c>
      <c r="E243" s="9" t="s">
        <v>1219</v>
      </c>
      <c r="F243" s="9" t="s">
        <v>1206</v>
      </c>
      <c r="G243" s="9" t="s">
        <v>1198</v>
      </c>
      <c r="H243" s="9" t="s">
        <v>480</v>
      </c>
      <c r="I243" s="9" t="s">
        <v>1199</v>
      </c>
      <c r="J243" s="9" t="s">
        <v>38</v>
      </c>
      <c r="K243" s="9" t="s">
        <v>121</v>
      </c>
      <c r="L243" s="6"/>
      <c r="M243" s="7">
        <v>46248</v>
      </c>
      <c r="N243" s="7" t="s">
        <v>122</v>
      </c>
      <c r="O243" s="7" t="s">
        <v>60</v>
      </c>
      <c r="P243" s="6" t="s">
        <v>43</v>
      </c>
      <c r="Q243" s="9" t="s">
        <v>1220</v>
      </c>
      <c r="R243" s="6" t="str">
        <f>HYPERLINK("https://docs.wto.org/imrd/directdoc.asp?DDFDocuments/t/G/TBTN26/BDI790.docx", "https://docs.wto.org/imrd/directdoc.asp?DDFDocuments/t/G/TBTN26/BDI790.docx")</f>
        <v>https://docs.wto.org/imrd/directdoc.asp?DDFDocuments/t/G/TBTN26/BDI790.docx</v>
      </c>
      <c r="S243" s="6" t="str">
        <f>HYPERLINK("https://docs.wto.org/imrd/directdoc.asp?DDFDocuments/u/G/TBTN26/BDI790.docx", "https://docs.wto.org/imrd/directdoc.asp?DDFDocuments/u/G/TBTN26/BDI790.docx")</f>
        <v>https://docs.wto.org/imrd/directdoc.asp?DDFDocuments/u/G/TBTN26/BDI790.docx</v>
      </c>
      <c r="T243" s="6" t="str">
        <f>HYPERLINK("https://docs.wto.org/imrd/directdoc.asp?DDFDocuments/v/G/TBTN26/BDI790.docx", "https://docs.wto.org/imrd/directdoc.asp?DDFDocuments/v/G/TBTN26/BDI790.docx")</f>
        <v>https://docs.wto.org/imrd/directdoc.asp?DDFDocuments/v/G/TBTN26/BDI790.docx</v>
      </c>
      <c r="U243" s="6" t="s">
        <v>45</v>
      </c>
      <c r="V243" s="6" t="s">
        <v>45</v>
      </c>
      <c r="W243" s="6" t="s">
        <v>44</v>
      </c>
      <c r="X243" s="6" t="s">
        <v>45</v>
      </c>
      <c r="Y243" s="6" t="s">
        <v>45</v>
      </c>
      <c r="Z243" s="6" t="s">
        <v>45</v>
      </c>
      <c r="AA243" s="6" t="s">
        <v>45</v>
      </c>
      <c r="AB243" s="9" t="s">
        <v>1221</v>
      </c>
      <c r="AC243" s="6" t="s">
        <v>38</v>
      </c>
      <c r="AD243" s="6" t="s">
        <v>38</v>
      </c>
      <c r="AE243" s="6" t="s">
        <v>38</v>
      </c>
      <c r="AF243" s="6" t="s">
        <v>38</v>
      </c>
      <c r="AG243" s="6" t="s">
        <v>38</v>
      </c>
      <c r="AH243" s="9" t="s">
        <v>38</v>
      </c>
    </row>
    <row r="244" spans="1:34" ht="30" customHeight="1" x14ac:dyDescent="0.3">
      <c r="A244" s="6" t="s">
        <v>876</v>
      </c>
      <c r="B244" s="10">
        <v>46188</v>
      </c>
      <c r="C244" s="8" t="str">
        <f>HYPERLINK("https://epingalert.org/en/Search?viewData= G/TBT/N/BDI/790, G/TBT/N/KEN/2080, G/TBT/N/RWA/1448, G/TBT/N/TZA/1627, G/TBT/N/UGA/2404"," G/TBT/N/BDI/790, G/TBT/N/KEN/2080, G/TBT/N/RWA/1448, G/TBT/N/TZA/1627, G/TBT/N/UGA/2404")</f>
        <v xml:space="preserve"> G/TBT/N/BDI/790, G/TBT/N/KEN/2080, G/TBT/N/RWA/1448, G/TBT/N/TZA/1627, G/TBT/N/UGA/2404</v>
      </c>
      <c r="D244" s="9" t="s">
        <v>1218</v>
      </c>
      <c r="E244" s="9" t="s">
        <v>1219</v>
      </c>
      <c r="F244" s="9" t="s">
        <v>1206</v>
      </c>
      <c r="G244" s="9" t="s">
        <v>1198</v>
      </c>
      <c r="H244" s="9" t="s">
        <v>480</v>
      </c>
      <c r="I244" s="9" t="s">
        <v>1199</v>
      </c>
      <c r="J244" s="9" t="s">
        <v>38</v>
      </c>
      <c r="K244" s="9" t="s">
        <v>121</v>
      </c>
      <c r="L244" s="6"/>
      <c r="M244" s="7">
        <v>46248</v>
      </c>
      <c r="N244" s="7" t="s">
        <v>122</v>
      </c>
      <c r="O244" s="7" t="s">
        <v>60</v>
      </c>
      <c r="P244" s="6" t="s">
        <v>43</v>
      </c>
      <c r="Q244" s="9" t="s">
        <v>1220</v>
      </c>
      <c r="R244" s="6" t="str">
        <f>HYPERLINK("https://docs.wto.org/imrd/directdoc.asp?DDFDocuments/t/G/TBTN26/BDI790.docx", "https://docs.wto.org/imrd/directdoc.asp?DDFDocuments/t/G/TBTN26/BDI790.docx")</f>
        <v>https://docs.wto.org/imrd/directdoc.asp?DDFDocuments/t/G/TBTN26/BDI790.docx</v>
      </c>
      <c r="S244" s="6" t="str">
        <f>HYPERLINK("https://docs.wto.org/imrd/directdoc.asp?DDFDocuments/u/G/TBTN26/BDI790.docx", "https://docs.wto.org/imrd/directdoc.asp?DDFDocuments/u/G/TBTN26/BDI790.docx")</f>
        <v>https://docs.wto.org/imrd/directdoc.asp?DDFDocuments/u/G/TBTN26/BDI790.docx</v>
      </c>
      <c r="T244" s="6" t="str">
        <f>HYPERLINK("https://docs.wto.org/imrd/directdoc.asp?DDFDocuments/v/G/TBTN26/BDI790.docx", "https://docs.wto.org/imrd/directdoc.asp?DDFDocuments/v/G/TBTN26/BDI790.docx")</f>
        <v>https://docs.wto.org/imrd/directdoc.asp?DDFDocuments/v/G/TBTN26/BDI790.docx</v>
      </c>
      <c r="U244" s="6" t="s">
        <v>45</v>
      </c>
      <c r="V244" s="6" t="s">
        <v>45</v>
      </c>
      <c r="W244" s="6" t="s">
        <v>44</v>
      </c>
      <c r="X244" s="6" t="s">
        <v>45</v>
      </c>
      <c r="Y244" s="6" t="s">
        <v>45</v>
      </c>
      <c r="Z244" s="6" t="s">
        <v>45</v>
      </c>
      <c r="AA244" s="6" t="s">
        <v>45</v>
      </c>
      <c r="AB244" s="9" t="s">
        <v>1221</v>
      </c>
      <c r="AC244" s="6" t="s">
        <v>38</v>
      </c>
      <c r="AD244" s="6" t="s">
        <v>38</v>
      </c>
      <c r="AE244" s="6" t="s">
        <v>38</v>
      </c>
      <c r="AF244" s="6" t="s">
        <v>38</v>
      </c>
      <c r="AG244" s="6" t="s">
        <v>38</v>
      </c>
      <c r="AH244" s="9" t="s">
        <v>38</v>
      </c>
    </row>
    <row r="245" spans="1:34" ht="30" customHeight="1" x14ac:dyDescent="0.3">
      <c r="A245" s="6" t="s">
        <v>1194</v>
      </c>
      <c r="B245" s="10">
        <v>46188</v>
      </c>
      <c r="C245" s="8" t="str">
        <f>HYPERLINK("https://epingalert.org/en/Search?viewData= G/TBT/N/BDI/791, G/TBT/N/KEN/2081, G/TBT/N/RWA/1449, G/TBT/N/TZA/1628, G/TBT/N/UGA/2405"," G/TBT/N/BDI/791, G/TBT/N/KEN/2081, G/TBT/N/RWA/1449, G/TBT/N/TZA/1628, G/TBT/N/UGA/2405")</f>
        <v xml:space="preserve"> G/TBT/N/BDI/791, G/TBT/N/KEN/2081, G/TBT/N/RWA/1449, G/TBT/N/TZA/1628, G/TBT/N/UGA/2405</v>
      </c>
      <c r="D245" s="9" t="s">
        <v>1222</v>
      </c>
      <c r="E245" s="9" t="s">
        <v>1223</v>
      </c>
      <c r="F245" s="9" t="s">
        <v>1206</v>
      </c>
      <c r="G245" s="9" t="s">
        <v>1198</v>
      </c>
      <c r="H245" s="9" t="s">
        <v>480</v>
      </c>
      <c r="I245" s="9" t="s">
        <v>1199</v>
      </c>
      <c r="J245" s="9" t="s">
        <v>38</v>
      </c>
      <c r="K245" s="9" t="s">
        <v>121</v>
      </c>
      <c r="L245" s="6"/>
      <c r="M245" s="7">
        <v>46248</v>
      </c>
      <c r="N245" s="7" t="s">
        <v>122</v>
      </c>
      <c r="O245" s="7" t="s">
        <v>60</v>
      </c>
      <c r="P245" s="6" t="s">
        <v>43</v>
      </c>
      <c r="Q245" s="9" t="s">
        <v>1224</v>
      </c>
      <c r="R245" s="6" t="str">
        <f>HYPERLINK("https://docs.wto.org/imrd/directdoc.asp?DDFDocuments/t/G/TBTN26/BDI791.docx", "https://docs.wto.org/imrd/directdoc.asp?DDFDocuments/t/G/TBTN26/BDI791.docx")</f>
        <v>https://docs.wto.org/imrd/directdoc.asp?DDFDocuments/t/G/TBTN26/BDI791.docx</v>
      </c>
      <c r="S245" s="6" t="str">
        <f>HYPERLINK("https://docs.wto.org/imrd/directdoc.asp?DDFDocuments/u/G/TBTN26/BDI791.docx", "https://docs.wto.org/imrd/directdoc.asp?DDFDocuments/u/G/TBTN26/BDI791.docx")</f>
        <v>https://docs.wto.org/imrd/directdoc.asp?DDFDocuments/u/G/TBTN26/BDI791.docx</v>
      </c>
      <c r="T245" s="6" t="str">
        <f>HYPERLINK("https://docs.wto.org/imrd/directdoc.asp?DDFDocuments/v/G/TBTN26/BDI791.docx", "https://docs.wto.org/imrd/directdoc.asp?DDFDocuments/v/G/TBTN26/BDI791.docx")</f>
        <v>https://docs.wto.org/imrd/directdoc.asp?DDFDocuments/v/G/TBTN26/BDI791.docx</v>
      </c>
      <c r="U245" s="6" t="s">
        <v>45</v>
      </c>
      <c r="V245" s="6" t="s">
        <v>45</v>
      </c>
      <c r="W245" s="6" t="s">
        <v>44</v>
      </c>
      <c r="X245" s="6" t="s">
        <v>45</v>
      </c>
      <c r="Y245" s="6" t="s">
        <v>45</v>
      </c>
      <c r="Z245" s="6" t="s">
        <v>45</v>
      </c>
      <c r="AA245" s="6" t="s">
        <v>45</v>
      </c>
      <c r="AB245" s="9" t="s">
        <v>1225</v>
      </c>
      <c r="AC245" s="6" t="s">
        <v>38</v>
      </c>
      <c r="AD245" s="6" t="s">
        <v>38</v>
      </c>
      <c r="AE245" s="6" t="s">
        <v>38</v>
      </c>
      <c r="AF245" s="6" t="s">
        <v>38</v>
      </c>
      <c r="AG245" s="6" t="s">
        <v>38</v>
      </c>
      <c r="AH245" s="9" t="s">
        <v>38</v>
      </c>
    </row>
    <row r="246" spans="1:34" ht="30" customHeight="1" x14ac:dyDescent="0.3">
      <c r="A246" s="6" t="s">
        <v>1096</v>
      </c>
      <c r="B246" s="10">
        <v>46188</v>
      </c>
      <c r="C246" s="8" t="str">
        <f>HYPERLINK("https://epingalert.org/en/Search?viewData= G/TBT/N/BDI/791, G/TBT/N/KEN/2081, G/TBT/N/RWA/1449, G/TBT/N/TZA/1628, G/TBT/N/UGA/2405"," G/TBT/N/BDI/791, G/TBT/N/KEN/2081, G/TBT/N/RWA/1449, G/TBT/N/TZA/1628, G/TBT/N/UGA/2405")</f>
        <v xml:space="preserve"> G/TBT/N/BDI/791, G/TBT/N/KEN/2081, G/TBT/N/RWA/1449, G/TBT/N/TZA/1628, G/TBT/N/UGA/2405</v>
      </c>
      <c r="D246" s="9" t="s">
        <v>1222</v>
      </c>
      <c r="E246" s="9" t="s">
        <v>1223</v>
      </c>
      <c r="F246" s="9" t="s">
        <v>1206</v>
      </c>
      <c r="G246" s="9" t="s">
        <v>1198</v>
      </c>
      <c r="H246" s="9" t="s">
        <v>480</v>
      </c>
      <c r="I246" s="9" t="s">
        <v>1199</v>
      </c>
      <c r="J246" s="9" t="s">
        <v>38</v>
      </c>
      <c r="K246" s="9" t="s">
        <v>121</v>
      </c>
      <c r="L246" s="6"/>
      <c r="M246" s="7">
        <v>46248</v>
      </c>
      <c r="N246" s="7" t="s">
        <v>122</v>
      </c>
      <c r="O246" s="7" t="s">
        <v>60</v>
      </c>
      <c r="P246" s="6" t="s">
        <v>43</v>
      </c>
      <c r="Q246" s="9" t="s">
        <v>1224</v>
      </c>
      <c r="R246" s="6" t="str">
        <f>HYPERLINK("https://docs.wto.org/imrd/directdoc.asp?DDFDocuments/t/G/TBTN26/BDI791.docx", "https://docs.wto.org/imrd/directdoc.asp?DDFDocuments/t/G/TBTN26/BDI791.docx")</f>
        <v>https://docs.wto.org/imrd/directdoc.asp?DDFDocuments/t/G/TBTN26/BDI791.docx</v>
      </c>
      <c r="S246" s="6" t="str">
        <f>HYPERLINK("https://docs.wto.org/imrd/directdoc.asp?DDFDocuments/u/G/TBTN26/BDI791.docx", "https://docs.wto.org/imrd/directdoc.asp?DDFDocuments/u/G/TBTN26/BDI791.docx")</f>
        <v>https://docs.wto.org/imrd/directdoc.asp?DDFDocuments/u/G/TBTN26/BDI791.docx</v>
      </c>
      <c r="T246" s="6" t="str">
        <f>HYPERLINK("https://docs.wto.org/imrd/directdoc.asp?DDFDocuments/v/G/TBTN26/BDI791.docx", "https://docs.wto.org/imrd/directdoc.asp?DDFDocuments/v/G/TBTN26/BDI791.docx")</f>
        <v>https://docs.wto.org/imrd/directdoc.asp?DDFDocuments/v/G/TBTN26/BDI791.docx</v>
      </c>
      <c r="U246" s="6" t="s">
        <v>45</v>
      </c>
      <c r="V246" s="6" t="s">
        <v>45</v>
      </c>
      <c r="W246" s="6" t="s">
        <v>44</v>
      </c>
      <c r="X246" s="6" t="s">
        <v>45</v>
      </c>
      <c r="Y246" s="6" t="s">
        <v>45</v>
      </c>
      <c r="Z246" s="6" t="s">
        <v>45</v>
      </c>
      <c r="AA246" s="6" t="s">
        <v>45</v>
      </c>
      <c r="AB246" s="9" t="s">
        <v>1225</v>
      </c>
      <c r="AC246" s="6" t="s">
        <v>38</v>
      </c>
      <c r="AD246" s="6" t="s">
        <v>38</v>
      </c>
      <c r="AE246" s="6" t="s">
        <v>38</v>
      </c>
      <c r="AF246" s="6" t="s">
        <v>38</v>
      </c>
      <c r="AG246" s="6" t="s">
        <v>38</v>
      </c>
      <c r="AH246" s="9" t="s">
        <v>38</v>
      </c>
    </row>
    <row r="247" spans="1:34" ht="30" customHeight="1" x14ac:dyDescent="0.3">
      <c r="A247" s="6" t="s">
        <v>1202</v>
      </c>
      <c r="B247" s="10">
        <v>46188</v>
      </c>
      <c r="C247" s="8" t="str">
        <f>HYPERLINK("https://epingalert.org/en/Search?viewData= G/TBT/N/BDI/791, G/TBT/N/KEN/2081, G/TBT/N/RWA/1449, G/TBT/N/TZA/1628, G/TBT/N/UGA/2405"," G/TBT/N/BDI/791, G/TBT/N/KEN/2081, G/TBT/N/RWA/1449, G/TBT/N/TZA/1628, G/TBT/N/UGA/2405")</f>
        <v xml:space="preserve"> G/TBT/N/BDI/791, G/TBT/N/KEN/2081, G/TBT/N/RWA/1449, G/TBT/N/TZA/1628, G/TBT/N/UGA/2405</v>
      </c>
      <c r="D247" s="9" t="s">
        <v>1222</v>
      </c>
      <c r="E247" s="9" t="s">
        <v>1223</v>
      </c>
      <c r="F247" s="9" t="s">
        <v>1206</v>
      </c>
      <c r="G247" s="9" t="s">
        <v>1198</v>
      </c>
      <c r="H247" s="9" t="s">
        <v>480</v>
      </c>
      <c r="I247" s="9" t="s">
        <v>1199</v>
      </c>
      <c r="J247" s="9" t="s">
        <v>38</v>
      </c>
      <c r="K247" s="9" t="s">
        <v>121</v>
      </c>
      <c r="L247" s="6"/>
      <c r="M247" s="7">
        <v>46248</v>
      </c>
      <c r="N247" s="7" t="s">
        <v>122</v>
      </c>
      <c r="O247" s="7" t="s">
        <v>60</v>
      </c>
      <c r="P247" s="6" t="s">
        <v>43</v>
      </c>
      <c r="Q247" s="9" t="s">
        <v>1224</v>
      </c>
      <c r="R247" s="6" t="str">
        <f>HYPERLINK("https://docs.wto.org/imrd/directdoc.asp?DDFDocuments/t/G/TBTN26/BDI791.docx", "https://docs.wto.org/imrd/directdoc.asp?DDFDocuments/t/G/TBTN26/BDI791.docx")</f>
        <v>https://docs.wto.org/imrd/directdoc.asp?DDFDocuments/t/G/TBTN26/BDI791.docx</v>
      </c>
      <c r="S247" s="6" t="str">
        <f>HYPERLINK("https://docs.wto.org/imrd/directdoc.asp?DDFDocuments/u/G/TBTN26/BDI791.docx", "https://docs.wto.org/imrd/directdoc.asp?DDFDocuments/u/G/TBTN26/BDI791.docx")</f>
        <v>https://docs.wto.org/imrd/directdoc.asp?DDFDocuments/u/G/TBTN26/BDI791.docx</v>
      </c>
      <c r="T247" s="6" t="str">
        <f>HYPERLINK("https://docs.wto.org/imrd/directdoc.asp?DDFDocuments/v/G/TBTN26/BDI791.docx", "https://docs.wto.org/imrd/directdoc.asp?DDFDocuments/v/G/TBTN26/BDI791.docx")</f>
        <v>https://docs.wto.org/imrd/directdoc.asp?DDFDocuments/v/G/TBTN26/BDI791.docx</v>
      </c>
      <c r="U247" s="6" t="s">
        <v>45</v>
      </c>
      <c r="V247" s="6" t="s">
        <v>45</v>
      </c>
      <c r="W247" s="6" t="s">
        <v>44</v>
      </c>
      <c r="X247" s="6" t="s">
        <v>45</v>
      </c>
      <c r="Y247" s="6" t="s">
        <v>45</v>
      </c>
      <c r="Z247" s="6" t="s">
        <v>45</v>
      </c>
      <c r="AA247" s="6" t="s">
        <v>45</v>
      </c>
      <c r="AB247" s="9" t="s">
        <v>1225</v>
      </c>
      <c r="AC247" s="6" t="s">
        <v>38</v>
      </c>
      <c r="AD247" s="6" t="s">
        <v>38</v>
      </c>
      <c r="AE247" s="6" t="s">
        <v>38</v>
      </c>
      <c r="AF247" s="6" t="s">
        <v>38</v>
      </c>
      <c r="AG247" s="6" t="s">
        <v>38</v>
      </c>
      <c r="AH247" s="9" t="s">
        <v>38</v>
      </c>
    </row>
    <row r="248" spans="1:34" ht="30" customHeight="1" x14ac:dyDescent="0.3">
      <c r="A248" s="6" t="s">
        <v>1203</v>
      </c>
      <c r="B248" s="10">
        <v>46188</v>
      </c>
      <c r="C248" s="8" t="str">
        <f>HYPERLINK("https://epingalert.org/en/Search?viewData= G/TBT/N/BDI/791, G/TBT/N/KEN/2081, G/TBT/N/RWA/1449, G/TBT/N/TZA/1628, G/TBT/N/UGA/2405"," G/TBT/N/BDI/791, G/TBT/N/KEN/2081, G/TBT/N/RWA/1449, G/TBT/N/TZA/1628, G/TBT/N/UGA/2405")</f>
        <v xml:space="preserve"> G/TBT/N/BDI/791, G/TBT/N/KEN/2081, G/TBT/N/RWA/1449, G/TBT/N/TZA/1628, G/TBT/N/UGA/2405</v>
      </c>
      <c r="D248" s="9" t="s">
        <v>1222</v>
      </c>
      <c r="E248" s="9" t="s">
        <v>1223</v>
      </c>
      <c r="F248" s="9" t="s">
        <v>1206</v>
      </c>
      <c r="G248" s="9" t="s">
        <v>1198</v>
      </c>
      <c r="H248" s="9" t="s">
        <v>480</v>
      </c>
      <c r="I248" s="9" t="s">
        <v>1199</v>
      </c>
      <c r="J248" s="9" t="s">
        <v>38</v>
      </c>
      <c r="K248" s="9" t="s">
        <v>121</v>
      </c>
      <c r="L248" s="6"/>
      <c r="M248" s="7">
        <v>46248</v>
      </c>
      <c r="N248" s="7" t="s">
        <v>122</v>
      </c>
      <c r="O248" s="7" t="s">
        <v>60</v>
      </c>
      <c r="P248" s="6" t="s">
        <v>43</v>
      </c>
      <c r="Q248" s="9" t="s">
        <v>1224</v>
      </c>
      <c r="R248" s="6" t="str">
        <f>HYPERLINK("https://docs.wto.org/imrd/directdoc.asp?DDFDocuments/t/G/TBTN26/BDI791.docx", "https://docs.wto.org/imrd/directdoc.asp?DDFDocuments/t/G/TBTN26/BDI791.docx")</f>
        <v>https://docs.wto.org/imrd/directdoc.asp?DDFDocuments/t/G/TBTN26/BDI791.docx</v>
      </c>
      <c r="S248" s="6" t="str">
        <f>HYPERLINK("https://docs.wto.org/imrd/directdoc.asp?DDFDocuments/u/G/TBTN26/BDI791.docx", "https://docs.wto.org/imrd/directdoc.asp?DDFDocuments/u/G/TBTN26/BDI791.docx")</f>
        <v>https://docs.wto.org/imrd/directdoc.asp?DDFDocuments/u/G/TBTN26/BDI791.docx</v>
      </c>
      <c r="T248" s="6" t="str">
        <f>HYPERLINK("https://docs.wto.org/imrd/directdoc.asp?DDFDocuments/v/G/TBTN26/BDI791.docx", "https://docs.wto.org/imrd/directdoc.asp?DDFDocuments/v/G/TBTN26/BDI791.docx")</f>
        <v>https://docs.wto.org/imrd/directdoc.asp?DDFDocuments/v/G/TBTN26/BDI791.docx</v>
      </c>
      <c r="U248" s="6" t="s">
        <v>45</v>
      </c>
      <c r="V248" s="6" t="s">
        <v>45</v>
      </c>
      <c r="W248" s="6" t="s">
        <v>44</v>
      </c>
      <c r="X248" s="6" t="s">
        <v>45</v>
      </c>
      <c r="Y248" s="6" t="s">
        <v>45</v>
      </c>
      <c r="Z248" s="6" t="s">
        <v>45</v>
      </c>
      <c r="AA248" s="6" t="s">
        <v>45</v>
      </c>
      <c r="AB248" s="9" t="s">
        <v>1225</v>
      </c>
      <c r="AC248" s="6" t="s">
        <v>38</v>
      </c>
      <c r="AD248" s="6" t="s">
        <v>38</v>
      </c>
      <c r="AE248" s="6" t="s">
        <v>38</v>
      </c>
      <c r="AF248" s="6" t="s">
        <v>38</v>
      </c>
      <c r="AG248" s="6" t="s">
        <v>38</v>
      </c>
      <c r="AH248" s="9" t="s">
        <v>38</v>
      </c>
    </row>
    <row r="249" spans="1:34" ht="30" customHeight="1" x14ac:dyDescent="0.3">
      <c r="A249" s="6" t="s">
        <v>876</v>
      </c>
      <c r="B249" s="10">
        <v>46188</v>
      </c>
      <c r="C249" s="8" t="str">
        <f>HYPERLINK("https://epingalert.org/en/Search?viewData= G/TBT/N/BDI/791, G/TBT/N/KEN/2081, G/TBT/N/RWA/1449, G/TBT/N/TZA/1628, G/TBT/N/UGA/2405"," G/TBT/N/BDI/791, G/TBT/N/KEN/2081, G/TBT/N/RWA/1449, G/TBT/N/TZA/1628, G/TBT/N/UGA/2405")</f>
        <v xml:space="preserve"> G/TBT/N/BDI/791, G/TBT/N/KEN/2081, G/TBT/N/RWA/1449, G/TBT/N/TZA/1628, G/TBT/N/UGA/2405</v>
      </c>
      <c r="D249" s="9" t="s">
        <v>1222</v>
      </c>
      <c r="E249" s="9" t="s">
        <v>1223</v>
      </c>
      <c r="F249" s="9" t="s">
        <v>1206</v>
      </c>
      <c r="G249" s="9" t="s">
        <v>1198</v>
      </c>
      <c r="H249" s="9" t="s">
        <v>480</v>
      </c>
      <c r="I249" s="9" t="s">
        <v>1199</v>
      </c>
      <c r="J249" s="9" t="s">
        <v>38</v>
      </c>
      <c r="K249" s="9" t="s">
        <v>121</v>
      </c>
      <c r="L249" s="6"/>
      <c r="M249" s="7">
        <v>46248</v>
      </c>
      <c r="N249" s="7" t="s">
        <v>122</v>
      </c>
      <c r="O249" s="7" t="s">
        <v>60</v>
      </c>
      <c r="P249" s="6" t="s">
        <v>43</v>
      </c>
      <c r="Q249" s="9" t="s">
        <v>1224</v>
      </c>
      <c r="R249" s="6" t="str">
        <f>HYPERLINK("https://docs.wto.org/imrd/directdoc.asp?DDFDocuments/t/G/TBTN26/BDI791.docx", "https://docs.wto.org/imrd/directdoc.asp?DDFDocuments/t/G/TBTN26/BDI791.docx")</f>
        <v>https://docs.wto.org/imrd/directdoc.asp?DDFDocuments/t/G/TBTN26/BDI791.docx</v>
      </c>
      <c r="S249" s="6" t="str">
        <f>HYPERLINK("https://docs.wto.org/imrd/directdoc.asp?DDFDocuments/u/G/TBTN26/BDI791.docx", "https://docs.wto.org/imrd/directdoc.asp?DDFDocuments/u/G/TBTN26/BDI791.docx")</f>
        <v>https://docs.wto.org/imrd/directdoc.asp?DDFDocuments/u/G/TBTN26/BDI791.docx</v>
      </c>
      <c r="T249" s="6" t="str">
        <f>HYPERLINK("https://docs.wto.org/imrd/directdoc.asp?DDFDocuments/v/G/TBTN26/BDI791.docx", "https://docs.wto.org/imrd/directdoc.asp?DDFDocuments/v/G/TBTN26/BDI791.docx")</f>
        <v>https://docs.wto.org/imrd/directdoc.asp?DDFDocuments/v/G/TBTN26/BDI791.docx</v>
      </c>
      <c r="U249" s="6" t="s">
        <v>45</v>
      </c>
      <c r="V249" s="6" t="s">
        <v>45</v>
      </c>
      <c r="W249" s="6" t="s">
        <v>44</v>
      </c>
      <c r="X249" s="6" t="s">
        <v>45</v>
      </c>
      <c r="Y249" s="6" t="s">
        <v>45</v>
      </c>
      <c r="Z249" s="6" t="s">
        <v>45</v>
      </c>
      <c r="AA249" s="6" t="s">
        <v>45</v>
      </c>
      <c r="AB249" s="9" t="s">
        <v>1225</v>
      </c>
      <c r="AC249" s="6" t="s">
        <v>38</v>
      </c>
      <c r="AD249" s="6" t="s">
        <v>38</v>
      </c>
      <c r="AE249" s="6" t="s">
        <v>38</v>
      </c>
      <c r="AF249" s="6" t="s">
        <v>38</v>
      </c>
      <c r="AG249" s="6" t="s">
        <v>38</v>
      </c>
      <c r="AH249" s="9" t="s">
        <v>38</v>
      </c>
    </row>
    <row r="250" spans="1:34" ht="30" customHeight="1" x14ac:dyDescent="0.3">
      <c r="A250" s="6" t="s">
        <v>1194</v>
      </c>
      <c r="B250" s="10">
        <v>46188</v>
      </c>
      <c r="C250" s="8" t="str">
        <f>HYPERLINK("https://epingalert.org/en/Search?viewData= G/TBT/N/BDI/792, G/TBT/N/KEN/2082, G/TBT/N/RWA/1450, G/TBT/N/TZA/1629, G/TBT/N/UGA/2406"," G/TBT/N/BDI/792, G/TBT/N/KEN/2082, G/TBT/N/RWA/1450, G/TBT/N/TZA/1629, G/TBT/N/UGA/2406")</f>
        <v xml:space="preserve"> G/TBT/N/BDI/792, G/TBT/N/KEN/2082, G/TBT/N/RWA/1450, G/TBT/N/TZA/1629, G/TBT/N/UGA/2406</v>
      </c>
      <c r="D250" s="9" t="s">
        <v>1226</v>
      </c>
      <c r="E250" s="9" t="s">
        <v>1227</v>
      </c>
      <c r="F250" s="9" t="s">
        <v>1206</v>
      </c>
      <c r="G250" s="9" t="s">
        <v>1198</v>
      </c>
      <c r="H250" s="9" t="s">
        <v>480</v>
      </c>
      <c r="I250" s="9" t="s">
        <v>1199</v>
      </c>
      <c r="J250" s="9" t="s">
        <v>38</v>
      </c>
      <c r="K250" s="9" t="s">
        <v>121</v>
      </c>
      <c r="L250" s="6"/>
      <c r="M250" s="7">
        <v>46248</v>
      </c>
      <c r="N250" s="7" t="s">
        <v>122</v>
      </c>
      <c r="O250" s="7" t="s">
        <v>122</v>
      </c>
      <c r="P250" s="6" t="s">
        <v>43</v>
      </c>
      <c r="Q250" s="9" t="s">
        <v>1228</v>
      </c>
      <c r="R250" s="6" t="str">
        <f>HYPERLINK("https://docs.wto.org/imrd/directdoc.asp?DDFDocuments/t/G/TBTN26/BDI792.docx", "https://docs.wto.org/imrd/directdoc.asp?DDFDocuments/t/G/TBTN26/BDI792.docx")</f>
        <v>https://docs.wto.org/imrd/directdoc.asp?DDFDocuments/t/G/TBTN26/BDI792.docx</v>
      </c>
      <c r="S250" s="6" t="str">
        <f>HYPERLINK("https://docs.wto.org/imrd/directdoc.asp?DDFDocuments/u/G/TBTN26/BDI792.docx", "https://docs.wto.org/imrd/directdoc.asp?DDFDocuments/u/G/TBTN26/BDI792.docx")</f>
        <v>https://docs.wto.org/imrd/directdoc.asp?DDFDocuments/u/G/TBTN26/BDI792.docx</v>
      </c>
      <c r="T250" s="6" t="str">
        <f>HYPERLINK("https://docs.wto.org/imrd/directdoc.asp?DDFDocuments/v/G/TBTN26/BDI792.docx", "https://docs.wto.org/imrd/directdoc.asp?DDFDocuments/v/G/TBTN26/BDI792.docx")</f>
        <v>https://docs.wto.org/imrd/directdoc.asp?DDFDocuments/v/G/TBTN26/BDI792.docx</v>
      </c>
      <c r="U250" s="6" t="s">
        <v>45</v>
      </c>
      <c r="V250" s="6" t="s">
        <v>45</v>
      </c>
      <c r="W250" s="6" t="s">
        <v>44</v>
      </c>
      <c r="X250" s="6" t="s">
        <v>45</v>
      </c>
      <c r="Y250" s="6" t="s">
        <v>45</v>
      </c>
      <c r="Z250" s="6" t="s">
        <v>45</v>
      </c>
      <c r="AA250" s="6" t="s">
        <v>45</v>
      </c>
      <c r="AB250" s="9" t="s">
        <v>1229</v>
      </c>
      <c r="AC250" s="6" t="s">
        <v>38</v>
      </c>
      <c r="AD250" s="6" t="s">
        <v>38</v>
      </c>
      <c r="AE250" s="6" t="s">
        <v>38</v>
      </c>
      <c r="AF250" s="6" t="s">
        <v>38</v>
      </c>
      <c r="AG250" s="6" t="s">
        <v>38</v>
      </c>
      <c r="AH250" s="9" t="s">
        <v>38</v>
      </c>
    </row>
    <row r="251" spans="1:34" ht="30" customHeight="1" x14ac:dyDescent="0.3">
      <c r="A251" s="6" t="s">
        <v>1096</v>
      </c>
      <c r="B251" s="10">
        <v>46188</v>
      </c>
      <c r="C251" s="8" t="str">
        <f>HYPERLINK("https://epingalert.org/en/Search?viewData= G/TBT/N/BDI/792, G/TBT/N/KEN/2082, G/TBT/N/RWA/1450, G/TBT/N/TZA/1629, G/TBT/N/UGA/2406"," G/TBT/N/BDI/792, G/TBT/N/KEN/2082, G/TBT/N/RWA/1450, G/TBT/N/TZA/1629, G/TBT/N/UGA/2406")</f>
        <v xml:space="preserve"> G/TBT/N/BDI/792, G/TBT/N/KEN/2082, G/TBT/N/RWA/1450, G/TBT/N/TZA/1629, G/TBT/N/UGA/2406</v>
      </c>
      <c r="D251" s="9" t="s">
        <v>1226</v>
      </c>
      <c r="E251" s="9" t="s">
        <v>1227</v>
      </c>
      <c r="F251" s="9" t="s">
        <v>1206</v>
      </c>
      <c r="G251" s="9" t="s">
        <v>1198</v>
      </c>
      <c r="H251" s="9" t="s">
        <v>480</v>
      </c>
      <c r="I251" s="9" t="s">
        <v>1199</v>
      </c>
      <c r="J251" s="9" t="s">
        <v>38</v>
      </c>
      <c r="K251" s="9" t="s">
        <v>121</v>
      </c>
      <c r="L251" s="6"/>
      <c r="M251" s="7">
        <v>46248</v>
      </c>
      <c r="N251" s="7" t="s">
        <v>122</v>
      </c>
      <c r="O251" s="7" t="s">
        <v>122</v>
      </c>
      <c r="P251" s="6" t="s">
        <v>43</v>
      </c>
      <c r="Q251" s="9" t="s">
        <v>1228</v>
      </c>
      <c r="R251" s="6" t="str">
        <f>HYPERLINK("https://docs.wto.org/imrd/directdoc.asp?DDFDocuments/t/G/TBTN26/BDI792.docx", "https://docs.wto.org/imrd/directdoc.asp?DDFDocuments/t/G/TBTN26/BDI792.docx")</f>
        <v>https://docs.wto.org/imrd/directdoc.asp?DDFDocuments/t/G/TBTN26/BDI792.docx</v>
      </c>
      <c r="S251" s="6" t="str">
        <f>HYPERLINK("https://docs.wto.org/imrd/directdoc.asp?DDFDocuments/u/G/TBTN26/BDI792.docx", "https://docs.wto.org/imrd/directdoc.asp?DDFDocuments/u/G/TBTN26/BDI792.docx")</f>
        <v>https://docs.wto.org/imrd/directdoc.asp?DDFDocuments/u/G/TBTN26/BDI792.docx</v>
      </c>
      <c r="T251" s="6" t="str">
        <f>HYPERLINK("https://docs.wto.org/imrd/directdoc.asp?DDFDocuments/v/G/TBTN26/BDI792.docx", "https://docs.wto.org/imrd/directdoc.asp?DDFDocuments/v/G/TBTN26/BDI792.docx")</f>
        <v>https://docs.wto.org/imrd/directdoc.asp?DDFDocuments/v/G/TBTN26/BDI792.docx</v>
      </c>
      <c r="U251" s="6" t="s">
        <v>45</v>
      </c>
      <c r="V251" s="6" t="s">
        <v>45</v>
      </c>
      <c r="W251" s="6" t="s">
        <v>44</v>
      </c>
      <c r="X251" s="6" t="s">
        <v>45</v>
      </c>
      <c r="Y251" s="6" t="s">
        <v>45</v>
      </c>
      <c r="Z251" s="6" t="s">
        <v>45</v>
      </c>
      <c r="AA251" s="6" t="s">
        <v>45</v>
      </c>
      <c r="AB251" s="9" t="s">
        <v>1229</v>
      </c>
      <c r="AC251" s="6" t="s">
        <v>38</v>
      </c>
      <c r="AD251" s="6" t="s">
        <v>38</v>
      </c>
      <c r="AE251" s="6" t="s">
        <v>38</v>
      </c>
      <c r="AF251" s="6" t="s">
        <v>38</v>
      </c>
      <c r="AG251" s="6" t="s">
        <v>38</v>
      </c>
      <c r="AH251" s="9" t="s">
        <v>38</v>
      </c>
    </row>
    <row r="252" spans="1:34" ht="30" customHeight="1" x14ac:dyDescent="0.3">
      <c r="A252" s="6" t="s">
        <v>1202</v>
      </c>
      <c r="B252" s="10">
        <v>46188</v>
      </c>
      <c r="C252" s="8" t="str">
        <f>HYPERLINK("https://epingalert.org/en/Search?viewData= G/TBT/N/BDI/792, G/TBT/N/KEN/2082, G/TBT/N/RWA/1450, G/TBT/N/TZA/1629, G/TBT/N/UGA/2406"," G/TBT/N/BDI/792, G/TBT/N/KEN/2082, G/TBT/N/RWA/1450, G/TBT/N/TZA/1629, G/TBT/N/UGA/2406")</f>
        <v xml:space="preserve"> G/TBT/N/BDI/792, G/TBT/N/KEN/2082, G/TBT/N/RWA/1450, G/TBT/N/TZA/1629, G/TBT/N/UGA/2406</v>
      </c>
      <c r="D252" s="9" t="s">
        <v>1226</v>
      </c>
      <c r="E252" s="9" t="s">
        <v>1227</v>
      </c>
      <c r="F252" s="9" t="s">
        <v>1206</v>
      </c>
      <c r="G252" s="9" t="s">
        <v>1198</v>
      </c>
      <c r="H252" s="9" t="s">
        <v>480</v>
      </c>
      <c r="I252" s="9" t="s">
        <v>1199</v>
      </c>
      <c r="J252" s="9" t="s">
        <v>38</v>
      </c>
      <c r="K252" s="9" t="s">
        <v>121</v>
      </c>
      <c r="L252" s="6"/>
      <c r="M252" s="7">
        <v>46248</v>
      </c>
      <c r="N252" s="7" t="s">
        <v>122</v>
      </c>
      <c r="O252" s="7" t="s">
        <v>122</v>
      </c>
      <c r="P252" s="6" t="s">
        <v>43</v>
      </c>
      <c r="Q252" s="9" t="s">
        <v>1228</v>
      </c>
      <c r="R252" s="6" t="str">
        <f>HYPERLINK("https://docs.wto.org/imrd/directdoc.asp?DDFDocuments/t/G/TBTN26/BDI792.docx", "https://docs.wto.org/imrd/directdoc.asp?DDFDocuments/t/G/TBTN26/BDI792.docx")</f>
        <v>https://docs.wto.org/imrd/directdoc.asp?DDFDocuments/t/G/TBTN26/BDI792.docx</v>
      </c>
      <c r="S252" s="6" t="str">
        <f>HYPERLINK("https://docs.wto.org/imrd/directdoc.asp?DDFDocuments/u/G/TBTN26/BDI792.docx", "https://docs.wto.org/imrd/directdoc.asp?DDFDocuments/u/G/TBTN26/BDI792.docx")</f>
        <v>https://docs.wto.org/imrd/directdoc.asp?DDFDocuments/u/G/TBTN26/BDI792.docx</v>
      </c>
      <c r="T252" s="6" t="str">
        <f>HYPERLINK("https://docs.wto.org/imrd/directdoc.asp?DDFDocuments/v/G/TBTN26/BDI792.docx", "https://docs.wto.org/imrd/directdoc.asp?DDFDocuments/v/G/TBTN26/BDI792.docx")</f>
        <v>https://docs.wto.org/imrd/directdoc.asp?DDFDocuments/v/G/TBTN26/BDI792.docx</v>
      </c>
      <c r="U252" s="6" t="s">
        <v>45</v>
      </c>
      <c r="V252" s="6" t="s">
        <v>45</v>
      </c>
      <c r="W252" s="6" t="s">
        <v>44</v>
      </c>
      <c r="X252" s="6" t="s">
        <v>45</v>
      </c>
      <c r="Y252" s="6" t="s">
        <v>45</v>
      </c>
      <c r="Z252" s="6" t="s">
        <v>45</v>
      </c>
      <c r="AA252" s="6" t="s">
        <v>45</v>
      </c>
      <c r="AB252" s="9" t="s">
        <v>1229</v>
      </c>
      <c r="AC252" s="6" t="s">
        <v>38</v>
      </c>
      <c r="AD252" s="6" t="s">
        <v>38</v>
      </c>
      <c r="AE252" s="6" t="s">
        <v>38</v>
      </c>
      <c r="AF252" s="6" t="s">
        <v>38</v>
      </c>
      <c r="AG252" s="6" t="s">
        <v>38</v>
      </c>
      <c r="AH252" s="9" t="s">
        <v>38</v>
      </c>
    </row>
    <row r="253" spans="1:34" ht="30" customHeight="1" x14ac:dyDescent="0.3">
      <c r="A253" s="6" t="s">
        <v>1203</v>
      </c>
      <c r="B253" s="10">
        <v>46188</v>
      </c>
      <c r="C253" s="8" t="str">
        <f>HYPERLINK("https://epingalert.org/en/Search?viewData= G/TBT/N/BDI/792, G/TBT/N/KEN/2082, G/TBT/N/RWA/1450, G/TBT/N/TZA/1629, G/TBT/N/UGA/2406"," G/TBT/N/BDI/792, G/TBT/N/KEN/2082, G/TBT/N/RWA/1450, G/TBT/N/TZA/1629, G/TBT/N/UGA/2406")</f>
        <v xml:space="preserve"> G/TBT/N/BDI/792, G/TBT/N/KEN/2082, G/TBT/N/RWA/1450, G/TBT/N/TZA/1629, G/TBT/N/UGA/2406</v>
      </c>
      <c r="D253" s="9" t="s">
        <v>1226</v>
      </c>
      <c r="E253" s="9" t="s">
        <v>1227</v>
      </c>
      <c r="F253" s="9" t="s">
        <v>1206</v>
      </c>
      <c r="G253" s="9" t="s">
        <v>1198</v>
      </c>
      <c r="H253" s="9" t="s">
        <v>480</v>
      </c>
      <c r="I253" s="9" t="s">
        <v>1199</v>
      </c>
      <c r="J253" s="9" t="s">
        <v>38</v>
      </c>
      <c r="K253" s="9" t="s">
        <v>121</v>
      </c>
      <c r="L253" s="6"/>
      <c r="M253" s="7">
        <v>46248</v>
      </c>
      <c r="N253" s="7" t="s">
        <v>122</v>
      </c>
      <c r="O253" s="7" t="s">
        <v>122</v>
      </c>
      <c r="P253" s="6" t="s">
        <v>43</v>
      </c>
      <c r="Q253" s="9" t="s">
        <v>1228</v>
      </c>
      <c r="R253" s="6" t="str">
        <f>HYPERLINK("https://docs.wto.org/imrd/directdoc.asp?DDFDocuments/t/G/TBTN26/BDI792.docx", "https://docs.wto.org/imrd/directdoc.asp?DDFDocuments/t/G/TBTN26/BDI792.docx")</f>
        <v>https://docs.wto.org/imrd/directdoc.asp?DDFDocuments/t/G/TBTN26/BDI792.docx</v>
      </c>
      <c r="S253" s="6" t="str">
        <f>HYPERLINK("https://docs.wto.org/imrd/directdoc.asp?DDFDocuments/u/G/TBTN26/BDI792.docx", "https://docs.wto.org/imrd/directdoc.asp?DDFDocuments/u/G/TBTN26/BDI792.docx")</f>
        <v>https://docs.wto.org/imrd/directdoc.asp?DDFDocuments/u/G/TBTN26/BDI792.docx</v>
      </c>
      <c r="T253" s="6" t="str">
        <f>HYPERLINK("https://docs.wto.org/imrd/directdoc.asp?DDFDocuments/v/G/TBTN26/BDI792.docx", "https://docs.wto.org/imrd/directdoc.asp?DDFDocuments/v/G/TBTN26/BDI792.docx")</f>
        <v>https://docs.wto.org/imrd/directdoc.asp?DDFDocuments/v/G/TBTN26/BDI792.docx</v>
      </c>
      <c r="U253" s="6" t="s">
        <v>45</v>
      </c>
      <c r="V253" s="6" t="s">
        <v>45</v>
      </c>
      <c r="W253" s="6" t="s">
        <v>44</v>
      </c>
      <c r="X253" s="6" t="s">
        <v>45</v>
      </c>
      <c r="Y253" s="6" t="s">
        <v>45</v>
      </c>
      <c r="Z253" s="6" t="s">
        <v>45</v>
      </c>
      <c r="AA253" s="6" t="s">
        <v>45</v>
      </c>
      <c r="AB253" s="9" t="s">
        <v>1229</v>
      </c>
      <c r="AC253" s="6" t="s">
        <v>38</v>
      </c>
      <c r="AD253" s="6" t="s">
        <v>38</v>
      </c>
      <c r="AE253" s="6" t="s">
        <v>38</v>
      </c>
      <c r="AF253" s="6" t="s">
        <v>38</v>
      </c>
      <c r="AG253" s="6" t="s">
        <v>38</v>
      </c>
      <c r="AH253" s="9" t="s">
        <v>38</v>
      </c>
    </row>
    <row r="254" spans="1:34" ht="30" customHeight="1" x14ac:dyDescent="0.3">
      <c r="A254" s="6" t="s">
        <v>876</v>
      </c>
      <c r="B254" s="10">
        <v>46188</v>
      </c>
      <c r="C254" s="8" t="str">
        <f>HYPERLINK("https://epingalert.org/en/Search?viewData= G/TBT/N/BDI/792, G/TBT/N/KEN/2082, G/TBT/N/RWA/1450, G/TBT/N/TZA/1629, G/TBT/N/UGA/2406"," G/TBT/N/BDI/792, G/TBT/N/KEN/2082, G/TBT/N/RWA/1450, G/TBT/N/TZA/1629, G/TBT/N/UGA/2406")</f>
        <v xml:space="preserve"> G/TBT/N/BDI/792, G/TBT/N/KEN/2082, G/TBT/N/RWA/1450, G/TBT/N/TZA/1629, G/TBT/N/UGA/2406</v>
      </c>
      <c r="D254" s="9" t="s">
        <v>1226</v>
      </c>
      <c r="E254" s="9" t="s">
        <v>1227</v>
      </c>
      <c r="F254" s="9" t="s">
        <v>1206</v>
      </c>
      <c r="G254" s="9" t="s">
        <v>1198</v>
      </c>
      <c r="H254" s="9" t="s">
        <v>480</v>
      </c>
      <c r="I254" s="9" t="s">
        <v>1199</v>
      </c>
      <c r="J254" s="9" t="s">
        <v>38</v>
      </c>
      <c r="K254" s="9" t="s">
        <v>121</v>
      </c>
      <c r="L254" s="6"/>
      <c r="M254" s="7">
        <v>46248</v>
      </c>
      <c r="N254" s="7" t="s">
        <v>122</v>
      </c>
      <c r="O254" s="7" t="s">
        <v>122</v>
      </c>
      <c r="P254" s="6" t="s">
        <v>43</v>
      </c>
      <c r="Q254" s="9" t="s">
        <v>1228</v>
      </c>
      <c r="R254" s="6" t="str">
        <f>HYPERLINK("https://docs.wto.org/imrd/directdoc.asp?DDFDocuments/t/G/TBTN26/BDI792.docx", "https://docs.wto.org/imrd/directdoc.asp?DDFDocuments/t/G/TBTN26/BDI792.docx")</f>
        <v>https://docs.wto.org/imrd/directdoc.asp?DDFDocuments/t/G/TBTN26/BDI792.docx</v>
      </c>
      <c r="S254" s="6" t="str">
        <f>HYPERLINK("https://docs.wto.org/imrd/directdoc.asp?DDFDocuments/u/G/TBTN26/BDI792.docx", "https://docs.wto.org/imrd/directdoc.asp?DDFDocuments/u/G/TBTN26/BDI792.docx")</f>
        <v>https://docs.wto.org/imrd/directdoc.asp?DDFDocuments/u/G/TBTN26/BDI792.docx</v>
      </c>
      <c r="T254" s="6" t="str">
        <f>HYPERLINK("https://docs.wto.org/imrd/directdoc.asp?DDFDocuments/v/G/TBTN26/BDI792.docx", "https://docs.wto.org/imrd/directdoc.asp?DDFDocuments/v/G/TBTN26/BDI792.docx")</f>
        <v>https://docs.wto.org/imrd/directdoc.asp?DDFDocuments/v/G/TBTN26/BDI792.docx</v>
      </c>
      <c r="U254" s="6" t="s">
        <v>45</v>
      </c>
      <c r="V254" s="6" t="s">
        <v>45</v>
      </c>
      <c r="W254" s="6" t="s">
        <v>44</v>
      </c>
      <c r="X254" s="6" t="s">
        <v>45</v>
      </c>
      <c r="Y254" s="6" t="s">
        <v>45</v>
      </c>
      <c r="Z254" s="6" t="s">
        <v>45</v>
      </c>
      <c r="AA254" s="6" t="s">
        <v>45</v>
      </c>
      <c r="AB254" s="9" t="s">
        <v>1229</v>
      </c>
      <c r="AC254" s="6" t="s">
        <v>38</v>
      </c>
      <c r="AD254" s="6" t="s">
        <v>38</v>
      </c>
      <c r="AE254" s="6" t="s">
        <v>38</v>
      </c>
      <c r="AF254" s="6" t="s">
        <v>38</v>
      </c>
      <c r="AG254" s="6" t="s">
        <v>38</v>
      </c>
      <c r="AH254" s="9" t="s">
        <v>38</v>
      </c>
    </row>
    <row r="255" spans="1:34" ht="30" customHeight="1" x14ac:dyDescent="0.3">
      <c r="A255" s="6" t="s">
        <v>1194</v>
      </c>
      <c r="B255" s="10">
        <v>46188</v>
      </c>
      <c r="C255" s="8" t="str">
        <f>HYPERLINK("https://epingalert.org/en/Search?viewData= G/TBT/N/BDI/793, G/TBT/N/KEN/2083, G/TBT/N/RWA/1451, G/TBT/N/TZA/1630, G/TBT/N/UGA/2407"," G/TBT/N/BDI/793, G/TBT/N/KEN/2083, G/TBT/N/RWA/1451, G/TBT/N/TZA/1630, G/TBT/N/UGA/2407")</f>
        <v xml:space="preserve"> G/TBT/N/BDI/793, G/TBT/N/KEN/2083, G/TBT/N/RWA/1451, G/TBT/N/TZA/1630, G/TBT/N/UGA/2407</v>
      </c>
      <c r="D255" s="9" t="s">
        <v>1230</v>
      </c>
      <c r="E255" s="9" t="s">
        <v>1231</v>
      </c>
      <c r="F255" s="9" t="s">
        <v>1206</v>
      </c>
      <c r="G255" s="9" t="s">
        <v>1198</v>
      </c>
      <c r="H255" s="9" t="s">
        <v>480</v>
      </c>
      <c r="I255" s="9" t="s">
        <v>1199</v>
      </c>
      <c r="J255" s="9" t="s">
        <v>38</v>
      </c>
      <c r="K255" s="9" t="s">
        <v>121</v>
      </c>
      <c r="L255" s="6"/>
      <c r="M255" s="7">
        <v>46248</v>
      </c>
      <c r="N255" s="7" t="s">
        <v>122</v>
      </c>
      <c r="O255" s="7" t="s">
        <v>60</v>
      </c>
      <c r="P255" s="6" t="s">
        <v>43</v>
      </c>
      <c r="Q255" s="9" t="s">
        <v>1232</v>
      </c>
      <c r="R255" s="6" t="str">
        <f>HYPERLINK("https://docs.wto.org/imrd/directdoc.asp?DDFDocuments/t/G/TBTN26/BDI793.docx", "https://docs.wto.org/imrd/directdoc.asp?DDFDocuments/t/G/TBTN26/BDI793.docx")</f>
        <v>https://docs.wto.org/imrd/directdoc.asp?DDFDocuments/t/G/TBTN26/BDI793.docx</v>
      </c>
      <c r="S255" s="6" t="str">
        <f>HYPERLINK("https://docs.wto.org/imrd/directdoc.asp?DDFDocuments/u/G/TBTN26/BDI793.docx", "https://docs.wto.org/imrd/directdoc.asp?DDFDocuments/u/G/TBTN26/BDI793.docx")</f>
        <v>https://docs.wto.org/imrd/directdoc.asp?DDFDocuments/u/G/TBTN26/BDI793.docx</v>
      </c>
      <c r="T255" s="6" t="str">
        <f>HYPERLINK("https://docs.wto.org/imrd/directdoc.asp?DDFDocuments/v/G/TBTN26/BDI793.docx", "https://docs.wto.org/imrd/directdoc.asp?DDFDocuments/v/G/TBTN26/BDI793.docx")</f>
        <v>https://docs.wto.org/imrd/directdoc.asp?DDFDocuments/v/G/TBTN26/BDI793.docx</v>
      </c>
      <c r="U255" s="6" t="s">
        <v>45</v>
      </c>
      <c r="V255" s="6" t="s">
        <v>45</v>
      </c>
      <c r="W255" s="6" t="s">
        <v>44</v>
      </c>
      <c r="X255" s="6" t="s">
        <v>45</v>
      </c>
      <c r="Y255" s="6" t="s">
        <v>45</v>
      </c>
      <c r="Z255" s="6" t="s">
        <v>45</v>
      </c>
      <c r="AA255" s="6" t="s">
        <v>45</v>
      </c>
      <c r="AB255" s="9" t="s">
        <v>1233</v>
      </c>
      <c r="AC255" s="6" t="s">
        <v>38</v>
      </c>
      <c r="AD255" s="6" t="s">
        <v>38</v>
      </c>
      <c r="AE255" s="6" t="s">
        <v>38</v>
      </c>
      <c r="AF255" s="6" t="s">
        <v>38</v>
      </c>
      <c r="AG255" s="6" t="s">
        <v>38</v>
      </c>
      <c r="AH255" s="9" t="s">
        <v>38</v>
      </c>
    </row>
    <row r="256" spans="1:34" ht="30" customHeight="1" x14ac:dyDescent="0.3">
      <c r="A256" s="6" t="s">
        <v>1096</v>
      </c>
      <c r="B256" s="10">
        <v>46188</v>
      </c>
      <c r="C256" s="8" t="str">
        <f>HYPERLINK("https://epingalert.org/en/Search?viewData= G/TBT/N/BDI/793, G/TBT/N/KEN/2083, G/TBT/N/RWA/1451, G/TBT/N/TZA/1630, G/TBT/N/UGA/2407"," G/TBT/N/BDI/793, G/TBT/N/KEN/2083, G/TBT/N/RWA/1451, G/TBT/N/TZA/1630, G/TBT/N/UGA/2407")</f>
        <v xml:space="preserve"> G/TBT/N/BDI/793, G/TBT/N/KEN/2083, G/TBT/N/RWA/1451, G/TBT/N/TZA/1630, G/TBT/N/UGA/2407</v>
      </c>
      <c r="D256" s="9" t="s">
        <v>1230</v>
      </c>
      <c r="E256" s="9" t="s">
        <v>1231</v>
      </c>
      <c r="F256" s="9" t="s">
        <v>1206</v>
      </c>
      <c r="G256" s="9" t="s">
        <v>1198</v>
      </c>
      <c r="H256" s="9" t="s">
        <v>480</v>
      </c>
      <c r="I256" s="9" t="s">
        <v>1199</v>
      </c>
      <c r="J256" s="9" t="s">
        <v>38</v>
      </c>
      <c r="K256" s="9" t="s">
        <v>121</v>
      </c>
      <c r="L256" s="6"/>
      <c r="M256" s="7">
        <v>46248</v>
      </c>
      <c r="N256" s="7" t="s">
        <v>122</v>
      </c>
      <c r="O256" s="7" t="s">
        <v>60</v>
      </c>
      <c r="P256" s="6" t="s">
        <v>43</v>
      </c>
      <c r="Q256" s="9" t="s">
        <v>1232</v>
      </c>
      <c r="R256" s="6" t="str">
        <f>HYPERLINK("https://docs.wto.org/imrd/directdoc.asp?DDFDocuments/t/G/TBTN26/BDI793.docx", "https://docs.wto.org/imrd/directdoc.asp?DDFDocuments/t/G/TBTN26/BDI793.docx")</f>
        <v>https://docs.wto.org/imrd/directdoc.asp?DDFDocuments/t/G/TBTN26/BDI793.docx</v>
      </c>
      <c r="S256" s="6" t="str">
        <f>HYPERLINK("https://docs.wto.org/imrd/directdoc.asp?DDFDocuments/u/G/TBTN26/BDI793.docx", "https://docs.wto.org/imrd/directdoc.asp?DDFDocuments/u/G/TBTN26/BDI793.docx")</f>
        <v>https://docs.wto.org/imrd/directdoc.asp?DDFDocuments/u/G/TBTN26/BDI793.docx</v>
      </c>
      <c r="T256" s="6" t="str">
        <f>HYPERLINK("https://docs.wto.org/imrd/directdoc.asp?DDFDocuments/v/G/TBTN26/BDI793.docx", "https://docs.wto.org/imrd/directdoc.asp?DDFDocuments/v/G/TBTN26/BDI793.docx")</f>
        <v>https://docs.wto.org/imrd/directdoc.asp?DDFDocuments/v/G/TBTN26/BDI793.docx</v>
      </c>
      <c r="U256" s="6" t="s">
        <v>45</v>
      </c>
      <c r="V256" s="6" t="s">
        <v>45</v>
      </c>
      <c r="W256" s="6" t="s">
        <v>44</v>
      </c>
      <c r="X256" s="6" t="s">
        <v>45</v>
      </c>
      <c r="Y256" s="6" t="s">
        <v>45</v>
      </c>
      <c r="Z256" s="6" t="s">
        <v>45</v>
      </c>
      <c r="AA256" s="6" t="s">
        <v>45</v>
      </c>
      <c r="AB256" s="9" t="s">
        <v>1233</v>
      </c>
      <c r="AC256" s="6" t="s">
        <v>38</v>
      </c>
      <c r="AD256" s="6" t="s">
        <v>38</v>
      </c>
      <c r="AE256" s="6" t="s">
        <v>38</v>
      </c>
      <c r="AF256" s="6" t="s">
        <v>38</v>
      </c>
      <c r="AG256" s="6" t="s">
        <v>38</v>
      </c>
      <c r="AH256" s="9" t="s">
        <v>38</v>
      </c>
    </row>
    <row r="257" spans="1:34" ht="30" customHeight="1" x14ac:dyDescent="0.3">
      <c r="A257" s="6" t="s">
        <v>1202</v>
      </c>
      <c r="B257" s="10">
        <v>46188</v>
      </c>
      <c r="C257" s="8" t="str">
        <f>HYPERLINK("https://epingalert.org/en/Search?viewData= G/TBT/N/BDI/793, G/TBT/N/KEN/2083, G/TBT/N/RWA/1451, G/TBT/N/TZA/1630, G/TBT/N/UGA/2407"," G/TBT/N/BDI/793, G/TBT/N/KEN/2083, G/TBT/N/RWA/1451, G/TBT/N/TZA/1630, G/TBT/N/UGA/2407")</f>
        <v xml:space="preserve"> G/TBT/N/BDI/793, G/TBT/N/KEN/2083, G/TBT/N/RWA/1451, G/TBT/N/TZA/1630, G/TBT/N/UGA/2407</v>
      </c>
      <c r="D257" s="9" t="s">
        <v>1230</v>
      </c>
      <c r="E257" s="9" t="s">
        <v>1231</v>
      </c>
      <c r="F257" s="9" t="s">
        <v>1206</v>
      </c>
      <c r="G257" s="9" t="s">
        <v>1198</v>
      </c>
      <c r="H257" s="9" t="s">
        <v>480</v>
      </c>
      <c r="I257" s="9" t="s">
        <v>1199</v>
      </c>
      <c r="J257" s="9" t="s">
        <v>38</v>
      </c>
      <c r="K257" s="9" t="s">
        <v>121</v>
      </c>
      <c r="L257" s="6"/>
      <c r="M257" s="7">
        <v>46248</v>
      </c>
      <c r="N257" s="7" t="s">
        <v>122</v>
      </c>
      <c r="O257" s="7" t="s">
        <v>60</v>
      </c>
      <c r="P257" s="6" t="s">
        <v>43</v>
      </c>
      <c r="Q257" s="9" t="s">
        <v>1232</v>
      </c>
      <c r="R257" s="6" t="str">
        <f>HYPERLINK("https://docs.wto.org/imrd/directdoc.asp?DDFDocuments/t/G/TBTN26/BDI793.docx", "https://docs.wto.org/imrd/directdoc.asp?DDFDocuments/t/G/TBTN26/BDI793.docx")</f>
        <v>https://docs.wto.org/imrd/directdoc.asp?DDFDocuments/t/G/TBTN26/BDI793.docx</v>
      </c>
      <c r="S257" s="6" t="str">
        <f>HYPERLINK("https://docs.wto.org/imrd/directdoc.asp?DDFDocuments/u/G/TBTN26/BDI793.docx", "https://docs.wto.org/imrd/directdoc.asp?DDFDocuments/u/G/TBTN26/BDI793.docx")</f>
        <v>https://docs.wto.org/imrd/directdoc.asp?DDFDocuments/u/G/TBTN26/BDI793.docx</v>
      </c>
      <c r="T257" s="6" t="str">
        <f>HYPERLINK("https://docs.wto.org/imrd/directdoc.asp?DDFDocuments/v/G/TBTN26/BDI793.docx", "https://docs.wto.org/imrd/directdoc.asp?DDFDocuments/v/G/TBTN26/BDI793.docx")</f>
        <v>https://docs.wto.org/imrd/directdoc.asp?DDFDocuments/v/G/TBTN26/BDI793.docx</v>
      </c>
      <c r="U257" s="6" t="s">
        <v>45</v>
      </c>
      <c r="V257" s="6" t="s">
        <v>45</v>
      </c>
      <c r="W257" s="6" t="s">
        <v>44</v>
      </c>
      <c r="X257" s="6" t="s">
        <v>45</v>
      </c>
      <c r="Y257" s="6" t="s">
        <v>45</v>
      </c>
      <c r="Z257" s="6" t="s">
        <v>45</v>
      </c>
      <c r="AA257" s="6" t="s">
        <v>45</v>
      </c>
      <c r="AB257" s="9" t="s">
        <v>1233</v>
      </c>
      <c r="AC257" s="6" t="s">
        <v>38</v>
      </c>
      <c r="AD257" s="6" t="s">
        <v>38</v>
      </c>
      <c r="AE257" s="6" t="s">
        <v>38</v>
      </c>
      <c r="AF257" s="6" t="s">
        <v>38</v>
      </c>
      <c r="AG257" s="6" t="s">
        <v>38</v>
      </c>
      <c r="AH257" s="9" t="s">
        <v>38</v>
      </c>
    </row>
    <row r="258" spans="1:34" ht="30" customHeight="1" x14ac:dyDescent="0.3">
      <c r="A258" s="6" t="s">
        <v>1203</v>
      </c>
      <c r="B258" s="10">
        <v>46188</v>
      </c>
      <c r="C258" s="8" t="str">
        <f>HYPERLINK("https://epingalert.org/en/Search?viewData= G/TBT/N/BDI/793, G/TBT/N/KEN/2083, G/TBT/N/RWA/1451, G/TBT/N/TZA/1630, G/TBT/N/UGA/2407"," G/TBT/N/BDI/793, G/TBT/N/KEN/2083, G/TBT/N/RWA/1451, G/TBT/N/TZA/1630, G/TBT/N/UGA/2407")</f>
        <v xml:space="preserve"> G/TBT/N/BDI/793, G/TBT/N/KEN/2083, G/TBT/N/RWA/1451, G/TBT/N/TZA/1630, G/TBT/N/UGA/2407</v>
      </c>
      <c r="D258" s="9" t="s">
        <v>1230</v>
      </c>
      <c r="E258" s="9" t="s">
        <v>1231</v>
      </c>
      <c r="F258" s="9" t="s">
        <v>1206</v>
      </c>
      <c r="G258" s="9" t="s">
        <v>1198</v>
      </c>
      <c r="H258" s="9" t="s">
        <v>480</v>
      </c>
      <c r="I258" s="9" t="s">
        <v>1199</v>
      </c>
      <c r="J258" s="9" t="s">
        <v>38</v>
      </c>
      <c r="K258" s="9" t="s">
        <v>121</v>
      </c>
      <c r="L258" s="6"/>
      <c r="M258" s="7">
        <v>46248</v>
      </c>
      <c r="N258" s="7" t="s">
        <v>122</v>
      </c>
      <c r="O258" s="7" t="s">
        <v>60</v>
      </c>
      <c r="P258" s="6" t="s">
        <v>43</v>
      </c>
      <c r="Q258" s="9" t="s">
        <v>1232</v>
      </c>
      <c r="R258" s="6" t="str">
        <f>HYPERLINK("https://docs.wto.org/imrd/directdoc.asp?DDFDocuments/t/G/TBTN26/BDI793.docx", "https://docs.wto.org/imrd/directdoc.asp?DDFDocuments/t/G/TBTN26/BDI793.docx")</f>
        <v>https://docs.wto.org/imrd/directdoc.asp?DDFDocuments/t/G/TBTN26/BDI793.docx</v>
      </c>
      <c r="S258" s="6" t="str">
        <f>HYPERLINK("https://docs.wto.org/imrd/directdoc.asp?DDFDocuments/u/G/TBTN26/BDI793.docx", "https://docs.wto.org/imrd/directdoc.asp?DDFDocuments/u/G/TBTN26/BDI793.docx")</f>
        <v>https://docs.wto.org/imrd/directdoc.asp?DDFDocuments/u/G/TBTN26/BDI793.docx</v>
      </c>
      <c r="T258" s="6" t="str">
        <f>HYPERLINK("https://docs.wto.org/imrd/directdoc.asp?DDFDocuments/v/G/TBTN26/BDI793.docx", "https://docs.wto.org/imrd/directdoc.asp?DDFDocuments/v/G/TBTN26/BDI793.docx")</f>
        <v>https://docs.wto.org/imrd/directdoc.asp?DDFDocuments/v/G/TBTN26/BDI793.docx</v>
      </c>
      <c r="U258" s="6" t="s">
        <v>45</v>
      </c>
      <c r="V258" s="6" t="s">
        <v>45</v>
      </c>
      <c r="W258" s="6" t="s">
        <v>44</v>
      </c>
      <c r="X258" s="6" t="s">
        <v>45</v>
      </c>
      <c r="Y258" s="6" t="s">
        <v>45</v>
      </c>
      <c r="Z258" s="6" t="s">
        <v>45</v>
      </c>
      <c r="AA258" s="6" t="s">
        <v>45</v>
      </c>
      <c r="AB258" s="9" t="s">
        <v>1233</v>
      </c>
      <c r="AC258" s="6" t="s">
        <v>38</v>
      </c>
      <c r="AD258" s="6" t="s">
        <v>38</v>
      </c>
      <c r="AE258" s="6" t="s">
        <v>38</v>
      </c>
      <c r="AF258" s="6" t="s">
        <v>38</v>
      </c>
      <c r="AG258" s="6" t="s">
        <v>38</v>
      </c>
      <c r="AH258" s="9" t="s">
        <v>38</v>
      </c>
    </row>
    <row r="259" spans="1:34" ht="30" customHeight="1" x14ac:dyDescent="0.3">
      <c r="A259" s="6" t="s">
        <v>876</v>
      </c>
      <c r="B259" s="10">
        <v>46188</v>
      </c>
      <c r="C259" s="8" t="str">
        <f>HYPERLINK("https://epingalert.org/en/Search?viewData= G/TBT/N/BDI/793, G/TBT/N/KEN/2083, G/TBT/N/RWA/1451, G/TBT/N/TZA/1630, G/TBT/N/UGA/2407"," G/TBT/N/BDI/793, G/TBT/N/KEN/2083, G/TBT/N/RWA/1451, G/TBT/N/TZA/1630, G/TBT/N/UGA/2407")</f>
        <v xml:space="preserve"> G/TBT/N/BDI/793, G/TBT/N/KEN/2083, G/TBT/N/RWA/1451, G/TBT/N/TZA/1630, G/TBT/N/UGA/2407</v>
      </c>
      <c r="D259" s="9" t="s">
        <v>1230</v>
      </c>
      <c r="E259" s="9" t="s">
        <v>1231</v>
      </c>
      <c r="F259" s="9" t="s">
        <v>1206</v>
      </c>
      <c r="G259" s="9" t="s">
        <v>1198</v>
      </c>
      <c r="H259" s="9" t="s">
        <v>480</v>
      </c>
      <c r="I259" s="9" t="s">
        <v>1199</v>
      </c>
      <c r="J259" s="9" t="s">
        <v>38</v>
      </c>
      <c r="K259" s="9" t="s">
        <v>121</v>
      </c>
      <c r="L259" s="6"/>
      <c r="M259" s="7">
        <v>46248</v>
      </c>
      <c r="N259" s="7" t="s">
        <v>122</v>
      </c>
      <c r="O259" s="7" t="s">
        <v>60</v>
      </c>
      <c r="P259" s="6" t="s">
        <v>43</v>
      </c>
      <c r="Q259" s="9" t="s">
        <v>1232</v>
      </c>
      <c r="R259" s="6" t="str">
        <f>HYPERLINK("https://docs.wto.org/imrd/directdoc.asp?DDFDocuments/t/G/TBTN26/BDI793.docx", "https://docs.wto.org/imrd/directdoc.asp?DDFDocuments/t/G/TBTN26/BDI793.docx")</f>
        <v>https://docs.wto.org/imrd/directdoc.asp?DDFDocuments/t/G/TBTN26/BDI793.docx</v>
      </c>
      <c r="S259" s="6" t="str">
        <f>HYPERLINK("https://docs.wto.org/imrd/directdoc.asp?DDFDocuments/u/G/TBTN26/BDI793.docx", "https://docs.wto.org/imrd/directdoc.asp?DDFDocuments/u/G/TBTN26/BDI793.docx")</f>
        <v>https://docs.wto.org/imrd/directdoc.asp?DDFDocuments/u/G/TBTN26/BDI793.docx</v>
      </c>
      <c r="T259" s="6" t="str">
        <f>HYPERLINK("https://docs.wto.org/imrd/directdoc.asp?DDFDocuments/v/G/TBTN26/BDI793.docx", "https://docs.wto.org/imrd/directdoc.asp?DDFDocuments/v/G/TBTN26/BDI793.docx")</f>
        <v>https://docs.wto.org/imrd/directdoc.asp?DDFDocuments/v/G/TBTN26/BDI793.docx</v>
      </c>
      <c r="U259" s="6" t="s">
        <v>45</v>
      </c>
      <c r="V259" s="6" t="s">
        <v>45</v>
      </c>
      <c r="W259" s="6" t="s">
        <v>44</v>
      </c>
      <c r="X259" s="6" t="s">
        <v>45</v>
      </c>
      <c r="Y259" s="6" t="s">
        <v>45</v>
      </c>
      <c r="Z259" s="6" t="s">
        <v>45</v>
      </c>
      <c r="AA259" s="6" t="s">
        <v>45</v>
      </c>
      <c r="AB259" s="9" t="s">
        <v>1233</v>
      </c>
      <c r="AC259" s="6" t="s">
        <v>38</v>
      </c>
      <c r="AD259" s="6" t="s">
        <v>38</v>
      </c>
      <c r="AE259" s="6" t="s">
        <v>38</v>
      </c>
      <c r="AF259" s="6" t="s">
        <v>38</v>
      </c>
      <c r="AG259" s="6" t="s">
        <v>38</v>
      </c>
      <c r="AH259" s="9" t="s">
        <v>38</v>
      </c>
    </row>
    <row r="260" spans="1:34" ht="30" customHeight="1" x14ac:dyDescent="0.3">
      <c r="A260" s="6" t="s">
        <v>1194</v>
      </c>
      <c r="B260" s="10">
        <v>46188</v>
      </c>
      <c r="C260" s="8" t="str">
        <f>HYPERLINK("https://epingalert.org/en/Search?viewData= G/TBT/N/BDI/794, G/TBT/N/KEN/2084, G/TBT/N/RWA/1452, G/TBT/N/TZA/1631, G/TBT/N/UGA/2408"," G/TBT/N/BDI/794, G/TBT/N/KEN/2084, G/TBT/N/RWA/1452, G/TBT/N/TZA/1631, G/TBT/N/UGA/2408")</f>
        <v xml:space="preserve"> G/TBT/N/BDI/794, G/TBT/N/KEN/2084, G/TBT/N/RWA/1452, G/TBT/N/TZA/1631, G/TBT/N/UGA/2408</v>
      </c>
      <c r="D260" s="9" t="s">
        <v>1234</v>
      </c>
      <c r="E260" s="9" t="s">
        <v>1235</v>
      </c>
      <c r="F260" s="9" t="s">
        <v>1206</v>
      </c>
      <c r="G260" s="9" t="s">
        <v>1198</v>
      </c>
      <c r="H260" s="9" t="s">
        <v>480</v>
      </c>
      <c r="I260" s="9" t="s">
        <v>1199</v>
      </c>
      <c r="J260" s="9" t="s">
        <v>38</v>
      </c>
      <c r="K260" s="9" t="s">
        <v>121</v>
      </c>
      <c r="L260" s="6"/>
      <c r="M260" s="7">
        <v>46248</v>
      </c>
      <c r="N260" s="7" t="s">
        <v>122</v>
      </c>
      <c r="O260" s="7" t="s">
        <v>60</v>
      </c>
      <c r="P260" s="6" t="s">
        <v>43</v>
      </c>
      <c r="Q260" s="9" t="s">
        <v>1236</v>
      </c>
      <c r="R260" s="6" t="str">
        <f>HYPERLINK("https://docs.wto.org/imrd/directdoc.asp?DDFDocuments/t/G/TBTN26/BDI794.docx", "https://docs.wto.org/imrd/directdoc.asp?DDFDocuments/t/G/TBTN26/BDI794.docx")</f>
        <v>https://docs.wto.org/imrd/directdoc.asp?DDFDocuments/t/G/TBTN26/BDI794.docx</v>
      </c>
      <c r="S260" s="6" t="str">
        <f>HYPERLINK("https://docs.wto.org/imrd/directdoc.asp?DDFDocuments/u/G/TBTN26/BDI794.docx", "https://docs.wto.org/imrd/directdoc.asp?DDFDocuments/u/G/TBTN26/BDI794.docx")</f>
        <v>https://docs.wto.org/imrd/directdoc.asp?DDFDocuments/u/G/TBTN26/BDI794.docx</v>
      </c>
      <c r="T260" s="6" t="str">
        <f>HYPERLINK("https://docs.wto.org/imrd/directdoc.asp?DDFDocuments/v/G/TBTN26/BDI794.docx", "https://docs.wto.org/imrd/directdoc.asp?DDFDocuments/v/G/TBTN26/BDI794.docx")</f>
        <v>https://docs.wto.org/imrd/directdoc.asp?DDFDocuments/v/G/TBTN26/BDI794.docx</v>
      </c>
      <c r="U260" s="6" t="s">
        <v>45</v>
      </c>
      <c r="V260" s="6" t="s">
        <v>45</v>
      </c>
      <c r="W260" s="6" t="s">
        <v>44</v>
      </c>
      <c r="X260" s="6" t="s">
        <v>45</v>
      </c>
      <c r="Y260" s="6" t="s">
        <v>45</v>
      </c>
      <c r="Z260" s="6" t="s">
        <v>45</v>
      </c>
      <c r="AA260" s="6" t="s">
        <v>45</v>
      </c>
      <c r="AB260" s="9" t="s">
        <v>1237</v>
      </c>
      <c r="AC260" s="6" t="s">
        <v>38</v>
      </c>
      <c r="AD260" s="6" t="s">
        <v>38</v>
      </c>
      <c r="AE260" s="6" t="s">
        <v>38</v>
      </c>
      <c r="AF260" s="6" t="s">
        <v>38</v>
      </c>
      <c r="AG260" s="6" t="s">
        <v>38</v>
      </c>
      <c r="AH260" s="9" t="s">
        <v>38</v>
      </c>
    </row>
    <row r="261" spans="1:34" ht="30" customHeight="1" x14ac:dyDescent="0.3">
      <c r="A261" s="6" t="s">
        <v>1096</v>
      </c>
      <c r="B261" s="10">
        <v>46188</v>
      </c>
      <c r="C261" s="8" t="str">
        <f>HYPERLINK("https://epingalert.org/en/Search?viewData= G/TBT/N/BDI/794, G/TBT/N/KEN/2084, G/TBT/N/RWA/1452, G/TBT/N/TZA/1631, G/TBT/N/UGA/2408"," G/TBT/N/BDI/794, G/TBT/N/KEN/2084, G/TBT/N/RWA/1452, G/TBT/N/TZA/1631, G/TBT/N/UGA/2408")</f>
        <v xml:space="preserve"> G/TBT/N/BDI/794, G/TBT/N/KEN/2084, G/TBT/N/RWA/1452, G/TBT/N/TZA/1631, G/TBT/N/UGA/2408</v>
      </c>
      <c r="D261" s="9" t="s">
        <v>1234</v>
      </c>
      <c r="E261" s="9" t="s">
        <v>1235</v>
      </c>
      <c r="F261" s="9" t="s">
        <v>1206</v>
      </c>
      <c r="G261" s="9" t="s">
        <v>1198</v>
      </c>
      <c r="H261" s="9" t="s">
        <v>480</v>
      </c>
      <c r="I261" s="9" t="s">
        <v>1199</v>
      </c>
      <c r="J261" s="9" t="s">
        <v>38</v>
      </c>
      <c r="K261" s="9" t="s">
        <v>121</v>
      </c>
      <c r="L261" s="6"/>
      <c r="M261" s="7">
        <v>46248</v>
      </c>
      <c r="N261" s="7" t="s">
        <v>122</v>
      </c>
      <c r="O261" s="7" t="s">
        <v>60</v>
      </c>
      <c r="P261" s="6" t="s">
        <v>43</v>
      </c>
      <c r="Q261" s="9" t="s">
        <v>1236</v>
      </c>
      <c r="R261" s="6" t="str">
        <f>HYPERLINK("https://docs.wto.org/imrd/directdoc.asp?DDFDocuments/t/G/TBTN26/BDI794.docx", "https://docs.wto.org/imrd/directdoc.asp?DDFDocuments/t/G/TBTN26/BDI794.docx")</f>
        <v>https://docs.wto.org/imrd/directdoc.asp?DDFDocuments/t/G/TBTN26/BDI794.docx</v>
      </c>
      <c r="S261" s="6" t="str">
        <f>HYPERLINK("https://docs.wto.org/imrd/directdoc.asp?DDFDocuments/u/G/TBTN26/BDI794.docx", "https://docs.wto.org/imrd/directdoc.asp?DDFDocuments/u/G/TBTN26/BDI794.docx")</f>
        <v>https://docs.wto.org/imrd/directdoc.asp?DDFDocuments/u/G/TBTN26/BDI794.docx</v>
      </c>
      <c r="T261" s="6" t="str">
        <f>HYPERLINK("https://docs.wto.org/imrd/directdoc.asp?DDFDocuments/v/G/TBTN26/BDI794.docx", "https://docs.wto.org/imrd/directdoc.asp?DDFDocuments/v/G/TBTN26/BDI794.docx")</f>
        <v>https://docs.wto.org/imrd/directdoc.asp?DDFDocuments/v/G/TBTN26/BDI794.docx</v>
      </c>
      <c r="U261" s="6" t="s">
        <v>45</v>
      </c>
      <c r="V261" s="6" t="s">
        <v>45</v>
      </c>
      <c r="W261" s="6" t="s">
        <v>44</v>
      </c>
      <c r="X261" s="6" t="s">
        <v>45</v>
      </c>
      <c r="Y261" s="6" t="s">
        <v>45</v>
      </c>
      <c r="Z261" s="6" t="s">
        <v>45</v>
      </c>
      <c r="AA261" s="6" t="s">
        <v>45</v>
      </c>
      <c r="AB261" s="9" t="s">
        <v>1237</v>
      </c>
      <c r="AC261" s="6" t="s">
        <v>38</v>
      </c>
      <c r="AD261" s="6" t="s">
        <v>38</v>
      </c>
      <c r="AE261" s="6" t="s">
        <v>38</v>
      </c>
      <c r="AF261" s="6" t="s">
        <v>38</v>
      </c>
      <c r="AG261" s="6" t="s">
        <v>38</v>
      </c>
      <c r="AH261" s="9" t="s">
        <v>38</v>
      </c>
    </row>
    <row r="262" spans="1:34" ht="30" customHeight="1" x14ac:dyDescent="0.3">
      <c r="A262" s="6" t="s">
        <v>1202</v>
      </c>
      <c r="B262" s="10">
        <v>46188</v>
      </c>
      <c r="C262" s="8" t="str">
        <f>HYPERLINK("https://epingalert.org/en/Search?viewData= G/TBT/N/BDI/794, G/TBT/N/KEN/2084, G/TBT/N/RWA/1452, G/TBT/N/TZA/1631, G/TBT/N/UGA/2408"," G/TBT/N/BDI/794, G/TBT/N/KEN/2084, G/TBT/N/RWA/1452, G/TBT/N/TZA/1631, G/TBT/N/UGA/2408")</f>
        <v xml:space="preserve"> G/TBT/N/BDI/794, G/TBT/N/KEN/2084, G/TBT/N/RWA/1452, G/TBT/N/TZA/1631, G/TBT/N/UGA/2408</v>
      </c>
      <c r="D262" s="9" t="s">
        <v>1234</v>
      </c>
      <c r="E262" s="9" t="s">
        <v>1235</v>
      </c>
      <c r="F262" s="9" t="s">
        <v>1206</v>
      </c>
      <c r="G262" s="9" t="s">
        <v>1198</v>
      </c>
      <c r="H262" s="9" t="s">
        <v>480</v>
      </c>
      <c r="I262" s="9" t="s">
        <v>1199</v>
      </c>
      <c r="J262" s="9" t="s">
        <v>38</v>
      </c>
      <c r="K262" s="9" t="s">
        <v>121</v>
      </c>
      <c r="L262" s="6"/>
      <c r="M262" s="7">
        <v>46248</v>
      </c>
      <c r="N262" s="7" t="s">
        <v>122</v>
      </c>
      <c r="O262" s="7" t="s">
        <v>60</v>
      </c>
      <c r="P262" s="6" t="s">
        <v>43</v>
      </c>
      <c r="Q262" s="9" t="s">
        <v>1236</v>
      </c>
      <c r="R262" s="6" t="str">
        <f>HYPERLINK("https://docs.wto.org/imrd/directdoc.asp?DDFDocuments/t/G/TBTN26/BDI794.docx", "https://docs.wto.org/imrd/directdoc.asp?DDFDocuments/t/G/TBTN26/BDI794.docx")</f>
        <v>https://docs.wto.org/imrd/directdoc.asp?DDFDocuments/t/G/TBTN26/BDI794.docx</v>
      </c>
      <c r="S262" s="6" t="str">
        <f>HYPERLINK("https://docs.wto.org/imrd/directdoc.asp?DDFDocuments/u/G/TBTN26/BDI794.docx", "https://docs.wto.org/imrd/directdoc.asp?DDFDocuments/u/G/TBTN26/BDI794.docx")</f>
        <v>https://docs.wto.org/imrd/directdoc.asp?DDFDocuments/u/G/TBTN26/BDI794.docx</v>
      </c>
      <c r="T262" s="6" t="str">
        <f>HYPERLINK("https://docs.wto.org/imrd/directdoc.asp?DDFDocuments/v/G/TBTN26/BDI794.docx", "https://docs.wto.org/imrd/directdoc.asp?DDFDocuments/v/G/TBTN26/BDI794.docx")</f>
        <v>https://docs.wto.org/imrd/directdoc.asp?DDFDocuments/v/G/TBTN26/BDI794.docx</v>
      </c>
      <c r="U262" s="6" t="s">
        <v>45</v>
      </c>
      <c r="V262" s="6" t="s">
        <v>45</v>
      </c>
      <c r="W262" s="6" t="s">
        <v>44</v>
      </c>
      <c r="X262" s="6" t="s">
        <v>45</v>
      </c>
      <c r="Y262" s="6" t="s">
        <v>45</v>
      </c>
      <c r="Z262" s="6" t="s">
        <v>45</v>
      </c>
      <c r="AA262" s="6" t="s">
        <v>45</v>
      </c>
      <c r="AB262" s="9" t="s">
        <v>1237</v>
      </c>
      <c r="AC262" s="6" t="s">
        <v>38</v>
      </c>
      <c r="AD262" s="6" t="s">
        <v>38</v>
      </c>
      <c r="AE262" s="6" t="s">
        <v>38</v>
      </c>
      <c r="AF262" s="6" t="s">
        <v>38</v>
      </c>
      <c r="AG262" s="6" t="s">
        <v>38</v>
      </c>
      <c r="AH262" s="9" t="s">
        <v>38</v>
      </c>
    </row>
    <row r="263" spans="1:34" ht="30" customHeight="1" x14ac:dyDescent="0.3">
      <c r="A263" s="6" t="s">
        <v>1203</v>
      </c>
      <c r="B263" s="10">
        <v>46188</v>
      </c>
      <c r="C263" s="8" t="str">
        <f>HYPERLINK("https://epingalert.org/en/Search?viewData= G/TBT/N/BDI/794, G/TBT/N/KEN/2084, G/TBT/N/RWA/1452, G/TBT/N/TZA/1631, G/TBT/N/UGA/2408"," G/TBT/N/BDI/794, G/TBT/N/KEN/2084, G/TBT/N/RWA/1452, G/TBT/N/TZA/1631, G/TBT/N/UGA/2408")</f>
        <v xml:space="preserve"> G/TBT/N/BDI/794, G/TBT/N/KEN/2084, G/TBT/N/RWA/1452, G/TBT/N/TZA/1631, G/TBT/N/UGA/2408</v>
      </c>
      <c r="D263" s="9" t="s">
        <v>1234</v>
      </c>
      <c r="E263" s="9" t="s">
        <v>1235</v>
      </c>
      <c r="F263" s="9" t="s">
        <v>1206</v>
      </c>
      <c r="G263" s="9" t="s">
        <v>1198</v>
      </c>
      <c r="H263" s="9" t="s">
        <v>480</v>
      </c>
      <c r="I263" s="9" t="s">
        <v>1199</v>
      </c>
      <c r="J263" s="9" t="s">
        <v>38</v>
      </c>
      <c r="K263" s="9" t="s">
        <v>121</v>
      </c>
      <c r="L263" s="6"/>
      <c r="M263" s="7">
        <v>46248</v>
      </c>
      <c r="N263" s="7" t="s">
        <v>122</v>
      </c>
      <c r="O263" s="7" t="s">
        <v>60</v>
      </c>
      <c r="P263" s="6" t="s">
        <v>43</v>
      </c>
      <c r="Q263" s="9" t="s">
        <v>1236</v>
      </c>
      <c r="R263" s="6" t="str">
        <f>HYPERLINK("https://docs.wto.org/imrd/directdoc.asp?DDFDocuments/t/G/TBTN26/BDI794.docx", "https://docs.wto.org/imrd/directdoc.asp?DDFDocuments/t/G/TBTN26/BDI794.docx")</f>
        <v>https://docs.wto.org/imrd/directdoc.asp?DDFDocuments/t/G/TBTN26/BDI794.docx</v>
      </c>
      <c r="S263" s="6" t="str">
        <f>HYPERLINK("https://docs.wto.org/imrd/directdoc.asp?DDFDocuments/u/G/TBTN26/BDI794.docx", "https://docs.wto.org/imrd/directdoc.asp?DDFDocuments/u/G/TBTN26/BDI794.docx")</f>
        <v>https://docs.wto.org/imrd/directdoc.asp?DDFDocuments/u/G/TBTN26/BDI794.docx</v>
      </c>
      <c r="T263" s="6" t="str">
        <f>HYPERLINK("https://docs.wto.org/imrd/directdoc.asp?DDFDocuments/v/G/TBTN26/BDI794.docx", "https://docs.wto.org/imrd/directdoc.asp?DDFDocuments/v/G/TBTN26/BDI794.docx")</f>
        <v>https://docs.wto.org/imrd/directdoc.asp?DDFDocuments/v/G/TBTN26/BDI794.docx</v>
      </c>
      <c r="U263" s="6" t="s">
        <v>45</v>
      </c>
      <c r="V263" s="6" t="s">
        <v>45</v>
      </c>
      <c r="W263" s="6" t="s">
        <v>44</v>
      </c>
      <c r="X263" s="6" t="s">
        <v>45</v>
      </c>
      <c r="Y263" s="6" t="s">
        <v>45</v>
      </c>
      <c r="Z263" s="6" t="s">
        <v>45</v>
      </c>
      <c r="AA263" s="6" t="s">
        <v>45</v>
      </c>
      <c r="AB263" s="9" t="s">
        <v>1237</v>
      </c>
      <c r="AC263" s="6" t="s">
        <v>38</v>
      </c>
      <c r="AD263" s="6" t="s">
        <v>38</v>
      </c>
      <c r="AE263" s="6" t="s">
        <v>38</v>
      </c>
      <c r="AF263" s="6" t="s">
        <v>38</v>
      </c>
      <c r="AG263" s="6" t="s">
        <v>38</v>
      </c>
      <c r="AH263" s="9" t="s">
        <v>38</v>
      </c>
    </row>
    <row r="264" spans="1:34" ht="30" customHeight="1" x14ac:dyDescent="0.3">
      <c r="A264" s="6" t="s">
        <v>876</v>
      </c>
      <c r="B264" s="10">
        <v>46188</v>
      </c>
      <c r="C264" s="8" t="str">
        <f>HYPERLINK("https://epingalert.org/en/Search?viewData= G/TBT/N/BDI/794, G/TBT/N/KEN/2084, G/TBT/N/RWA/1452, G/TBT/N/TZA/1631, G/TBT/N/UGA/2408"," G/TBT/N/BDI/794, G/TBT/N/KEN/2084, G/TBT/N/RWA/1452, G/TBT/N/TZA/1631, G/TBT/N/UGA/2408")</f>
        <v xml:space="preserve"> G/TBT/N/BDI/794, G/TBT/N/KEN/2084, G/TBT/N/RWA/1452, G/TBT/N/TZA/1631, G/TBT/N/UGA/2408</v>
      </c>
      <c r="D264" s="9" t="s">
        <v>1234</v>
      </c>
      <c r="E264" s="9" t="s">
        <v>1235</v>
      </c>
      <c r="F264" s="9" t="s">
        <v>1206</v>
      </c>
      <c r="G264" s="9" t="s">
        <v>1198</v>
      </c>
      <c r="H264" s="9" t="s">
        <v>480</v>
      </c>
      <c r="I264" s="9" t="s">
        <v>1199</v>
      </c>
      <c r="J264" s="9" t="s">
        <v>38</v>
      </c>
      <c r="K264" s="9" t="s">
        <v>121</v>
      </c>
      <c r="L264" s="6"/>
      <c r="M264" s="7">
        <v>46248</v>
      </c>
      <c r="N264" s="7" t="s">
        <v>122</v>
      </c>
      <c r="O264" s="7" t="s">
        <v>60</v>
      </c>
      <c r="P264" s="6" t="s">
        <v>43</v>
      </c>
      <c r="Q264" s="9" t="s">
        <v>1236</v>
      </c>
      <c r="R264" s="6" t="str">
        <f>HYPERLINK("https://docs.wto.org/imrd/directdoc.asp?DDFDocuments/t/G/TBTN26/BDI794.docx", "https://docs.wto.org/imrd/directdoc.asp?DDFDocuments/t/G/TBTN26/BDI794.docx")</f>
        <v>https://docs.wto.org/imrd/directdoc.asp?DDFDocuments/t/G/TBTN26/BDI794.docx</v>
      </c>
      <c r="S264" s="6" t="str">
        <f>HYPERLINK("https://docs.wto.org/imrd/directdoc.asp?DDFDocuments/u/G/TBTN26/BDI794.docx", "https://docs.wto.org/imrd/directdoc.asp?DDFDocuments/u/G/TBTN26/BDI794.docx")</f>
        <v>https://docs.wto.org/imrd/directdoc.asp?DDFDocuments/u/G/TBTN26/BDI794.docx</v>
      </c>
      <c r="T264" s="6" t="str">
        <f>HYPERLINK("https://docs.wto.org/imrd/directdoc.asp?DDFDocuments/v/G/TBTN26/BDI794.docx", "https://docs.wto.org/imrd/directdoc.asp?DDFDocuments/v/G/TBTN26/BDI794.docx")</f>
        <v>https://docs.wto.org/imrd/directdoc.asp?DDFDocuments/v/G/TBTN26/BDI794.docx</v>
      </c>
      <c r="U264" s="6" t="s">
        <v>45</v>
      </c>
      <c r="V264" s="6" t="s">
        <v>45</v>
      </c>
      <c r="W264" s="6" t="s">
        <v>44</v>
      </c>
      <c r="X264" s="6" t="s">
        <v>45</v>
      </c>
      <c r="Y264" s="6" t="s">
        <v>45</v>
      </c>
      <c r="Z264" s="6" t="s">
        <v>45</v>
      </c>
      <c r="AA264" s="6" t="s">
        <v>45</v>
      </c>
      <c r="AB264" s="9" t="s">
        <v>1237</v>
      </c>
      <c r="AC264" s="6" t="s">
        <v>38</v>
      </c>
      <c r="AD264" s="6" t="s">
        <v>38</v>
      </c>
      <c r="AE264" s="6" t="s">
        <v>38</v>
      </c>
      <c r="AF264" s="6" t="s">
        <v>38</v>
      </c>
      <c r="AG264" s="6" t="s">
        <v>38</v>
      </c>
      <c r="AH264" s="9" t="s">
        <v>38</v>
      </c>
    </row>
    <row r="265" spans="1:34" ht="30" customHeight="1" x14ac:dyDescent="0.3">
      <c r="A265" s="6" t="s">
        <v>1194</v>
      </c>
      <c r="B265" s="10">
        <v>46188</v>
      </c>
      <c r="C265" s="8" t="str">
        <f>HYPERLINK("https://epingalert.org/en/Search?viewData= G/TBT/N/BDI/795, G/TBT/N/KEN/2085, G/TBT/N/RWA/1453, G/TBT/N/TZA/1632, G/TBT/N/UGA/2409"," G/TBT/N/BDI/795, G/TBT/N/KEN/2085, G/TBT/N/RWA/1453, G/TBT/N/TZA/1632, G/TBT/N/UGA/2409")</f>
        <v xml:space="preserve"> G/TBT/N/BDI/795, G/TBT/N/KEN/2085, G/TBT/N/RWA/1453, G/TBT/N/TZA/1632, G/TBT/N/UGA/2409</v>
      </c>
      <c r="D265" s="9" t="s">
        <v>1238</v>
      </c>
      <c r="E265" s="9" t="s">
        <v>1239</v>
      </c>
      <c r="F265" s="9" t="s">
        <v>1206</v>
      </c>
      <c r="G265" s="9" t="s">
        <v>1198</v>
      </c>
      <c r="H265" s="9" t="s">
        <v>480</v>
      </c>
      <c r="I265" s="9" t="s">
        <v>1199</v>
      </c>
      <c r="J265" s="9" t="s">
        <v>38</v>
      </c>
      <c r="K265" s="9" t="s">
        <v>121</v>
      </c>
      <c r="L265" s="6"/>
      <c r="M265" s="7">
        <v>46248</v>
      </c>
      <c r="N265" s="7" t="s">
        <v>122</v>
      </c>
      <c r="O265" s="7" t="s">
        <v>60</v>
      </c>
      <c r="P265" s="6" t="s">
        <v>43</v>
      </c>
      <c r="Q265" s="9" t="s">
        <v>1240</v>
      </c>
      <c r="R265" s="6" t="str">
        <f>HYPERLINK("https://docs.wto.org/imrd/directdoc.asp?DDFDocuments/t/G/TBTN26/BDI795.docx", "https://docs.wto.org/imrd/directdoc.asp?DDFDocuments/t/G/TBTN26/BDI795.docx")</f>
        <v>https://docs.wto.org/imrd/directdoc.asp?DDFDocuments/t/G/TBTN26/BDI795.docx</v>
      </c>
      <c r="S265" s="6" t="str">
        <f>HYPERLINK("https://docs.wto.org/imrd/directdoc.asp?DDFDocuments/u/G/TBTN26/BDI795.docx", "https://docs.wto.org/imrd/directdoc.asp?DDFDocuments/u/G/TBTN26/BDI795.docx")</f>
        <v>https://docs.wto.org/imrd/directdoc.asp?DDFDocuments/u/G/TBTN26/BDI795.docx</v>
      </c>
      <c r="T265" s="6" t="str">
        <f>HYPERLINK("https://docs.wto.org/imrd/directdoc.asp?DDFDocuments/v/G/TBTN26/BDI795.docx", "https://docs.wto.org/imrd/directdoc.asp?DDFDocuments/v/G/TBTN26/BDI795.docx")</f>
        <v>https://docs.wto.org/imrd/directdoc.asp?DDFDocuments/v/G/TBTN26/BDI795.docx</v>
      </c>
      <c r="U265" s="6" t="s">
        <v>45</v>
      </c>
      <c r="V265" s="6" t="s">
        <v>45</v>
      </c>
      <c r="W265" s="6" t="s">
        <v>44</v>
      </c>
      <c r="X265" s="6" t="s">
        <v>45</v>
      </c>
      <c r="Y265" s="6" t="s">
        <v>45</v>
      </c>
      <c r="Z265" s="6" t="s">
        <v>45</v>
      </c>
      <c r="AA265" s="6" t="s">
        <v>45</v>
      </c>
      <c r="AB265" s="9" t="s">
        <v>1241</v>
      </c>
      <c r="AC265" s="6" t="s">
        <v>38</v>
      </c>
      <c r="AD265" s="6" t="s">
        <v>38</v>
      </c>
      <c r="AE265" s="6" t="s">
        <v>38</v>
      </c>
      <c r="AF265" s="6" t="s">
        <v>38</v>
      </c>
      <c r="AG265" s="6" t="s">
        <v>38</v>
      </c>
      <c r="AH265" s="9" t="s">
        <v>38</v>
      </c>
    </row>
    <row r="266" spans="1:34" ht="30" customHeight="1" x14ac:dyDescent="0.3">
      <c r="A266" s="6" t="s">
        <v>1096</v>
      </c>
      <c r="B266" s="10">
        <v>46188</v>
      </c>
      <c r="C266" s="8" t="str">
        <f>HYPERLINK("https://epingalert.org/en/Search?viewData= G/TBT/N/BDI/795, G/TBT/N/KEN/2085, G/TBT/N/RWA/1453, G/TBT/N/TZA/1632, G/TBT/N/UGA/2409"," G/TBT/N/BDI/795, G/TBT/N/KEN/2085, G/TBT/N/RWA/1453, G/TBT/N/TZA/1632, G/TBT/N/UGA/2409")</f>
        <v xml:space="preserve"> G/TBT/N/BDI/795, G/TBT/N/KEN/2085, G/TBT/N/RWA/1453, G/TBT/N/TZA/1632, G/TBT/N/UGA/2409</v>
      </c>
      <c r="D266" s="9" t="s">
        <v>1238</v>
      </c>
      <c r="E266" s="9" t="s">
        <v>1239</v>
      </c>
      <c r="F266" s="9" t="s">
        <v>1206</v>
      </c>
      <c r="G266" s="9" t="s">
        <v>1198</v>
      </c>
      <c r="H266" s="9" t="s">
        <v>480</v>
      </c>
      <c r="I266" s="9" t="s">
        <v>1199</v>
      </c>
      <c r="J266" s="9" t="s">
        <v>38</v>
      </c>
      <c r="K266" s="9" t="s">
        <v>121</v>
      </c>
      <c r="L266" s="6"/>
      <c r="M266" s="7">
        <v>46248</v>
      </c>
      <c r="N266" s="7" t="s">
        <v>122</v>
      </c>
      <c r="O266" s="7" t="s">
        <v>60</v>
      </c>
      <c r="P266" s="6" t="s">
        <v>43</v>
      </c>
      <c r="Q266" s="9" t="s">
        <v>1240</v>
      </c>
      <c r="R266" s="6" t="str">
        <f>HYPERLINK("https://docs.wto.org/imrd/directdoc.asp?DDFDocuments/t/G/TBTN26/BDI795.docx", "https://docs.wto.org/imrd/directdoc.asp?DDFDocuments/t/G/TBTN26/BDI795.docx")</f>
        <v>https://docs.wto.org/imrd/directdoc.asp?DDFDocuments/t/G/TBTN26/BDI795.docx</v>
      </c>
      <c r="S266" s="6" t="str">
        <f>HYPERLINK("https://docs.wto.org/imrd/directdoc.asp?DDFDocuments/u/G/TBTN26/BDI795.docx", "https://docs.wto.org/imrd/directdoc.asp?DDFDocuments/u/G/TBTN26/BDI795.docx")</f>
        <v>https://docs.wto.org/imrd/directdoc.asp?DDFDocuments/u/G/TBTN26/BDI795.docx</v>
      </c>
      <c r="T266" s="6" t="str">
        <f>HYPERLINK("https://docs.wto.org/imrd/directdoc.asp?DDFDocuments/v/G/TBTN26/BDI795.docx", "https://docs.wto.org/imrd/directdoc.asp?DDFDocuments/v/G/TBTN26/BDI795.docx")</f>
        <v>https://docs.wto.org/imrd/directdoc.asp?DDFDocuments/v/G/TBTN26/BDI795.docx</v>
      </c>
      <c r="U266" s="6" t="s">
        <v>45</v>
      </c>
      <c r="V266" s="6" t="s">
        <v>45</v>
      </c>
      <c r="W266" s="6" t="s">
        <v>44</v>
      </c>
      <c r="X266" s="6" t="s">
        <v>45</v>
      </c>
      <c r="Y266" s="6" t="s">
        <v>45</v>
      </c>
      <c r="Z266" s="6" t="s">
        <v>45</v>
      </c>
      <c r="AA266" s="6" t="s">
        <v>45</v>
      </c>
      <c r="AB266" s="9" t="s">
        <v>1241</v>
      </c>
      <c r="AC266" s="6" t="s">
        <v>38</v>
      </c>
      <c r="AD266" s="6" t="s">
        <v>38</v>
      </c>
      <c r="AE266" s="6" t="s">
        <v>38</v>
      </c>
      <c r="AF266" s="6" t="s">
        <v>38</v>
      </c>
      <c r="AG266" s="6" t="s">
        <v>38</v>
      </c>
      <c r="AH266" s="9" t="s">
        <v>38</v>
      </c>
    </row>
    <row r="267" spans="1:34" ht="30" customHeight="1" x14ac:dyDescent="0.3">
      <c r="A267" s="6" t="s">
        <v>1202</v>
      </c>
      <c r="B267" s="10">
        <v>46188</v>
      </c>
      <c r="C267" s="8" t="str">
        <f>HYPERLINK("https://epingalert.org/en/Search?viewData= G/TBT/N/BDI/795, G/TBT/N/KEN/2085, G/TBT/N/RWA/1453, G/TBT/N/TZA/1632, G/TBT/N/UGA/2409"," G/TBT/N/BDI/795, G/TBT/N/KEN/2085, G/TBT/N/RWA/1453, G/TBT/N/TZA/1632, G/TBT/N/UGA/2409")</f>
        <v xml:space="preserve"> G/TBT/N/BDI/795, G/TBT/N/KEN/2085, G/TBT/N/RWA/1453, G/TBT/N/TZA/1632, G/TBT/N/UGA/2409</v>
      </c>
      <c r="D267" s="9" t="s">
        <v>1238</v>
      </c>
      <c r="E267" s="9" t="s">
        <v>1239</v>
      </c>
      <c r="F267" s="9" t="s">
        <v>1206</v>
      </c>
      <c r="G267" s="9" t="s">
        <v>1198</v>
      </c>
      <c r="H267" s="9" t="s">
        <v>480</v>
      </c>
      <c r="I267" s="9" t="s">
        <v>1199</v>
      </c>
      <c r="J267" s="9" t="s">
        <v>38</v>
      </c>
      <c r="K267" s="9" t="s">
        <v>121</v>
      </c>
      <c r="L267" s="6"/>
      <c r="M267" s="7">
        <v>46248</v>
      </c>
      <c r="N267" s="7" t="s">
        <v>122</v>
      </c>
      <c r="O267" s="7" t="s">
        <v>60</v>
      </c>
      <c r="P267" s="6" t="s">
        <v>43</v>
      </c>
      <c r="Q267" s="9" t="s">
        <v>1240</v>
      </c>
      <c r="R267" s="6" t="str">
        <f>HYPERLINK("https://docs.wto.org/imrd/directdoc.asp?DDFDocuments/t/G/TBTN26/BDI795.docx", "https://docs.wto.org/imrd/directdoc.asp?DDFDocuments/t/G/TBTN26/BDI795.docx")</f>
        <v>https://docs.wto.org/imrd/directdoc.asp?DDFDocuments/t/G/TBTN26/BDI795.docx</v>
      </c>
      <c r="S267" s="6" t="str">
        <f>HYPERLINK("https://docs.wto.org/imrd/directdoc.asp?DDFDocuments/u/G/TBTN26/BDI795.docx", "https://docs.wto.org/imrd/directdoc.asp?DDFDocuments/u/G/TBTN26/BDI795.docx")</f>
        <v>https://docs.wto.org/imrd/directdoc.asp?DDFDocuments/u/G/TBTN26/BDI795.docx</v>
      </c>
      <c r="T267" s="6" t="str">
        <f>HYPERLINK("https://docs.wto.org/imrd/directdoc.asp?DDFDocuments/v/G/TBTN26/BDI795.docx", "https://docs.wto.org/imrd/directdoc.asp?DDFDocuments/v/G/TBTN26/BDI795.docx")</f>
        <v>https://docs.wto.org/imrd/directdoc.asp?DDFDocuments/v/G/TBTN26/BDI795.docx</v>
      </c>
      <c r="U267" s="6" t="s">
        <v>45</v>
      </c>
      <c r="V267" s="6" t="s">
        <v>45</v>
      </c>
      <c r="W267" s="6" t="s">
        <v>44</v>
      </c>
      <c r="X267" s="6" t="s">
        <v>45</v>
      </c>
      <c r="Y267" s="6" t="s">
        <v>45</v>
      </c>
      <c r="Z267" s="6" t="s">
        <v>45</v>
      </c>
      <c r="AA267" s="6" t="s">
        <v>45</v>
      </c>
      <c r="AB267" s="9" t="s">
        <v>1241</v>
      </c>
      <c r="AC267" s="6" t="s">
        <v>38</v>
      </c>
      <c r="AD267" s="6" t="s">
        <v>38</v>
      </c>
      <c r="AE267" s="6" t="s">
        <v>38</v>
      </c>
      <c r="AF267" s="6" t="s">
        <v>38</v>
      </c>
      <c r="AG267" s="6" t="s">
        <v>38</v>
      </c>
      <c r="AH267" s="9" t="s">
        <v>38</v>
      </c>
    </row>
    <row r="268" spans="1:34" ht="30" customHeight="1" x14ac:dyDescent="0.3">
      <c r="A268" s="6" t="s">
        <v>1203</v>
      </c>
      <c r="B268" s="10">
        <v>46188</v>
      </c>
      <c r="C268" s="8" t="str">
        <f>HYPERLINK("https://epingalert.org/en/Search?viewData= G/TBT/N/BDI/795, G/TBT/N/KEN/2085, G/TBT/N/RWA/1453, G/TBT/N/TZA/1632, G/TBT/N/UGA/2409"," G/TBT/N/BDI/795, G/TBT/N/KEN/2085, G/TBT/N/RWA/1453, G/TBT/N/TZA/1632, G/TBT/N/UGA/2409")</f>
        <v xml:space="preserve"> G/TBT/N/BDI/795, G/TBT/N/KEN/2085, G/TBT/N/RWA/1453, G/TBT/N/TZA/1632, G/TBT/N/UGA/2409</v>
      </c>
      <c r="D268" s="9" t="s">
        <v>1238</v>
      </c>
      <c r="E268" s="9" t="s">
        <v>1239</v>
      </c>
      <c r="F268" s="9" t="s">
        <v>1206</v>
      </c>
      <c r="G268" s="9" t="s">
        <v>1198</v>
      </c>
      <c r="H268" s="9" t="s">
        <v>480</v>
      </c>
      <c r="I268" s="9" t="s">
        <v>1199</v>
      </c>
      <c r="J268" s="9" t="s">
        <v>38</v>
      </c>
      <c r="K268" s="9" t="s">
        <v>121</v>
      </c>
      <c r="L268" s="6"/>
      <c r="M268" s="7">
        <v>46248</v>
      </c>
      <c r="N268" s="7" t="s">
        <v>122</v>
      </c>
      <c r="O268" s="7" t="s">
        <v>60</v>
      </c>
      <c r="P268" s="6" t="s">
        <v>43</v>
      </c>
      <c r="Q268" s="9" t="s">
        <v>1240</v>
      </c>
      <c r="R268" s="6" t="str">
        <f>HYPERLINK("https://docs.wto.org/imrd/directdoc.asp?DDFDocuments/t/G/TBTN26/BDI795.docx", "https://docs.wto.org/imrd/directdoc.asp?DDFDocuments/t/G/TBTN26/BDI795.docx")</f>
        <v>https://docs.wto.org/imrd/directdoc.asp?DDFDocuments/t/G/TBTN26/BDI795.docx</v>
      </c>
      <c r="S268" s="6" t="str">
        <f>HYPERLINK("https://docs.wto.org/imrd/directdoc.asp?DDFDocuments/u/G/TBTN26/BDI795.docx", "https://docs.wto.org/imrd/directdoc.asp?DDFDocuments/u/G/TBTN26/BDI795.docx")</f>
        <v>https://docs.wto.org/imrd/directdoc.asp?DDFDocuments/u/G/TBTN26/BDI795.docx</v>
      </c>
      <c r="T268" s="6" t="str">
        <f>HYPERLINK("https://docs.wto.org/imrd/directdoc.asp?DDFDocuments/v/G/TBTN26/BDI795.docx", "https://docs.wto.org/imrd/directdoc.asp?DDFDocuments/v/G/TBTN26/BDI795.docx")</f>
        <v>https://docs.wto.org/imrd/directdoc.asp?DDFDocuments/v/G/TBTN26/BDI795.docx</v>
      </c>
      <c r="U268" s="6" t="s">
        <v>45</v>
      </c>
      <c r="V268" s="6" t="s">
        <v>45</v>
      </c>
      <c r="W268" s="6" t="s">
        <v>44</v>
      </c>
      <c r="X268" s="6" t="s">
        <v>45</v>
      </c>
      <c r="Y268" s="6" t="s">
        <v>45</v>
      </c>
      <c r="Z268" s="6" t="s">
        <v>45</v>
      </c>
      <c r="AA268" s="6" t="s">
        <v>45</v>
      </c>
      <c r="AB268" s="9" t="s">
        <v>1241</v>
      </c>
      <c r="AC268" s="6" t="s">
        <v>38</v>
      </c>
      <c r="AD268" s="6" t="s">
        <v>38</v>
      </c>
      <c r="AE268" s="6" t="s">
        <v>38</v>
      </c>
      <c r="AF268" s="6" t="s">
        <v>38</v>
      </c>
      <c r="AG268" s="6" t="s">
        <v>38</v>
      </c>
      <c r="AH268" s="9" t="s">
        <v>38</v>
      </c>
    </row>
    <row r="269" spans="1:34" ht="30" customHeight="1" x14ac:dyDescent="0.3">
      <c r="A269" s="6" t="s">
        <v>876</v>
      </c>
      <c r="B269" s="10">
        <v>46188</v>
      </c>
      <c r="C269" s="8" t="str">
        <f>HYPERLINK("https://epingalert.org/en/Search?viewData= G/TBT/N/BDI/795, G/TBT/N/KEN/2085, G/TBT/N/RWA/1453, G/TBT/N/TZA/1632, G/TBT/N/UGA/2409"," G/TBT/N/BDI/795, G/TBT/N/KEN/2085, G/TBT/N/RWA/1453, G/TBT/N/TZA/1632, G/TBT/N/UGA/2409")</f>
        <v xml:space="preserve"> G/TBT/N/BDI/795, G/TBT/N/KEN/2085, G/TBT/N/RWA/1453, G/TBT/N/TZA/1632, G/TBT/N/UGA/2409</v>
      </c>
      <c r="D269" s="9" t="s">
        <v>1238</v>
      </c>
      <c r="E269" s="9" t="s">
        <v>1239</v>
      </c>
      <c r="F269" s="9" t="s">
        <v>1206</v>
      </c>
      <c r="G269" s="9" t="s">
        <v>1198</v>
      </c>
      <c r="H269" s="9" t="s">
        <v>480</v>
      </c>
      <c r="I269" s="9" t="s">
        <v>1199</v>
      </c>
      <c r="J269" s="9" t="s">
        <v>38</v>
      </c>
      <c r="K269" s="9" t="s">
        <v>121</v>
      </c>
      <c r="L269" s="6"/>
      <c r="M269" s="7">
        <v>46248</v>
      </c>
      <c r="N269" s="7" t="s">
        <v>122</v>
      </c>
      <c r="O269" s="7" t="s">
        <v>60</v>
      </c>
      <c r="P269" s="6" t="s">
        <v>43</v>
      </c>
      <c r="Q269" s="9" t="s">
        <v>1240</v>
      </c>
      <c r="R269" s="6" t="str">
        <f>HYPERLINK("https://docs.wto.org/imrd/directdoc.asp?DDFDocuments/t/G/TBTN26/BDI795.docx", "https://docs.wto.org/imrd/directdoc.asp?DDFDocuments/t/G/TBTN26/BDI795.docx")</f>
        <v>https://docs.wto.org/imrd/directdoc.asp?DDFDocuments/t/G/TBTN26/BDI795.docx</v>
      </c>
      <c r="S269" s="6" t="str">
        <f>HYPERLINK("https://docs.wto.org/imrd/directdoc.asp?DDFDocuments/u/G/TBTN26/BDI795.docx", "https://docs.wto.org/imrd/directdoc.asp?DDFDocuments/u/G/TBTN26/BDI795.docx")</f>
        <v>https://docs.wto.org/imrd/directdoc.asp?DDFDocuments/u/G/TBTN26/BDI795.docx</v>
      </c>
      <c r="T269" s="6" t="str">
        <f>HYPERLINK("https://docs.wto.org/imrd/directdoc.asp?DDFDocuments/v/G/TBTN26/BDI795.docx", "https://docs.wto.org/imrd/directdoc.asp?DDFDocuments/v/G/TBTN26/BDI795.docx")</f>
        <v>https://docs.wto.org/imrd/directdoc.asp?DDFDocuments/v/G/TBTN26/BDI795.docx</v>
      </c>
      <c r="U269" s="6" t="s">
        <v>45</v>
      </c>
      <c r="V269" s="6" t="s">
        <v>45</v>
      </c>
      <c r="W269" s="6" t="s">
        <v>44</v>
      </c>
      <c r="X269" s="6" t="s">
        <v>45</v>
      </c>
      <c r="Y269" s="6" t="s">
        <v>45</v>
      </c>
      <c r="Z269" s="6" t="s">
        <v>45</v>
      </c>
      <c r="AA269" s="6" t="s">
        <v>45</v>
      </c>
      <c r="AB269" s="9" t="s">
        <v>1241</v>
      </c>
      <c r="AC269" s="6" t="s">
        <v>38</v>
      </c>
      <c r="AD269" s="6" t="s">
        <v>38</v>
      </c>
      <c r="AE269" s="6" t="s">
        <v>38</v>
      </c>
      <c r="AF269" s="6" t="s">
        <v>38</v>
      </c>
      <c r="AG269" s="6" t="s">
        <v>38</v>
      </c>
      <c r="AH269" s="9" t="s">
        <v>38</v>
      </c>
    </row>
    <row r="270" spans="1:34" ht="30" customHeight="1" x14ac:dyDescent="0.3">
      <c r="A270" s="6" t="s">
        <v>1194</v>
      </c>
      <c r="B270" s="10">
        <v>46188</v>
      </c>
      <c r="C270" s="8" t="str">
        <f>HYPERLINK("https://epingalert.org/en/Search?viewData= G/TBT/N/BDI/796, G/TBT/N/KEN/2086, G/TBT/N/RWA/1454, G/TBT/N/TZA/1633, G/TBT/N/UGA/2410"," G/TBT/N/BDI/796, G/TBT/N/KEN/2086, G/TBT/N/RWA/1454, G/TBT/N/TZA/1633, G/TBT/N/UGA/2410")</f>
        <v xml:space="preserve"> G/TBT/N/BDI/796, G/TBT/N/KEN/2086, G/TBT/N/RWA/1454, G/TBT/N/TZA/1633, G/TBT/N/UGA/2410</v>
      </c>
      <c r="D270" s="9" t="s">
        <v>1242</v>
      </c>
      <c r="E270" s="9" t="s">
        <v>1243</v>
      </c>
      <c r="F270" s="9" t="s">
        <v>1206</v>
      </c>
      <c r="G270" s="9" t="s">
        <v>1198</v>
      </c>
      <c r="H270" s="9" t="s">
        <v>480</v>
      </c>
      <c r="I270" s="9" t="s">
        <v>1199</v>
      </c>
      <c r="J270" s="9" t="s">
        <v>38</v>
      </c>
      <c r="K270" s="9" t="s">
        <v>121</v>
      </c>
      <c r="L270" s="6"/>
      <c r="M270" s="7">
        <v>46248</v>
      </c>
      <c r="N270" s="7" t="s">
        <v>122</v>
      </c>
      <c r="O270" s="7" t="s">
        <v>60</v>
      </c>
      <c r="P270" s="6" t="s">
        <v>43</v>
      </c>
      <c r="Q270" s="9" t="s">
        <v>1244</v>
      </c>
      <c r="R270" s="6" t="str">
        <f>HYPERLINK("https://docs.wto.org/imrd/directdoc.asp?DDFDocuments/t/G/TBTN26/BDI796.docx", "https://docs.wto.org/imrd/directdoc.asp?DDFDocuments/t/G/TBTN26/BDI796.docx")</f>
        <v>https://docs.wto.org/imrd/directdoc.asp?DDFDocuments/t/G/TBTN26/BDI796.docx</v>
      </c>
      <c r="S270" s="6" t="str">
        <f>HYPERLINK("https://docs.wto.org/imrd/directdoc.asp?DDFDocuments/u/G/TBTN26/BDI796.docx", "https://docs.wto.org/imrd/directdoc.asp?DDFDocuments/u/G/TBTN26/BDI796.docx")</f>
        <v>https://docs.wto.org/imrd/directdoc.asp?DDFDocuments/u/G/TBTN26/BDI796.docx</v>
      </c>
      <c r="T270" s="6" t="str">
        <f>HYPERLINK("https://docs.wto.org/imrd/directdoc.asp?DDFDocuments/v/G/TBTN26/BDI796.docx", "https://docs.wto.org/imrd/directdoc.asp?DDFDocuments/v/G/TBTN26/BDI796.docx")</f>
        <v>https://docs.wto.org/imrd/directdoc.asp?DDFDocuments/v/G/TBTN26/BDI796.docx</v>
      </c>
      <c r="U270" s="6" t="s">
        <v>45</v>
      </c>
      <c r="V270" s="6" t="s">
        <v>45</v>
      </c>
      <c r="W270" s="6" t="s">
        <v>44</v>
      </c>
      <c r="X270" s="6" t="s">
        <v>45</v>
      </c>
      <c r="Y270" s="6" t="s">
        <v>45</v>
      </c>
      <c r="Z270" s="6" t="s">
        <v>45</v>
      </c>
      <c r="AA270" s="6" t="s">
        <v>45</v>
      </c>
      <c r="AB270" s="9" t="s">
        <v>1245</v>
      </c>
      <c r="AC270" s="6" t="s">
        <v>38</v>
      </c>
      <c r="AD270" s="6" t="s">
        <v>38</v>
      </c>
      <c r="AE270" s="6" t="s">
        <v>38</v>
      </c>
      <c r="AF270" s="6" t="s">
        <v>38</v>
      </c>
      <c r="AG270" s="6" t="s">
        <v>38</v>
      </c>
      <c r="AH270" s="9" t="s">
        <v>38</v>
      </c>
    </row>
    <row r="271" spans="1:34" ht="30" customHeight="1" x14ac:dyDescent="0.3">
      <c r="A271" s="6" t="s">
        <v>1096</v>
      </c>
      <c r="B271" s="10">
        <v>46188</v>
      </c>
      <c r="C271" s="8" t="str">
        <f>HYPERLINK("https://epingalert.org/en/Search?viewData= G/TBT/N/BDI/796, G/TBT/N/KEN/2086, G/TBT/N/RWA/1454, G/TBT/N/TZA/1633, G/TBT/N/UGA/2410"," G/TBT/N/BDI/796, G/TBT/N/KEN/2086, G/TBT/N/RWA/1454, G/TBT/N/TZA/1633, G/TBT/N/UGA/2410")</f>
        <v xml:space="preserve"> G/TBT/N/BDI/796, G/TBT/N/KEN/2086, G/TBT/N/RWA/1454, G/TBT/N/TZA/1633, G/TBT/N/UGA/2410</v>
      </c>
      <c r="D271" s="9" t="s">
        <v>1242</v>
      </c>
      <c r="E271" s="9" t="s">
        <v>1243</v>
      </c>
      <c r="F271" s="9" t="s">
        <v>1206</v>
      </c>
      <c r="G271" s="9" t="s">
        <v>1198</v>
      </c>
      <c r="H271" s="9" t="s">
        <v>480</v>
      </c>
      <c r="I271" s="9" t="s">
        <v>1199</v>
      </c>
      <c r="J271" s="9" t="s">
        <v>38</v>
      </c>
      <c r="K271" s="9" t="s">
        <v>121</v>
      </c>
      <c r="L271" s="6"/>
      <c r="M271" s="7">
        <v>46248</v>
      </c>
      <c r="N271" s="7" t="s">
        <v>122</v>
      </c>
      <c r="O271" s="7" t="s">
        <v>60</v>
      </c>
      <c r="P271" s="6" t="s">
        <v>43</v>
      </c>
      <c r="Q271" s="9" t="s">
        <v>1244</v>
      </c>
      <c r="R271" s="6" t="str">
        <f>HYPERLINK("https://docs.wto.org/imrd/directdoc.asp?DDFDocuments/t/G/TBTN26/BDI796.docx", "https://docs.wto.org/imrd/directdoc.asp?DDFDocuments/t/G/TBTN26/BDI796.docx")</f>
        <v>https://docs.wto.org/imrd/directdoc.asp?DDFDocuments/t/G/TBTN26/BDI796.docx</v>
      </c>
      <c r="S271" s="6" t="str">
        <f>HYPERLINK("https://docs.wto.org/imrd/directdoc.asp?DDFDocuments/u/G/TBTN26/BDI796.docx", "https://docs.wto.org/imrd/directdoc.asp?DDFDocuments/u/G/TBTN26/BDI796.docx")</f>
        <v>https://docs.wto.org/imrd/directdoc.asp?DDFDocuments/u/G/TBTN26/BDI796.docx</v>
      </c>
      <c r="T271" s="6" t="str">
        <f>HYPERLINK("https://docs.wto.org/imrd/directdoc.asp?DDFDocuments/v/G/TBTN26/BDI796.docx", "https://docs.wto.org/imrd/directdoc.asp?DDFDocuments/v/G/TBTN26/BDI796.docx")</f>
        <v>https://docs.wto.org/imrd/directdoc.asp?DDFDocuments/v/G/TBTN26/BDI796.docx</v>
      </c>
      <c r="U271" s="6" t="s">
        <v>45</v>
      </c>
      <c r="V271" s="6" t="s">
        <v>45</v>
      </c>
      <c r="W271" s="6" t="s">
        <v>44</v>
      </c>
      <c r="X271" s="6" t="s">
        <v>45</v>
      </c>
      <c r="Y271" s="6" t="s">
        <v>45</v>
      </c>
      <c r="Z271" s="6" t="s">
        <v>45</v>
      </c>
      <c r="AA271" s="6" t="s">
        <v>45</v>
      </c>
      <c r="AB271" s="9" t="s">
        <v>1245</v>
      </c>
      <c r="AC271" s="6" t="s">
        <v>38</v>
      </c>
      <c r="AD271" s="6" t="s">
        <v>38</v>
      </c>
      <c r="AE271" s="6" t="s">
        <v>38</v>
      </c>
      <c r="AF271" s="6" t="s">
        <v>38</v>
      </c>
      <c r="AG271" s="6" t="s">
        <v>38</v>
      </c>
      <c r="AH271" s="9" t="s">
        <v>38</v>
      </c>
    </row>
    <row r="272" spans="1:34" ht="30" customHeight="1" x14ac:dyDescent="0.3">
      <c r="A272" s="6" t="s">
        <v>1202</v>
      </c>
      <c r="B272" s="10">
        <v>46188</v>
      </c>
      <c r="C272" s="8" t="str">
        <f>HYPERLINK("https://epingalert.org/en/Search?viewData= G/TBT/N/BDI/796, G/TBT/N/KEN/2086, G/TBT/N/RWA/1454, G/TBT/N/TZA/1633, G/TBT/N/UGA/2410"," G/TBT/N/BDI/796, G/TBT/N/KEN/2086, G/TBT/N/RWA/1454, G/TBT/N/TZA/1633, G/TBT/N/UGA/2410")</f>
        <v xml:space="preserve"> G/TBT/N/BDI/796, G/TBT/N/KEN/2086, G/TBT/N/RWA/1454, G/TBT/N/TZA/1633, G/TBT/N/UGA/2410</v>
      </c>
      <c r="D272" s="9" t="s">
        <v>1242</v>
      </c>
      <c r="E272" s="9" t="s">
        <v>1243</v>
      </c>
      <c r="F272" s="9" t="s">
        <v>1206</v>
      </c>
      <c r="G272" s="9" t="s">
        <v>1198</v>
      </c>
      <c r="H272" s="9" t="s">
        <v>480</v>
      </c>
      <c r="I272" s="9" t="s">
        <v>1199</v>
      </c>
      <c r="J272" s="9" t="s">
        <v>38</v>
      </c>
      <c r="K272" s="9" t="s">
        <v>121</v>
      </c>
      <c r="L272" s="6"/>
      <c r="M272" s="7">
        <v>46248</v>
      </c>
      <c r="N272" s="7" t="s">
        <v>122</v>
      </c>
      <c r="O272" s="7" t="s">
        <v>60</v>
      </c>
      <c r="P272" s="6" t="s">
        <v>43</v>
      </c>
      <c r="Q272" s="9" t="s">
        <v>1244</v>
      </c>
      <c r="R272" s="6" t="str">
        <f>HYPERLINK("https://docs.wto.org/imrd/directdoc.asp?DDFDocuments/t/G/TBTN26/BDI796.docx", "https://docs.wto.org/imrd/directdoc.asp?DDFDocuments/t/G/TBTN26/BDI796.docx")</f>
        <v>https://docs.wto.org/imrd/directdoc.asp?DDFDocuments/t/G/TBTN26/BDI796.docx</v>
      </c>
      <c r="S272" s="6" t="str">
        <f>HYPERLINK("https://docs.wto.org/imrd/directdoc.asp?DDFDocuments/u/G/TBTN26/BDI796.docx", "https://docs.wto.org/imrd/directdoc.asp?DDFDocuments/u/G/TBTN26/BDI796.docx")</f>
        <v>https://docs.wto.org/imrd/directdoc.asp?DDFDocuments/u/G/TBTN26/BDI796.docx</v>
      </c>
      <c r="T272" s="6" t="str">
        <f>HYPERLINK("https://docs.wto.org/imrd/directdoc.asp?DDFDocuments/v/G/TBTN26/BDI796.docx", "https://docs.wto.org/imrd/directdoc.asp?DDFDocuments/v/G/TBTN26/BDI796.docx")</f>
        <v>https://docs.wto.org/imrd/directdoc.asp?DDFDocuments/v/G/TBTN26/BDI796.docx</v>
      </c>
      <c r="U272" s="6" t="s">
        <v>45</v>
      </c>
      <c r="V272" s="6" t="s">
        <v>45</v>
      </c>
      <c r="W272" s="6" t="s">
        <v>44</v>
      </c>
      <c r="X272" s="6" t="s">
        <v>45</v>
      </c>
      <c r="Y272" s="6" t="s">
        <v>45</v>
      </c>
      <c r="Z272" s="6" t="s">
        <v>45</v>
      </c>
      <c r="AA272" s="6" t="s">
        <v>45</v>
      </c>
      <c r="AB272" s="9" t="s">
        <v>1245</v>
      </c>
      <c r="AC272" s="6" t="s">
        <v>38</v>
      </c>
      <c r="AD272" s="6" t="s">
        <v>38</v>
      </c>
      <c r="AE272" s="6" t="s">
        <v>38</v>
      </c>
      <c r="AF272" s="6" t="s">
        <v>38</v>
      </c>
      <c r="AG272" s="6" t="s">
        <v>38</v>
      </c>
      <c r="AH272" s="9" t="s">
        <v>38</v>
      </c>
    </row>
    <row r="273" spans="1:34" ht="30" customHeight="1" x14ac:dyDescent="0.3">
      <c r="A273" s="6" t="s">
        <v>1203</v>
      </c>
      <c r="B273" s="10">
        <v>46188</v>
      </c>
      <c r="C273" s="8" t="str">
        <f>HYPERLINK("https://epingalert.org/en/Search?viewData= G/TBT/N/BDI/796, G/TBT/N/KEN/2086, G/TBT/N/RWA/1454, G/TBT/N/TZA/1633, G/TBT/N/UGA/2410"," G/TBT/N/BDI/796, G/TBT/N/KEN/2086, G/TBT/N/RWA/1454, G/TBT/N/TZA/1633, G/TBT/N/UGA/2410")</f>
        <v xml:space="preserve"> G/TBT/N/BDI/796, G/TBT/N/KEN/2086, G/TBT/N/RWA/1454, G/TBT/N/TZA/1633, G/TBT/N/UGA/2410</v>
      </c>
      <c r="D273" s="9" t="s">
        <v>1242</v>
      </c>
      <c r="E273" s="9" t="s">
        <v>1243</v>
      </c>
      <c r="F273" s="9" t="s">
        <v>1206</v>
      </c>
      <c r="G273" s="9" t="s">
        <v>1198</v>
      </c>
      <c r="H273" s="9" t="s">
        <v>480</v>
      </c>
      <c r="I273" s="9" t="s">
        <v>1199</v>
      </c>
      <c r="J273" s="9" t="s">
        <v>38</v>
      </c>
      <c r="K273" s="9" t="s">
        <v>121</v>
      </c>
      <c r="L273" s="6"/>
      <c r="M273" s="7">
        <v>46248</v>
      </c>
      <c r="N273" s="7" t="s">
        <v>122</v>
      </c>
      <c r="O273" s="7" t="s">
        <v>60</v>
      </c>
      <c r="P273" s="6" t="s">
        <v>43</v>
      </c>
      <c r="Q273" s="9" t="s">
        <v>1244</v>
      </c>
      <c r="R273" s="6" t="str">
        <f>HYPERLINK("https://docs.wto.org/imrd/directdoc.asp?DDFDocuments/t/G/TBTN26/BDI796.docx", "https://docs.wto.org/imrd/directdoc.asp?DDFDocuments/t/G/TBTN26/BDI796.docx")</f>
        <v>https://docs.wto.org/imrd/directdoc.asp?DDFDocuments/t/G/TBTN26/BDI796.docx</v>
      </c>
      <c r="S273" s="6" t="str">
        <f>HYPERLINK("https://docs.wto.org/imrd/directdoc.asp?DDFDocuments/u/G/TBTN26/BDI796.docx", "https://docs.wto.org/imrd/directdoc.asp?DDFDocuments/u/G/TBTN26/BDI796.docx")</f>
        <v>https://docs.wto.org/imrd/directdoc.asp?DDFDocuments/u/G/TBTN26/BDI796.docx</v>
      </c>
      <c r="T273" s="6" t="str">
        <f>HYPERLINK("https://docs.wto.org/imrd/directdoc.asp?DDFDocuments/v/G/TBTN26/BDI796.docx", "https://docs.wto.org/imrd/directdoc.asp?DDFDocuments/v/G/TBTN26/BDI796.docx")</f>
        <v>https://docs.wto.org/imrd/directdoc.asp?DDFDocuments/v/G/TBTN26/BDI796.docx</v>
      </c>
      <c r="U273" s="6" t="s">
        <v>45</v>
      </c>
      <c r="V273" s="6" t="s">
        <v>45</v>
      </c>
      <c r="W273" s="6" t="s">
        <v>44</v>
      </c>
      <c r="X273" s="6" t="s">
        <v>45</v>
      </c>
      <c r="Y273" s="6" t="s">
        <v>45</v>
      </c>
      <c r="Z273" s="6" t="s">
        <v>45</v>
      </c>
      <c r="AA273" s="6" t="s">
        <v>45</v>
      </c>
      <c r="AB273" s="9" t="s">
        <v>1245</v>
      </c>
      <c r="AC273" s="6" t="s">
        <v>38</v>
      </c>
      <c r="AD273" s="6" t="s">
        <v>38</v>
      </c>
      <c r="AE273" s="6" t="s">
        <v>38</v>
      </c>
      <c r="AF273" s="6" t="s">
        <v>38</v>
      </c>
      <c r="AG273" s="6" t="s">
        <v>38</v>
      </c>
      <c r="AH273" s="9" t="s">
        <v>38</v>
      </c>
    </row>
    <row r="274" spans="1:34" ht="30" customHeight="1" x14ac:dyDescent="0.3">
      <c r="A274" s="6" t="s">
        <v>876</v>
      </c>
      <c r="B274" s="10">
        <v>46188</v>
      </c>
      <c r="C274" s="8" t="str">
        <f>HYPERLINK("https://epingalert.org/en/Search?viewData= G/TBT/N/BDI/796, G/TBT/N/KEN/2086, G/TBT/N/RWA/1454, G/TBT/N/TZA/1633, G/TBT/N/UGA/2410"," G/TBT/N/BDI/796, G/TBT/N/KEN/2086, G/TBT/N/RWA/1454, G/TBT/N/TZA/1633, G/TBT/N/UGA/2410")</f>
        <v xml:space="preserve"> G/TBT/N/BDI/796, G/TBT/N/KEN/2086, G/TBT/N/RWA/1454, G/TBT/N/TZA/1633, G/TBT/N/UGA/2410</v>
      </c>
      <c r="D274" s="9" t="s">
        <v>1242</v>
      </c>
      <c r="E274" s="9" t="s">
        <v>1243</v>
      </c>
      <c r="F274" s="9" t="s">
        <v>1206</v>
      </c>
      <c r="G274" s="9" t="s">
        <v>1198</v>
      </c>
      <c r="H274" s="9" t="s">
        <v>480</v>
      </c>
      <c r="I274" s="9" t="s">
        <v>1199</v>
      </c>
      <c r="J274" s="9" t="s">
        <v>38</v>
      </c>
      <c r="K274" s="9" t="s">
        <v>121</v>
      </c>
      <c r="L274" s="6"/>
      <c r="M274" s="7">
        <v>46248</v>
      </c>
      <c r="N274" s="7" t="s">
        <v>122</v>
      </c>
      <c r="O274" s="7" t="s">
        <v>60</v>
      </c>
      <c r="P274" s="6" t="s">
        <v>43</v>
      </c>
      <c r="Q274" s="9" t="s">
        <v>1244</v>
      </c>
      <c r="R274" s="6" t="str">
        <f>HYPERLINK("https://docs.wto.org/imrd/directdoc.asp?DDFDocuments/t/G/TBTN26/BDI796.docx", "https://docs.wto.org/imrd/directdoc.asp?DDFDocuments/t/G/TBTN26/BDI796.docx")</f>
        <v>https://docs.wto.org/imrd/directdoc.asp?DDFDocuments/t/G/TBTN26/BDI796.docx</v>
      </c>
      <c r="S274" s="6" t="str">
        <f>HYPERLINK("https://docs.wto.org/imrd/directdoc.asp?DDFDocuments/u/G/TBTN26/BDI796.docx", "https://docs.wto.org/imrd/directdoc.asp?DDFDocuments/u/G/TBTN26/BDI796.docx")</f>
        <v>https://docs.wto.org/imrd/directdoc.asp?DDFDocuments/u/G/TBTN26/BDI796.docx</v>
      </c>
      <c r="T274" s="6" t="str">
        <f>HYPERLINK("https://docs.wto.org/imrd/directdoc.asp?DDFDocuments/v/G/TBTN26/BDI796.docx", "https://docs.wto.org/imrd/directdoc.asp?DDFDocuments/v/G/TBTN26/BDI796.docx")</f>
        <v>https://docs.wto.org/imrd/directdoc.asp?DDFDocuments/v/G/TBTN26/BDI796.docx</v>
      </c>
      <c r="U274" s="6" t="s">
        <v>45</v>
      </c>
      <c r="V274" s="6" t="s">
        <v>45</v>
      </c>
      <c r="W274" s="6" t="s">
        <v>44</v>
      </c>
      <c r="X274" s="6" t="s">
        <v>45</v>
      </c>
      <c r="Y274" s="6" t="s">
        <v>45</v>
      </c>
      <c r="Z274" s="6" t="s">
        <v>45</v>
      </c>
      <c r="AA274" s="6" t="s">
        <v>45</v>
      </c>
      <c r="AB274" s="9" t="s">
        <v>1245</v>
      </c>
      <c r="AC274" s="6" t="s">
        <v>38</v>
      </c>
      <c r="AD274" s="6" t="s">
        <v>38</v>
      </c>
      <c r="AE274" s="6" t="s">
        <v>38</v>
      </c>
      <c r="AF274" s="6" t="s">
        <v>38</v>
      </c>
      <c r="AG274" s="6" t="s">
        <v>38</v>
      </c>
      <c r="AH274" s="9" t="s">
        <v>38</v>
      </c>
    </row>
    <row r="275" spans="1:34" ht="30" customHeight="1" x14ac:dyDescent="0.3">
      <c r="A275" s="6" t="s">
        <v>1246</v>
      </c>
      <c r="B275" s="10">
        <v>46188</v>
      </c>
      <c r="C275" s="8" t="str">
        <f>HYPERLINK("https://epingalert.org/en/Search?viewData= G/TBT/N/IDN/56/Add.2"," G/TBT/N/IDN/56/Add.2")</f>
        <v xml:space="preserve"> G/TBT/N/IDN/56/Add.2</v>
      </c>
      <c r="D275" s="9" t="s">
        <v>1247</v>
      </c>
      <c r="E275" s="9" t="s">
        <v>1248</v>
      </c>
      <c r="F275" s="9" t="s">
        <v>420</v>
      </c>
      <c r="G275" s="9" t="s">
        <v>38</v>
      </c>
      <c r="H275" s="9" t="s">
        <v>460</v>
      </c>
      <c r="I275" s="9" t="s">
        <v>1249</v>
      </c>
      <c r="J275" s="9" t="s">
        <v>1250</v>
      </c>
      <c r="K275" s="9" t="s">
        <v>80</v>
      </c>
      <c r="L275" s="6"/>
      <c r="M275" s="7" t="s">
        <v>38</v>
      </c>
      <c r="N275" s="7"/>
      <c r="O275" s="7"/>
      <c r="P275" s="6" t="s">
        <v>52</v>
      </c>
      <c r="Q275" s="9" t="s">
        <v>1251</v>
      </c>
      <c r="R275" s="6" t="str">
        <f>HYPERLINK("https://docs.wto.org/imrd/directdoc.asp?DDFDocuments/t/G/TBTN12/IDN56A2.docx", "https://docs.wto.org/imrd/directdoc.asp?DDFDocuments/t/G/TBTN12/IDN56A2.docx")</f>
        <v>https://docs.wto.org/imrd/directdoc.asp?DDFDocuments/t/G/TBTN12/IDN56A2.docx</v>
      </c>
      <c r="S275" s="6" t="str">
        <f>HYPERLINK("https://docs.wto.org/imrd/directdoc.asp?DDFDocuments/u/G/TBTN12/IDN56A2.docx", "https://docs.wto.org/imrd/directdoc.asp?DDFDocuments/u/G/TBTN12/IDN56A2.docx")</f>
        <v>https://docs.wto.org/imrd/directdoc.asp?DDFDocuments/u/G/TBTN12/IDN56A2.docx</v>
      </c>
      <c r="T275" s="6" t="str">
        <f>HYPERLINK("https://docs.wto.org/imrd/directdoc.asp?DDFDocuments/v/G/TBTN12/IDN56A2.docx", "https://docs.wto.org/imrd/directdoc.asp?DDFDocuments/v/G/TBTN12/IDN56A2.docx")</f>
        <v>https://docs.wto.org/imrd/directdoc.asp?DDFDocuments/v/G/TBTN12/IDN56A2.docx</v>
      </c>
      <c r="U275" s="6" t="s">
        <v>44</v>
      </c>
      <c r="V275" s="6" t="s">
        <v>45</v>
      </c>
      <c r="W275" s="6" t="s">
        <v>45</v>
      </c>
      <c r="X275" s="6" t="s">
        <v>45</v>
      </c>
      <c r="Y275" s="6" t="s">
        <v>45</v>
      </c>
      <c r="Z275" s="6" t="s">
        <v>45</v>
      </c>
      <c r="AA275" s="6" t="s">
        <v>45</v>
      </c>
      <c r="AB275" s="9" t="s">
        <v>38</v>
      </c>
      <c r="AC275" s="6" t="s">
        <v>38</v>
      </c>
      <c r="AD275" s="6" t="s">
        <v>38</v>
      </c>
      <c r="AE275" s="6" t="s">
        <v>38</v>
      </c>
      <c r="AF275" s="6" t="s">
        <v>38</v>
      </c>
      <c r="AG275" s="6" t="s">
        <v>38</v>
      </c>
      <c r="AH275" s="9" t="s">
        <v>38</v>
      </c>
    </row>
    <row r="276" spans="1:34" ht="30" customHeight="1" x14ac:dyDescent="0.3">
      <c r="A276" s="6" t="s">
        <v>1202</v>
      </c>
      <c r="B276" s="10">
        <v>46188</v>
      </c>
      <c r="C276" s="8" t="str">
        <f>HYPERLINK("https://epingalert.org/en/Search?viewData= G/TBT/N/RWA/1438/Corr.1"," G/TBT/N/RWA/1438/Corr.1")</f>
        <v xml:space="preserve"> G/TBT/N/RWA/1438/Corr.1</v>
      </c>
      <c r="D276" s="9" t="s">
        <v>1252</v>
      </c>
      <c r="E276" s="9" t="s">
        <v>1253</v>
      </c>
      <c r="F276" s="9" t="s">
        <v>1254</v>
      </c>
      <c r="G276" s="9" t="s">
        <v>1255</v>
      </c>
      <c r="H276" s="9" t="s">
        <v>1256</v>
      </c>
      <c r="I276" s="9" t="s">
        <v>1257</v>
      </c>
      <c r="J276" s="9" t="s">
        <v>38</v>
      </c>
      <c r="K276" s="9" t="s">
        <v>80</v>
      </c>
      <c r="L276" s="6"/>
      <c r="M276" s="7" t="s">
        <v>38</v>
      </c>
      <c r="N276" s="7"/>
      <c r="O276" s="7"/>
      <c r="P276" s="6" t="s">
        <v>587</v>
      </c>
      <c r="Q276" s="6"/>
      <c r="R276" s="6" t="str">
        <f>HYPERLINK("https://docs.wto.org/imrd/directdoc.asp?DDFDocuments/t/G/TBTN26/RWA1438C1.docx", "https://docs.wto.org/imrd/directdoc.asp?DDFDocuments/t/G/TBTN26/RWA1438C1.docx")</f>
        <v>https://docs.wto.org/imrd/directdoc.asp?DDFDocuments/t/G/TBTN26/RWA1438C1.docx</v>
      </c>
      <c r="S276" s="6"/>
      <c r="T276" s="6"/>
      <c r="U276" s="6" t="s">
        <v>45</v>
      </c>
      <c r="V276" s="6" t="s">
        <v>45</v>
      </c>
      <c r="W276" s="6" t="s">
        <v>45</v>
      </c>
      <c r="X276" s="6" t="s">
        <v>45</v>
      </c>
      <c r="Y276" s="6" t="s">
        <v>45</v>
      </c>
      <c r="Z276" s="6" t="s">
        <v>45</v>
      </c>
      <c r="AA276" s="6" t="s">
        <v>45</v>
      </c>
      <c r="AB276" s="9" t="s">
        <v>38</v>
      </c>
      <c r="AC276" s="6" t="s">
        <v>38</v>
      </c>
      <c r="AD276" s="6" t="s">
        <v>38</v>
      </c>
      <c r="AE276" s="6" t="s">
        <v>38</v>
      </c>
      <c r="AF276" s="6" t="s">
        <v>38</v>
      </c>
      <c r="AG276" s="6" t="s">
        <v>38</v>
      </c>
      <c r="AH276" s="9" t="s">
        <v>38</v>
      </c>
    </row>
    <row r="277" spans="1:34" ht="30" customHeight="1" x14ac:dyDescent="0.3">
      <c r="A277" s="6" t="s">
        <v>125</v>
      </c>
      <c r="B277" s="10">
        <v>46188</v>
      </c>
      <c r="C277" s="8" t="str">
        <f>HYPERLINK("https://epingalert.org/en/Search?viewData= G/TBT/N/UKR/372/Add.1"," G/TBT/N/UKR/372/Add.1")</f>
        <v xml:space="preserve"> G/TBT/N/UKR/372/Add.1</v>
      </c>
      <c r="D277" s="9" t="s">
        <v>1258</v>
      </c>
      <c r="E277" s="9" t="s">
        <v>1259</v>
      </c>
      <c r="F277" s="9" t="s">
        <v>1260</v>
      </c>
      <c r="G277" s="9" t="s">
        <v>1261</v>
      </c>
      <c r="H277" s="9" t="s">
        <v>370</v>
      </c>
      <c r="I277" s="9" t="s">
        <v>278</v>
      </c>
      <c r="J277" s="9" t="s">
        <v>38</v>
      </c>
      <c r="K277" s="9" t="s">
        <v>38</v>
      </c>
      <c r="L277" s="6"/>
      <c r="M277" s="7" t="s">
        <v>38</v>
      </c>
      <c r="N277" s="7"/>
      <c r="O277" s="7"/>
      <c r="P277" s="6" t="s">
        <v>52</v>
      </c>
      <c r="Q277" s="9" t="s">
        <v>1262</v>
      </c>
      <c r="R277" s="6" t="str">
        <f>HYPERLINK("https://docs.wto.org/imrd/directdoc.asp?DDFDocuments/t/G/TBTN26/UKR372A1.docx", "https://docs.wto.org/imrd/directdoc.asp?DDFDocuments/t/G/TBTN26/UKR372A1.docx")</f>
        <v>https://docs.wto.org/imrd/directdoc.asp?DDFDocuments/t/G/TBTN26/UKR372A1.docx</v>
      </c>
      <c r="S277" s="6" t="str">
        <f>HYPERLINK("https://docs.wto.org/imrd/directdoc.asp?DDFDocuments/u/G/TBTN26/UKR372A1.docx", "https://docs.wto.org/imrd/directdoc.asp?DDFDocuments/u/G/TBTN26/UKR372A1.docx")</f>
        <v>https://docs.wto.org/imrd/directdoc.asp?DDFDocuments/u/G/TBTN26/UKR372A1.docx</v>
      </c>
      <c r="T277" s="6" t="str">
        <f>HYPERLINK("https://docs.wto.org/imrd/directdoc.asp?DDFDocuments/v/G/TBTN26/UKR372A1.docx", "https://docs.wto.org/imrd/directdoc.asp?DDFDocuments/v/G/TBTN26/UKR372A1.docx")</f>
        <v>https://docs.wto.org/imrd/directdoc.asp?DDFDocuments/v/G/TBTN26/UKR372A1.docx</v>
      </c>
      <c r="U277" s="6" t="s">
        <v>45</v>
      </c>
      <c r="V277" s="6" t="s">
        <v>45</v>
      </c>
      <c r="W277" s="6" t="s">
        <v>45</v>
      </c>
      <c r="X277" s="6" t="s">
        <v>45</v>
      </c>
      <c r="Y277" s="6" t="s">
        <v>45</v>
      </c>
      <c r="Z277" s="6" t="s">
        <v>45</v>
      </c>
      <c r="AA277" s="6" t="s">
        <v>45</v>
      </c>
      <c r="AB277" s="9" t="s">
        <v>38</v>
      </c>
      <c r="AC277" s="6" t="s">
        <v>38</v>
      </c>
      <c r="AD277" s="6" t="s">
        <v>38</v>
      </c>
      <c r="AE277" s="6" t="s">
        <v>38</v>
      </c>
      <c r="AF277" s="6" t="s">
        <v>38</v>
      </c>
      <c r="AG277" s="6" t="s">
        <v>38</v>
      </c>
      <c r="AH277" s="9" t="s">
        <v>38</v>
      </c>
    </row>
    <row r="278" spans="1:34" ht="30" customHeight="1" x14ac:dyDescent="0.3">
      <c r="A278" s="6" t="s">
        <v>445</v>
      </c>
      <c r="B278" s="10">
        <v>46189</v>
      </c>
      <c r="C278" s="8" t="str">
        <f>HYPERLINK("https://epingalert.org/en/Search?viewData= G/SPS/N/NIC/310"," G/SPS/N/NIC/310")</f>
        <v xml:space="preserve"> G/SPS/N/NIC/310</v>
      </c>
      <c r="D278" s="9" t="s">
        <v>1072</v>
      </c>
      <c r="E278" s="9" t="s">
        <v>1073</v>
      </c>
      <c r="F278" s="9" t="s">
        <v>1074</v>
      </c>
      <c r="G278" s="9" t="s">
        <v>1075</v>
      </c>
      <c r="H278" s="9" t="s">
        <v>38</v>
      </c>
      <c r="I278" s="9" t="s">
        <v>1076</v>
      </c>
      <c r="J278" s="9" t="s">
        <v>38</v>
      </c>
      <c r="K278" s="9" t="s">
        <v>1077</v>
      </c>
      <c r="L278" s="6" t="s">
        <v>1078</v>
      </c>
      <c r="M278" s="7">
        <v>46249</v>
      </c>
      <c r="N278" s="7" t="s">
        <v>153</v>
      </c>
      <c r="O278" s="7" t="s">
        <v>153</v>
      </c>
      <c r="P278" s="6" t="s">
        <v>43</v>
      </c>
      <c r="Q278" s="9" t="s">
        <v>1079</v>
      </c>
      <c r="R278" s="6" t="str">
        <f>HYPERLINK("https://docs.wto.org/imrd/directdoc.asp?DDFDocuments/t/G/SPS/NNIC310.docx", "https://docs.wto.org/imrd/directdoc.asp?DDFDocuments/t/G/SPS/NNIC310.docx")</f>
        <v>https://docs.wto.org/imrd/directdoc.asp?DDFDocuments/t/G/SPS/NNIC310.docx</v>
      </c>
      <c r="S278" s="6" t="str">
        <f>HYPERLINK("https://docs.wto.org/imrd/directdoc.asp?DDFDocuments/u/G/SPS/NNIC310.docx", "https://docs.wto.org/imrd/directdoc.asp?DDFDocuments/u/G/SPS/NNIC310.docx")</f>
        <v>https://docs.wto.org/imrd/directdoc.asp?DDFDocuments/u/G/SPS/NNIC310.docx</v>
      </c>
      <c r="T278" s="6" t="str">
        <f>HYPERLINK("https://docs.wto.org/imrd/directdoc.asp?DDFDocuments/v/G/SPS/NNIC310.docx", "https://docs.wto.org/imrd/directdoc.asp?DDFDocuments/v/G/SPS/NNIC310.docx")</f>
        <v>https://docs.wto.org/imrd/directdoc.asp?DDFDocuments/v/G/SPS/NNIC310.docx</v>
      </c>
      <c r="U278" s="6" t="s">
        <v>38</v>
      </c>
      <c r="V278" s="6" t="s">
        <v>38</v>
      </c>
      <c r="W278" s="6" t="s">
        <v>38</v>
      </c>
      <c r="X278" s="6" t="s">
        <v>38</v>
      </c>
      <c r="Y278" s="6" t="s">
        <v>38</v>
      </c>
      <c r="Z278" s="6" t="s">
        <v>38</v>
      </c>
      <c r="AA278" s="6" t="s">
        <v>38</v>
      </c>
      <c r="AB278" s="9" t="s">
        <v>38</v>
      </c>
      <c r="AC278" s="6" t="s">
        <v>45</v>
      </c>
      <c r="AD278" s="6" t="s">
        <v>45</v>
      </c>
      <c r="AE278" s="6" t="s">
        <v>45</v>
      </c>
      <c r="AF278" s="6" t="s">
        <v>44</v>
      </c>
      <c r="AG278" s="6" t="s">
        <v>60</v>
      </c>
      <c r="AH278" s="9" t="s">
        <v>38</v>
      </c>
    </row>
    <row r="279" spans="1:34" ht="30" customHeight="1" x14ac:dyDescent="0.3">
      <c r="A279" s="6" t="s">
        <v>445</v>
      </c>
      <c r="B279" s="10">
        <v>46189</v>
      </c>
      <c r="C279" s="8" t="str">
        <f>HYPERLINK("https://epingalert.org/en/Search?viewData= G/SPS/N/NIC/311"," G/SPS/N/NIC/311")</f>
        <v xml:space="preserve"> G/SPS/N/NIC/311</v>
      </c>
      <c r="D279" s="9" t="s">
        <v>1080</v>
      </c>
      <c r="E279" s="9" t="s">
        <v>1081</v>
      </c>
      <c r="F279" s="9" t="s">
        <v>1082</v>
      </c>
      <c r="G279" s="9" t="s">
        <v>1083</v>
      </c>
      <c r="H279" s="9" t="s">
        <v>38</v>
      </c>
      <c r="I279" s="9" t="s">
        <v>1076</v>
      </c>
      <c r="J279" s="9" t="s">
        <v>38</v>
      </c>
      <c r="K279" s="9" t="s">
        <v>1077</v>
      </c>
      <c r="L279" s="6" t="s">
        <v>1084</v>
      </c>
      <c r="M279" s="7">
        <v>46249</v>
      </c>
      <c r="N279" s="7" t="s">
        <v>153</v>
      </c>
      <c r="O279" s="7" t="s">
        <v>153</v>
      </c>
      <c r="P279" s="6" t="s">
        <v>43</v>
      </c>
      <c r="Q279" s="9" t="s">
        <v>1085</v>
      </c>
      <c r="R279" s="6" t="str">
        <f>HYPERLINK("https://docs.wto.org/imrd/directdoc.asp?DDFDocuments/t/G/SPS/NNIC311.docx", "https://docs.wto.org/imrd/directdoc.asp?DDFDocuments/t/G/SPS/NNIC311.docx")</f>
        <v>https://docs.wto.org/imrd/directdoc.asp?DDFDocuments/t/G/SPS/NNIC311.docx</v>
      </c>
      <c r="S279" s="6" t="str">
        <f>HYPERLINK("https://docs.wto.org/imrd/directdoc.asp?DDFDocuments/u/G/SPS/NNIC311.docx", "https://docs.wto.org/imrd/directdoc.asp?DDFDocuments/u/G/SPS/NNIC311.docx")</f>
        <v>https://docs.wto.org/imrd/directdoc.asp?DDFDocuments/u/G/SPS/NNIC311.docx</v>
      </c>
      <c r="T279" s="6" t="str">
        <f>HYPERLINK("https://docs.wto.org/imrd/directdoc.asp?DDFDocuments/v/G/SPS/NNIC311.docx", "https://docs.wto.org/imrd/directdoc.asp?DDFDocuments/v/G/SPS/NNIC311.docx")</f>
        <v>https://docs.wto.org/imrd/directdoc.asp?DDFDocuments/v/G/SPS/NNIC311.docx</v>
      </c>
      <c r="U279" s="6" t="s">
        <v>38</v>
      </c>
      <c r="V279" s="6" t="s">
        <v>38</v>
      </c>
      <c r="W279" s="6" t="s">
        <v>38</v>
      </c>
      <c r="X279" s="6" t="s">
        <v>38</v>
      </c>
      <c r="Y279" s="6" t="s">
        <v>38</v>
      </c>
      <c r="Z279" s="6" t="s">
        <v>38</v>
      </c>
      <c r="AA279" s="6" t="s">
        <v>38</v>
      </c>
      <c r="AB279" s="9" t="s">
        <v>38</v>
      </c>
      <c r="AC279" s="6" t="s">
        <v>45</v>
      </c>
      <c r="AD279" s="6" t="s">
        <v>45</v>
      </c>
      <c r="AE279" s="6" t="s">
        <v>45</v>
      </c>
      <c r="AF279" s="6" t="s">
        <v>44</v>
      </c>
      <c r="AG279" s="6" t="s">
        <v>60</v>
      </c>
      <c r="AH279" s="9" t="s">
        <v>38</v>
      </c>
    </row>
    <row r="280" spans="1:34" ht="30" customHeight="1" x14ac:dyDescent="0.3">
      <c r="A280" s="6" t="s">
        <v>445</v>
      </c>
      <c r="B280" s="10">
        <v>46189</v>
      </c>
      <c r="C280" s="8" t="str">
        <f>HYPERLINK("https://epingalert.org/en/Search?viewData= G/SPS/N/NIC/312"," G/SPS/N/NIC/312")</f>
        <v xml:space="preserve"> G/SPS/N/NIC/312</v>
      </c>
      <c r="D280" s="9" t="s">
        <v>1086</v>
      </c>
      <c r="E280" s="9" t="s">
        <v>1087</v>
      </c>
      <c r="F280" s="9" t="s">
        <v>1088</v>
      </c>
      <c r="G280" s="9" t="s">
        <v>1089</v>
      </c>
      <c r="H280" s="9" t="s">
        <v>38</v>
      </c>
      <c r="I280" s="9" t="s">
        <v>1076</v>
      </c>
      <c r="J280" s="9" t="s">
        <v>38</v>
      </c>
      <c r="K280" s="9" t="s">
        <v>1090</v>
      </c>
      <c r="L280" s="6" t="s">
        <v>184</v>
      </c>
      <c r="M280" s="7">
        <v>46249</v>
      </c>
      <c r="N280" s="7" t="s">
        <v>153</v>
      </c>
      <c r="O280" s="7" t="s">
        <v>153</v>
      </c>
      <c r="P280" s="6" t="s">
        <v>43</v>
      </c>
      <c r="Q280" s="9" t="s">
        <v>1091</v>
      </c>
      <c r="R280" s="6" t="str">
        <f>HYPERLINK("https://docs.wto.org/imrd/directdoc.asp?DDFDocuments/t/G/SPS/NNIC312.docx", "https://docs.wto.org/imrd/directdoc.asp?DDFDocuments/t/G/SPS/NNIC312.docx")</f>
        <v>https://docs.wto.org/imrd/directdoc.asp?DDFDocuments/t/G/SPS/NNIC312.docx</v>
      </c>
      <c r="S280" s="6" t="str">
        <f>HYPERLINK("https://docs.wto.org/imrd/directdoc.asp?DDFDocuments/u/G/SPS/NNIC312.docx", "https://docs.wto.org/imrd/directdoc.asp?DDFDocuments/u/G/SPS/NNIC312.docx")</f>
        <v>https://docs.wto.org/imrd/directdoc.asp?DDFDocuments/u/G/SPS/NNIC312.docx</v>
      </c>
      <c r="T280" s="6" t="str">
        <f>HYPERLINK("https://docs.wto.org/imrd/directdoc.asp?DDFDocuments/v/G/SPS/NNIC312.docx", "https://docs.wto.org/imrd/directdoc.asp?DDFDocuments/v/G/SPS/NNIC312.docx")</f>
        <v>https://docs.wto.org/imrd/directdoc.asp?DDFDocuments/v/G/SPS/NNIC312.docx</v>
      </c>
      <c r="U280" s="6" t="s">
        <v>38</v>
      </c>
      <c r="V280" s="6" t="s">
        <v>38</v>
      </c>
      <c r="W280" s="6" t="s">
        <v>38</v>
      </c>
      <c r="X280" s="6" t="s">
        <v>38</v>
      </c>
      <c r="Y280" s="6" t="s">
        <v>38</v>
      </c>
      <c r="Z280" s="6" t="s">
        <v>38</v>
      </c>
      <c r="AA280" s="6" t="s">
        <v>38</v>
      </c>
      <c r="AB280" s="9" t="s">
        <v>38</v>
      </c>
      <c r="AC280" s="6" t="s">
        <v>45</v>
      </c>
      <c r="AD280" s="6" t="s">
        <v>45</v>
      </c>
      <c r="AE280" s="6" t="s">
        <v>45</v>
      </c>
      <c r="AF280" s="6" t="s">
        <v>44</v>
      </c>
      <c r="AG280" s="6" t="s">
        <v>60</v>
      </c>
      <c r="AH280" s="9" t="s">
        <v>38</v>
      </c>
    </row>
    <row r="281" spans="1:34" ht="30" customHeight="1" x14ac:dyDescent="0.3">
      <c r="A281" s="6" t="s">
        <v>445</v>
      </c>
      <c r="B281" s="10">
        <v>46189</v>
      </c>
      <c r="C281" s="8" t="str">
        <f>HYPERLINK("https://epingalert.org/en/Search?viewData= G/SPS/N/NIC/313"," G/SPS/N/NIC/313")</f>
        <v xml:space="preserve"> G/SPS/N/NIC/313</v>
      </c>
      <c r="D281" s="9" t="s">
        <v>1092</v>
      </c>
      <c r="E281" s="9" t="s">
        <v>1093</v>
      </c>
      <c r="F281" s="9" t="s">
        <v>1094</v>
      </c>
      <c r="G281" s="9" t="s">
        <v>1095</v>
      </c>
      <c r="H281" s="9" t="s">
        <v>38</v>
      </c>
      <c r="I281" s="9" t="s">
        <v>1076</v>
      </c>
      <c r="J281" s="9" t="s">
        <v>38</v>
      </c>
      <c r="K281" s="9" t="s">
        <v>1090</v>
      </c>
      <c r="L281" s="6" t="s">
        <v>1096</v>
      </c>
      <c r="M281" s="7">
        <v>46249</v>
      </c>
      <c r="N281" s="7" t="s">
        <v>153</v>
      </c>
      <c r="O281" s="7" t="s">
        <v>153</v>
      </c>
      <c r="P281" s="6" t="s">
        <v>43</v>
      </c>
      <c r="Q281" s="9" t="s">
        <v>1097</v>
      </c>
      <c r="R281" s="6" t="str">
        <f>HYPERLINK("https://docs.wto.org/imrd/directdoc.asp?DDFDocuments/t/G/SPS/NNIC313.docx", "https://docs.wto.org/imrd/directdoc.asp?DDFDocuments/t/G/SPS/NNIC313.docx")</f>
        <v>https://docs.wto.org/imrd/directdoc.asp?DDFDocuments/t/G/SPS/NNIC313.docx</v>
      </c>
      <c r="S281" s="6" t="str">
        <f>HYPERLINK("https://docs.wto.org/imrd/directdoc.asp?DDFDocuments/u/G/SPS/NNIC313.docx", "https://docs.wto.org/imrd/directdoc.asp?DDFDocuments/u/G/SPS/NNIC313.docx")</f>
        <v>https://docs.wto.org/imrd/directdoc.asp?DDFDocuments/u/G/SPS/NNIC313.docx</v>
      </c>
      <c r="T281" s="6" t="str">
        <f>HYPERLINK("https://docs.wto.org/imrd/directdoc.asp?DDFDocuments/v/G/SPS/NNIC313.docx", "https://docs.wto.org/imrd/directdoc.asp?DDFDocuments/v/G/SPS/NNIC313.docx")</f>
        <v>https://docs.wto.org/imrd/directdoc.asp?DDFDocuments/v/G/SPS/NNIC313.docx</v>
      </c>
      <c r="U281" s="6" t="s">
        <v>38</v>
      </c>
      <c r="V281" s="6" t="s">
        <v>38</v>
      </c>
      <c r="W281" s="6" t="s">
        <v>38</v>
      </c>
      <c r="X281" s="6" t="s">
        <v>38</v>
      </c>
      <c r="Y281" s="6" t="s">
        <v>38</v>
      </c>
      <c r="Z281" s="6" t="s">
        <v>38</v>
      </c>
      <c r="AA281" s="6" t="s">
        <v>38</v>
      </c>
      <c r="AB281" s="9" t="s">
        <v>38</v>
      </c>
      <c r="AC281" s="6" t="s">
        <v>45</v>
      </c>
      <c r="AD281" s="6" t="s">
        <v>45</v>
      </c>
      <c r="AE281" s="6" t="s">
        <v>45</v>
      </c>
      <c r="AF281" s="6" t="s">
        <v>44</v>
      </c>
      <c r="AG281" s="6" t="s">
        <v>60</v>
      </c>
      <c r="AH281" s="9" t="s">
        <v>38</v>
      </c>
    </row>
    <row r="282" spans="1:34" ht="30" customHeight="1" x14ac:dyDescent="0.3">
      <c r="A282" s="6" t="s">
        <v>445</v>
      </c>
      <c r="B282" s="10">
        <v>46189</v>
      </c>
      <c r="C282" s="8" t="str">
        <f>HYPERLINK("https://epingalert.org/en/Search?viewData= G/SPS/N/NIC/314"," G/SPS/N/NIC/314")</f>
        <v xml:space="preserve"> G/SPS/N/NIC/314</v>
      </c>
      <c r="D282" s="9" t="s">
        <v>1098</v>
      </c>
      <c r="E282" s="9" t="s">
        <v>1099</v>
      </c>
      <c r="F282" s="9" t="s">
        <v>1100</v>
      </c>
      <c r="G282" s="9" t="s">
        <v>1101</v>
      </c>
      <c r="H282" s="9" t="s">
        <v>38</v>
      </c>
      <c r="I282" s="9" t="s">
        <v>1076</v>
      </c>
      <c r="J282" s="9" t="s">
        <v>38</v>
      </c>
      <c r="K282" s="9" t="s">
        <v>1102</v>
      </c>
      <c r="L282" s="6" t="s">
        <v>1103</v>
      </c>
      <c r="M282" s="7">
        <v>46249</v>
      </c>
      <c r="N282" s="7" t="s">
        <v>153</v>
      </c>
      <c r="O282" s="7" t="s">
        <v>153</v>
      </c>
      <c r="P282" s="6" t="s">
        <v>43</v>
      </c>
      <c r="Q282" s="9" t="s">
        <v>1104</v>
      </c>
      <c r="R282" s="6" t="str">
        <f>HYPERLINK("https://docs.wto.org/imrd/directdoc.asp?DDFDocuments/t/G/SPS/NNIC314.docx", "https://docs.wto.org/imrd/directdoc.asp?DDFDocuments/t/G/SPS/NNIC314.docx")</f>
        <v>https://docs.wto.org/imrd/directdoc.asp?DDFDocuments/t/G/SPS/NNIC314.docx</v>
      </c>
      <c r="S282" s="6" t="str">
        <f>HYPERLINK("https://docs.wto.org/imrd/directdoc.asp?DDFDocuments/u/G/SPS/NNIC314.docx", "https://docs.wto.org/imrd/directdoc.asp?DDFDocuments/u/G/SPS/NNIC314.docx")</f>
        <v>https://docs.wto.org/imrd/directdoc.asp?DDFDocuments/u/G/SPS/NNIC314.docx</v>
      </c>
      <c r="T282" s="6" t="str">
        <f>HYPERLINK("https://docs.wto.org/imrd/directdoc.asp?DDFDocuments/v/G/SPS/NNIC314.docx", "https://docs.wto.org/imrd/directdoc.asp?DDFDocuments/v/G/SPS/NNIC314.docx")</f>
        <v>https://docs.wto.org/imrd/directdoc.asp?DDFDocuments/v/G/SPS/NNIC314.docx</v>
      </c>
      <c r="U282" s="6" t="s">
        <v>38</v>
      </c>
      <c r="V282" s="6" t="s">
        <v>38</v>
      </c>
      <c r="W282" s="6" t="s">
        <v>38</v>
      </c>
      <c r="X282" s="6" t="s">
        <v>38</v>
      </c>
      <c r="Y282" s="6" t="s">
        <v>38</v>
      </c>
      <c r="Z282" s="6" t="s">
        <v>38</v>
      </c>
      <c r="AA282" s="6" t="s">
        <v>38</v>
      </c>
      <c r="AB282" s="9" t="s">
        <v>38</v>
      </c>
      <c r="AC282" s="6" t="s">
        <v>45</v>
      </c>
      <c r="AD282" s="6" t="s">
        <v>45</v>
      </c>
      <c r="AE282" s="6" t="s">
        <v>45</v>
      </c>
      <c r="AF282" s="6" t="s">
        <v>44</v>
      </c>
      <c r="AG282" s="6" t="s">
        <v>60</v>
      </c>
      <c r="AH282" s="9" t="s">
        <v>38</v>
      </c>
    </row>
    <row r="283" spans="1:34" ht="30" customHeight="1" x14ac:dyDescent="0.3">
      <c r="A283" s="6" t="s">
        <v>203</v>
      </c>
      <c r="B283" s="10">
        <v>46189</v>
      </c>
      <c r="C283" s="8" t="str">
        <f>HYPERLINK("https://epingalert.org/en/Search?viewData= G/SPS/N/THA/216/Add.6"," G/SPS/N/THA/216/Add.6")</f>
        <v xml:space="preserve"> G/SPS/N/THA/216/Add.6</v>
      </c>
      <c r="D283" s="9" t="s">
        <v>1105</v>
      </c>
      <c r="E283" s="9" t="s">
        <v>1106</v>
      </c>
      <c r="F283" s="9" t="s">
        <v>1107</v>
      </c>
      <c r="G283" s="9" t="s">
        <v>1108</v>
      </c>
      <c r="H283" s="9" t="s">
        <v>1109</v>
      </c>
      <c r="I283" s="9" t="s">
        <v>39</v>
      </c>
      <c r="J283" s="9"/>
      <c r="K283" s="9" t="s">
        <v>1110</v>
      </c>
      <c r="L283" s="6"/>
      <c r="M283" s="7" t="s">
        <v>38</v>
      </c>
      <c r="N283" s="7"/>
      <c r="O283" s="7"/>
      <c r="P283" s="6" t="s">
        <v>52</v>
      </c>
      <c r="Q283" s="9" t="s">
        <v>1111</v>
      </c>
      <c r="R283" s="6" t="str">
        <f>HYPERLINK("https://docs.wto.org/imrd/directdoc.asp?DDFDocuments/t/G/SPS/NTHA216A6.docx", "https://docs.wto.org/imrd/directdoc.asp?DDFDocuments/t/G/SPS/NTHA216A6.docx")</f>
        <v>https://docs.wto.org/imrd/directdoc.asp?DDFDocuments/t/G/SPS/NTHA216A6.docx</v>
      </c>
      <c r="S283" s="6" t="str">
        <f>HYPERLINK("https://docs.wto.org/imrd/directdoc.asp?DDFDocuments/u/G/SPS/NTHA216A6.docx", "https://docs.wto.org/imrd/directdoc.asp?DDFDocuments/u/G/SPS/NTHA216A6.docx")</f>
        <v>https://docs.wto.org/imrd/directdoc.asp?DDFDocuments/u/G/SPS/NTHA216A6.docx</v>
      </c>
      <c r="T283" s="6" t="str">
        <f>HYPERLINK("https://docs.wto.org/imrd/directdoc.asp?DDFDocuments/v/G/SPS/NTHA216A6.docx", "https://docs.wto.org/imrd/directdoc.asp?DDFDocuments/v/G/SPS/NTHA216A6.docx")</f>
        <v>https://docs.wto.org/imrd/directdoc.asp?DDFDocuments/v/G/SPS/NTHA216A6.docx</v>
      </c>
      <c r="U283" s="6" t="s">
        <v>38</v>
      </c>
      <c r="V283" s="6" t="s">
        <v>38</v>
      </c>
      <c r="W283" s="6" t="s">
        <v>38</v>
      </c>
      <c r="X283" s="6" t="s">
        <v>38</v>
      </c>
      <c r="Y283" s="6" t="s">
        <v>38</v>
      </c>
      <c r="Z283" s="6" t="s">
        <v>38</v>
      </c>
      <c r="AA283" s="6" t="s">
        <v>38</v>
      </c>
      <c r="AB283" s="9" t="s">
        <v>38</v>
      </c>
      <c r="AC283" s="6" t="s">
        <v>38</v>
      </c>
      <c r="AD283" s="6" t="s">
        <v>38</v>
      </c>
      <c r="AE283" s="6" t="s">
        <v>38</v>
      </c>
      <c r="AF283" s="6" t="s">
        <v>38</v>
      </c>
      <c r="AG283" s="6" t="s">
        <v>38</v>
      </c>
      <c r="AH283" s="9" t="s">
        <v>38</v>
      </c>
    </row>
    <row r="284" spans="1:34" ht="30" customHeight="1" x14ac:dyDescent="0.3">
      <c r="A284" s="6" t="s">
        <v>838</v>
      </c>
      <c r="B284" s="10">
        <v>46189</v>
      </c>
      <c r="C284" s="8" t="str">
        <f>HYPERLINK("https://epingalert.org/en/Search?viewData= G/TBT/N/CRI/189/Add.43"," G/TBT/N/CRI/189/Add.43")</f>
        <v xml:space="preserve"> G/TBT/N/CRI/189/Add.43</v>
      </c>
      <c r="D284" s="9" t="s">
        <v>1112</v>
      </c>
      <c r="E284" s="9" t="s">
        <v>1113</v>
      </c>
      <c r="F284" s="9" t="s">
        <v>1114</v>
      </c>
      <c r="G284" s="9" t="s">
        <v>1115</v>
      </c>
      <c r="H284" s="9" t="s">
        <v>1116</v>
      </c>
      <c r="I284" s="9" t="s">
        <v>1117</v>
      </c>
      <c r="J284" s="9" t="s">
        <v>38</v>
      </c>
      <c r="K284" s="9" t="s">
        <v>38</v>
      </c>
      <c r="L284" s="6"/>
      <c r="M284" s="7" t="s">
        <v>38</v>
      </c>
      <c r="N284" s="7"/>
      <c r="O284" s="7"/>
      <c r="P284" s="6" t="s">
        <v>52</v>
      </c>
      <c r="Q284" s="9" t="s">
        <v>1118</v>
      </c>
      <c r="R284" s="6" t="str">
        <f>HYPERLINK("https://docs.wto.org/imrd/directdoc.asp?DDFDocuments/t/G/TBTN20/CRI189A43.docx", "https://docs.wto.org/imrd/directdoc.asp?DDFDocuments/t/G/TBTN20/CRI189A43.docx")</f>
        <v>https://docs.wto.org/imrd/directdoc.asp?DDFDocuments/t/G/TBTN20/CRI189A43.docx</v>
      </c>
      <c r="S284" s="6" t="str">
        <f>HYPERLINK("https://docs.wto.org/imrd/directdoc.asp?DDFDocuments/u/G/TBTN20/CRI189A43.docx", "https://docs.wto.org/imrd/directdoc.asp?DDFDocuments/u/G/TBTN20/CRI189A43.docx")</f>
        <v>https://docs.wto.org/imrd/directdoc.asp?DDFDocuments/u/G/TBTN20/CRI189A43.docx</v>
      </c>
      <c r="T284" s="6" t="str">
        <f>HYPERLINK("https://docs.wto.org/imrd/directdoc.asp?DDFDocuments/v/G/TBTN20/CRI189A43.docx", "https://docs.wto.org/imrd/directdoc.asp?DDFDocuments/v/G/TBTN20/CRI189A43.docx")</f>
        <v>https://docs.wto.org/imrd/directdoc.asp?DDFDocuments/v/G/TBTN20/CRI189A43.docx</v>
      </c>
      <c r="U284" s="6" t="s">
        <v>44</v>
      </c>
      <c r="V284" s="6" t="s">
        <v>45</v>
      </c>
      <c r="W284" s="6" t="s">
        <v>45</v>
      </c>
      <c r="X284" s="6" t="s">
        <v>45</v>
      </c>
      <c r="Y284" s="6" t="s">
        <v>45</v>
      </c>
      <c r="Z284" s="6" t="s">
        <v>45</v>
      </c>
      <c r="AA284" s="6" t="s">
        <v>45</v>
      </c>
      <c r="AB284" s="9" t="s">
        <v>38</v>
      </c>
      <c r="AC284" s="6" t="s">
        <v>38</v>
      </c>
      <c r="AD284" s="6" t="s">
        <v>38</v>
      </c>
      <c r="AE284" s="6" t="s">
        <v>38</v>
      </c>
      <c r="AF284" s="6" t="s">
        <v>38</v>
      </c>
      <c r="AG284" s="6" t="s">
        <v>38</v>
      </c>
      <c r="AH284" s="9" t="s">
        <v>38</v>
      </c>
    </row>
    <row r="285" spans="1:34" ht="30" customHeight="1" x14ac:dyDescent="0.3">
      <c r="A285" s="6" t="s">
        <v>838</v>
      </c>
      <c r="B285" s="10">
        <v>46189</v>
      </c>
      <c r="C285" s="8" t="str">
        <f>HYPERLINK("https://epingalert.org/en/Search?viewData= G/TBT/N/CRI/198/Add.7"," G/TBT/N/CRI/198/Add.7")</f>
        <v xml:space="preserve"> G/TBT/N/CRI/198/Add.7</v>
      </c>
      <c r="D285" s="9" t="s">
        <v>1119</v>
      </c>
      <c r="E285" s="9" t="s">
        <v>1120</v>
      </c>
      <c r="F285" s="9" t="s">
        <v>1121</v>
      </c>
      <c r="G285" s="9" t="s">
        <v>38</v>
      </c>
      <c r="H285" s="9" t="s">
        <v>1122</v>
      </c>
      <c r="I285" s="9" t="s">
        <v>527</v>
      </c>
      <c r="J285" s="9" t="s">
        <v>38</v>
      </c>
      <c r="K285" s="9" t="s">
        <v>38</v>
      </c>
      <c r="L285" s="6"/>
      <c r="M285" s="7" t="s">
        <v>38</v>
      </c>
      <c r="N285" s="7"/>
      <c r="O285" s="7"/>
      <c r="P285" s="6" t="s">
        <v>52</v>
      </c>
      <c r="Q285" s="9" t="s">
        <v>1123</v>
      </c>
      <c r="R285" s="6" t="str">
        <f>HYPERLINK("https://docs.wto.org/imrd/directdoc.asp?DDFDocuments/t/G/TBTN22/CRI198A7.docx", "https://docs.wto.org/imrd/directdoc.asp?DDFDocuments/t/G/TBTN22/CRI198A7.docx")</f>
        <v>https://docs.wto.org/imrd/directdoc.asp?DDFDocuments/t/G/TBTN22/CRI198A7.docx</v>
      </c>
      <c r="S285" s="6" t="str">
        <f>HYPERLINK("https://docs.wto.org/imrd/directdoc.asp?DDFDocuments/u/G/TBTN22/CRI198A7.docx", "https://docs.wto.org/imrd/directdoc.asp?DDFDocuments/u/G/TBTN22/CRI198A7.docx")</f>
        <v>https://docs.wto.org/imrd/directdoc.asp?DDFDocuments/u/G/TBTN22/CRI198A7.docx</v>
      </c>
      <c r="T285" s="6" t="str">
        <f>HYPERLINK("https://docs.wto.org/imrd/directdoc.asp?DDFDocuments/v/G/TBTN22/CRI198A7.docx", "https://docs.wto.org/imrd/directdoc.asp?DDFDocuments/v/G/TBTN22/CRI198A7.docx")</f>
        <v>https://docs.wto.org/imrd/directdoc.asp?DDFDocuments/v/G/TBTN22/CRI198A7.docx</v>
      </c>
      <c r="U285" s="6" t="s">
        <v>44</v>
      </c>
      <c r="V285" s="6" t="s">
        <v>45</v>
      </c>
      <c r="W285" s="6" t="s">
        <v>45</v>
      </c>
      <c r="X285" s="6" t="s">
        <v>45</v>
      </c>
      <c r="Y285" s="6" t="s">
        <v>45</v>
      </c>
      <c r="Z285" s="6" t="s">
        <v>45</v>
      </c>
      <c r="AA285" s="6" t="s">
        <v>45</v>
      </c>
      <c r="AB285" s="9" t="s">
        <v>38</v>
      </c>
      <c r="AC285" s="6" t="s">
        <v>38</v>
      </c>
      <c r="AD285" s="6" t="s">
        <v>38</v>
      </c>
      <c r="AE285" s="6" t="s">
        <v>38</v>
      </c>
      <c r="AF285" s="6" t="s">
        <v>38</v>
      </c>
      <c r="AG285" s="6" t="s">
        <v>38</v>
      </c>
      <c r="AH285" s="9" t="s">
        <v>38</v>
      </c>
    </row>
    <row r="286" spans="1:34" ht="30" customHeight="1" x14ac:dyDescent="0.3">
      <c r="A286" s="6" t="s">
        <v>1124</v>
      </c>
      <c r="B286" s="10">
        <v>46189</v>
      </c>
      <c r="C286" s="8" t="str">
        <f>HYPERLINK("https://epingalert.org/en/Search?viewData= G/TBT/N/CZE/261/Add.1"," G/TBT/N/CZE/261/Add.1")</f>
        <v xml:space="preserve"> G/TBT/N/CZE/261/Add.1</v>
      </c>
      <c r="D286" s="9" t="s">
        <v>1125</v>
      </c>
      <c r="E286" s="9" t="s">
        <v>1126</v>
      </c>
      <c r="F286" s="9" t="s">
        <v>1127</v>
      </c>
      <c r="G286" s="9" t="s">
        <v>38</v>
      </c>
      <c r="H286" s="9" t="s">
        <v>1128</v>
      </c>
      <c r="I286" s="9" t="s">
        <v>1129</v>
      </c>
      <c r="J286" s="9" t="s">
        <v>1130</v>
      </c>
      <c r="K286" s="9" t="s">
        <v>38</v>
      </c>
      <c r="L286" s="6"/>
      <c r="M286" s="7" t="s">
        <v>38</v>
      </c>
      <c r="N286" s="7"/>
      <c r="O286" s="7"/>
      <c r="P286" s="6" t="s">
        <v>52</v>
      </c>
      <c r="Q286" s="9" t="s">
        <v>1131</v>
      </c>
      <c r="R286" s="6" t="str">
        <f>HYPERLINK("https://docs.wto.org/imrd/directdoc.asp?DDFDocuments/t/G/TBTN25/CZE261A1.docx", "https://docs.wto.org/imrd/directdoc.asp?DDFDocuments/t/G/TBTN25/CZE261A1.docx")</f>
        <v>https://docs.wto.org/imrd/directdoc.asp?DDFDocuments/t/G/TBTN25/CZE261A1.docx</v>
      </c>
      <c r="S286" s="6" t="str">
        <f>HYPERLINK("https://docs.wto.org/imrd/directdoc.asp?DDFDocuments/u/G/TBTN25/CZE261A1.docx", "https://docs.wto.org/imrd/directdoc.asp?DDFDocuments/u/G/TBTN25/CZE261A1.docx")</f>
        <v>https://docs.wto.org/imrd/directdoc.asp?DDFDocuments/u/G/TBTN25/CZE261A1.docx</v>
      </c>
      <c r="T286" s="6" t="str">
        <f>HYPERLINK("https://docs.wto.org/imrd/directdoc.asp?DDFDocuments/v/G/TBTN25/CZE261A1.docx", "https://docs.wto.org/imrd/directdoc.asp?DDFDocuments/v/G/TBTN25/CZE261A1.docx")</f>
        <v>https://docs.wto.org/imrd/directdoc.asp?DDFDocuments/v/G/TBTN25/CZE261A1.docx</v>
      </c>
      <c r="U286" s="6" t="s">
        <v>45</v>
      </c>
      <c r="V286" s="6" t="s">
        <v>45</v>
      </c>
      <c r="W286" s="6" t="s">
        <v>45</v>
      </c>
      <c r="X286" s="6" t="s">
        <v>45</v>
      </c>
      <c r="Y286" s="6" t="s">
        <v>45</v>
      </c>
      <c r="Z286" s="6" t="s">
        <v>45</v>
      </c>
      <c r="AA286" s="6" t="s">
        <v>45</v>
      </c>
      <c r="AB286" s="9" t="s">
        <v>38</v>
      </c>
      <c r="AC286" s="6" t="s">
        <v>38</v>
      </c>
      <c r="AD286" s="6" t="s">
        <v>38</v>
      </c>
      <c r="AE286" s="6" t="s">
        <v>38</v>
      </c>
      <c r="AF286" s="6" t="s">
        <v>38</v>
      </c>
      <c r="AG286" s="6" t="s">
        <v>38</v>
      </c>
      <c r="AH286" s="9" t="s">
        <v>38</v>
      </c>
    </row>
    <row r="287" spans="1:34" ht="30" customHeight="1" x14ac:dyDescent="0.3">
      <c r="A287" s="6" t="s">
        <v>1124</v>
      </c>
      <c r="B287" s="10">
        <v>46189</v>
      </c>
      <c r="C287" s="8" t="str">
        <f>HYPERLINK("https://epingalert.org/en/Search?viewData= G/TBT/N/CZE/262/Add.1"," G/TBT/N/CZE/262/Add.1")</f>
        <v xml:space="preserve"> G/TBT/N/CZE/262/Add.1</v>
      </c>
      <c r="D287" s="9" t="s">
        <v>1132</v>
      </c>
      <c r="E287" s="9" t="s">
        <v>1133</v>
      </c>
      <c r="F287" s="9" t="s">
        <v>1134</v>
      </c>
      <c r="G287" s="9" t="s">
        <v>38</v>
      </c>
      <c r="H287" s="9" t="s">
        <v>1128</v>
      </c>
      <c r="I287" s="9" t="s">
        <v>1129</v>
      </c>
      <c r="J287" s="9" t="s">
        <v>1135</v>
      </c>
      <c r="K287" s="9" t="s">
        <v>38</v>
      </c>
      <c r="L287" s="6"/>
      <c r="M287" s="7" t="s">
        <v>38</v>
      </c>
      <c r="N287" s="7"/>
      <c r="O287" s="7"/>
      <c r="P287" s="6" t="s">
        <v>52</v>
      </c>
      <c r="Q287" s="9" t="s">
        <v>1136</v>
      </c>
      <c r="R287" s="6" t="str">
        <f>HYPERLINK("https://docs.wto.org/imrd/directdoc.asp?DDFDocuments/t/G/TBTN25/CZE262A1.docx", "https://docs.wto.org/imrd/directdoc.asp?DDFDocuments/t/G/TBTN25/CZE262A1.docx")</f>
        <v>https://docs.wto.org/imrd/directdoc.asp?DDFDocuments/t/G/TBTN25/CZE262A1.docx</v>
      </c>
      <c r="S287" s="6" t="str">
        <f>HYPERLINK("https://docs.wto.org/imrd/directdoc.asp?DDFDocuments/u/G/TBTN25/CZE262A1.docx", "https://docs.wto.org/imrd/directdoc.asp?DDFDocuments/u/G/TBTN25/CZE262A1.docx")</f>
        <v>https://docs.wto.org/imrd/directdoc.asp?DDFDocuments/u/G/TBTN25/CZE262A1.docx</v>
      </c>
      <c r="T287" s="6" t="str">
        <f>HYPERLINK("https://docs.wto.org/imrd/directdoc.asp?DDFDocuments/v/G/TBTN25/CZE262A1.docx", "https://docs.wto.org/imrd/directdoc.asp?DDFDocuments/v/G/TBTN25/CZE262A1.docx")</f>
        <v>https://docs.wto.org/imrd/directdoc.asp?DDFDocuments/v/G/TBTN25/CZE262A1.docx</v>
      </c>
      <c r="U287" s="6" t="s">
        <v>45</v>
      </c>
      <c r="V287" s="6" t="s">
        <v>45</v>
      </c>
      <c r="W287" s="6" t="s">
        <v>45</v>
      </c>
      <c r="X287" s="6" t="s">
        <v>45</v>
      </c>
      <c r="Y287" s="6" t="s">
        <v>45</v>
      </c>
      <c r="Z287" s="6" t="s">
        <v>45</v>
      </c>
      <c r="AA287" s="6" t="s">
        <v>45</v>
      </c>
      <c r="AB287" s="9" t="s">
        <v>38</v>
      </c>
      <c r="AC287" s="6" t="s">
        <v>38</v>
      </c>
      <c r="AD287" s="6" t="s">
        <v>38</v>
      </c>
      <c r="AE287" s="6" t="s">
        <v>38</v>
      </c>
      <c r="AF287" s="6" t="s">
        <v>38</v>
      </c>
      <c r="AG287" s="6" t="s">
        <v>38</v>
      </c>
      <c r="AH287" s="9" t="s">
        <v>38</v>
      </c>
    </row>
    <row r="288" spans="1:34" ht="30" customHeight="1" x14ac:dyDescent="0.3">
      <c r="A288" s="6" t="s">
        <v>1137</v>
      </c>
      <c r="B288" s="10">
        <v>46189</v>
      </c>
      <c r="C288" s="8" t="str">
        <f>HYPERLINK("https://epingalert.org/en/Search?viewData= G/TBT/N/IND/437"," G/TBT/N/IND/437")</f>
        <v xml:space="preserve"> G/TBT/N/IND/437</v>
      </c>
      <c r="D288" s="9" t="s">
        <v>1138</v>
      </c>
      <c r="E288" s="9" t="s">
        <v>1139</v>
      </c>
      <c r="F288" s="9" t="s">
        <v>1140</v>
      </c>
      <c r="G288" s="9" t="s">
        <v>1141</v>
      </c>
      <c r="H288" s="9" t="s">
        <v>1142</v>
      </c>
      <c r="I288" s="9" t="s">
        <v>85</v>
      </c>
      <c r="J288" s="9" t="s">
        <v>1143</v>
      </c>
      <c r="K288" s="9" t="s">
        <v>38</v>
      </c>
      <c r="L288" s="6"/>
      <c r="M288" s="7">
        <v>46249</v>
      </c>
      <c r="N288" s="7" t="s">
        <v>122</v>
      </c>
      <c r="O288" s="7" t="s">
        <v>1144</v>
      </c>
      <c r="P288" s="6" t="s">
        <v>43</v>
      </c>
      <c r="Q288" s="9" t="s">
        <v>1145</v>
      </c>
      <c r="R288" s="6" t="str">
        <f>HYPERLINK("https://docs.wto.org/imrd/directdoc.asp?DDFDocuments/t/G/TBTN26/IND437.docx", "https://docs.wto.org/imrd/directdoc.asp?DDFDocuments/t/G/TBTN26/IND437.docx")</f>
        <v>https://docs.wto.org/imrd/directdoc.asp?DDFDocuments/t/G/TBTN26/IND437.docx</v>
      </c>
      <c r="S288" s="6" t="str">
        <f>HYPERLINK("https://docs.wto.org/imrd/directdoc.asp?DDFDocuments/u/G/TBTN26/IND437.docx", "https://docs.wto.org/imrd/directdoc.asp?DDFDocuments/u/G/TBTN26/IND437.docx")</f>
        <v>https://docs.wto.org/imrd/directdoc.asp?DDFDocuments/u/G/TBTN26/IND437.docx</v>
      </c>
      <c r="T288" s="6" t="str">
        <f>HYPERLINK("https://docs.wto.org/imrd/directdoc.asp?DDFDocuments/v/G/TBTN26/IND437.docx", "https://docs.wto.org/imrd/directdoc.asp?DDFDocuments/v/G/TBTN26/IND437.docx")</f>
        <v>https://docs.wto.org/imrd/directdoc.asp?DDFDocuments/v/G/TBTN26/IND437.docx</v>
      </c>
      <c r="U288" s="6" t="s">
        <v>45</v>
      </c>
      <c r="V288" s="6" t="s">
        <v>45</v>
      </c>
      <c r="W288" s="6" t="s">
        <v>44</v>
      </c>
      <c r="X288" s="6" t="s">
        <v>45</v>
      </c>
      <c r="Y288" s="6" t="s">
        <v>45</v>
      </c>
      <c r="Z288" s="6" t="s">
        <v>45</v>
      </c>
      <c r="AA288" s="6" t="s">
        <v>45</v>
      </c>
      <c r="AB288" s="9" t="s">
        <v>1146</v>
      </c>
      <c r="AC288" s="6" t="s">
        <v>38</v>
      </c>
      <c r="AD288" s="6" t="s">
        <v>38</v>
      </c>
      <c r="AE288" s="6" t="s">
        <v>38</v>
      </c>
      <c r="AF288" s="6" t="s">
        <v>38</v>
      </c>
      <c r="AG288" s="6" t="s">
        <v>38</v>
      </c>
      <c r="AH288" s="9" t="s">
        <v>38</v>
      </c>
    </row>
    <row r="289" spans="1:34" ht="30" customHeight="1" x14ac:dyDescent="0.3">
      <c r="A289" s="6" t="s">
        <v>511</v>
      </c>
      <c r="B289" s="10">
        <v>46189</v>
      </c>
      <c r="C289" s="8" t="str">
        <f>HYPERLINK("https://epingalert.org/en/Search?viewData= G/TBT/N/PER/82/Rev.1"," G/TBT/N/PER/82/Rev.1")</f>
        <v xml:space="preserve"> G/TBT/N/PER/82/Rev.1</v>
      </c>
      <c r="D289" s="9" t="s">
        <v>1147</v>
      </c>
      <c r="E289" s="9" t="s">
        <v>1148</v>
      </c>
      <c r="F289" s="9" t="s">
        <v>1149</v>
      </c>
      <c r="G289" s="9" t="s">
        <v>1150</v>
      </c>
      <c r="H289" s="9" t="s">
        <v>1151</v>
      </c>
      <c r="I289" s="9" t="s">
        <v>85</v>
      </c>
      <c r="J289" s="9" t="s">
        <v>1152</v>
      </c>
      <c r="K289" s="9" t="s">
        <v>121</v>
      </c>
      <c r="L289" s="6"/>
      <c r="M289" s="7">
        <v>46249</v>
      </c>
      <c r="N289" s="7" t="s">
        <v>153</v>
      </c>
      <c r="O289" s="7" t="s">
        <v>1153</v>
      </c>
      <c r="P289" s="6" t="s">
        <v>688</v>
      </c>
      <c r="Q289" s="9" t="s">
        <v>1154</v>
      </c>
      <c r="R289" s="6" t="str">
        <f>HYPERLINK("https://docs.wto.org/imrd/directdoc.asp?DDFDocuments/t/G/TBTN15/PER82R1.docx", "https://docs.wto.org/imrd/directdoc.asp?DDFDocuments/t/G/TBTN15/PER82R1.docx")</f>
        <v>https://docs.wto.org/imrd/directdoc.asp?DDFDocuments/t/G/TBTN15/PER82R1.docx</v>
      </c>
      <c r="S289" s="6" t="str">
        <f>HYPERLINK("https://docs.wto.org/imrd/directdoc.asp?DDFDocuments/u/G/TBTN15/PER82R1.docx", "https://docs.wto.org/imrd/directdoc.asp?DDFDocuments/u/G/TBTN15/PER82R1.docx")</f>
        <v>https://docs.wto.org/imrd/directdoc.asp?DDFDocuments/u/G/TBTN15/PER82R1.docx</v>
      </c>
      <c r="T289" s="6" t="str">
        <f>HYPERLINK("https://docs.wto.org/imrd/directdoc.asp?DDFDocuments/v/G/TBTN15/PER82R1.docx", "https://docs.wto.org/imrd/directdoc.asp?DDFDocuments/v/G/TBTN15/PER82R1.docx")</f>
        <v>https://docs.wto.org/imrd/directdoc.asp?DDFDocuments/v/G/TBTN15/PER82R1.docx</v>
      </c>
      <c r="U289" s="6" t="s">
        <v>44</v>
      </c>
      <c r="V289" s="6" t="s">
        <v>45</v>
      </c>
      <c r="W289" s="6" t="s">
        <v>45</v>
      </c>
      <c r="X289" s="6" t="s">
        <v>45</v>
      </c>
      <c r="Y289" s="6" t="s">
        <v>45</v>
      </c>
      <c r="Z289" s="6" t="s">
        <v>45</v>
      </c>
      <c r="AA289" s="6" t="s">
        <v>45</v>
      </c>
      <c r="AB289" s="9" t="s">
        <v>1155</v>
      </c>
      <c r="AC289" s="6" t="s">
        <v>38</v>
      </c>
      <c r="AD289" s="6" t="s">
        <v>38</v>
      </c>
      <c r="AE289" s="6" t="s">
        <v>38</v>
      </c>
      <c r="AF289" s="6" t="s">
        <v>38</v>
      </c>
      <c r="AG289" s="6" t="s">
        <v>38</v>
      </c>
      <c r="AH289" s="9" t="s">
        <v>38</v>
      </c>
    </row>
    <row r="290" spans="1:34" ht="30" customHeight="1" x14ac:dyDescent="0.3">
      <c r="A290" s="6" t="s">
        <v>210</v>
      </c>
      <c r="B290" s="10">
        <v>46189</v>
      </c>
      <c r="C290" s="8" t="str">
        <f>HYPERLINK("https://epingalert.org/en/Search?viewData= G/TBT/N/TPKM/599"," G/TBT/N/TPKM/599")</f>
        <v xml:space="preserve"> G/TBT/N/TPKM/599</v>
      </c>
      <c r="D290" s="9" t="s">
        <v>1156</v>
      </c>
      <c r="E290" s="9" t="s">
        <v>1157</v>
      </c>
      <c r="F290" s="9" t="s">
        <v>1158</v>
      </c>
      <c r="G290" s="9" t="s">
        <v>1159</v>
      </c>
      <c r="H290" s="9" t="s">
        <v>1160</v>
      </c>
      <c r="I290" s="9" t="s">
        <v>371</v>
      </c>
      <c r="J290" s="9" t="s">
        <v>38</v>
      </c>
      <c r="K290" s="9" t="s">
        <v>121</v>
      </c>
      <c r="L290" s="6"/>
      <c r="M290" s="7">
        <v>46249</v>
      </c>
      <c r="N290" s="7" t="s">
        <v>122</v>
      </c>
      <c r="O290" s="7">
        <v>46569</v>
      </c>
      <c r="P290" s="6" t="s">
        <v>43</v>
      </c>
      <c r="Q290" s="9" t="s">
        <v>1161</v>
      </c>
      <c r="R290" s="6" t="str">
        <f>HYPERLINK("https://docs.wto.org/imrd/directdoc.asp?DDFDocuments/t/G/TBTN26/TPKM599.docx", "https://docs.wto.org/imrd/directdoc.asp?DDFDocuments/t/G/TBTN26/TPKM599.docx")</f>
        <v>https://docs.wto.org/imrd/directdoc.asp?DDFDocuments/t/G/TBTN26/TPKM599.docx</v>
      </c>
      <c r="S290" s="6" t="str">
        <f>HYPERLINK("https://docs.wto.org/imrd/directdoc.asp?DDFDocuments/u/G/TBTN26/TPKM599.docx", "https://docs.wto.org/imrd/directdoc.asp?DDFDocuments/u/G/TBTN26/TPKM599.docx")</f>
        <v>https://docs.wto.org/imrd/directdoc.asp?DDFDocuments/u/G/TBTN26/TPKM599.docx</v>
      </c>
      <c r="T290" s="6" t="str">
        <f>HYPERLINK("https://docs.wto.org/imrd/directdoc.asp?DDFDocuments/v/G/TBTN26/TPKM599.docx", "https://docs.wto.org/imrd/directdoc.asp?DDFDocuments/v/G/TBTN26/TPKM599.docx")</f>
        <v>https://docs.wto.org/imrd/directdoc.asp?DDFDocuments/v/G/TBTN26/TPKM599.docx</v>
      </c>
      <c r="U290" s="6" t="s">
        <v>44</v>
      </c>
      <c r="V290" s="6" t="s">
        <v>45</v>
      </c>
      <c r="W290" s="6" t="s">
        <v>44</v>
      </c>
      <c r="X290" s="6" t="s">
        <v>45</v>
      </c>
      <c r="Y290" s="6" t="s">
        <v>45</v>
      </c>
      <c r="Z290" s="6" t="s">
        <v>45</v>
      </c>
      <c r="AA290" s="6" t="s">
        <v>45</v>
      </c>
      <c r="AB290" s="9" t="s">
        <v>1162</v>
      </c>
      <c r="AC290" s="6" t="s">
        <v>38</v>
      </c>
      <c r="AD290" s="6" t="s">
        <v>38</v>
      </c>
      <c r="AE290" s="6" t="s">
        <v>38</v>
      </c>
      <c r="AF290" s="6" t="s">
        <v>38</v>
      </c>
      <c r="AG290" s="6" t="s">
        <v>38</v>
      </c>
      <c r="AH290" s="9" t="s">
        <v>38</v>
      </c>
    </row>
    <row r="291" spans="1:34" ht="30" customHeight="1" x14ac:dyDescent="0.3">
      <c r="A291" s="6" t="s">
        <v>1163</v>
      </c>
      <c r="B291" s="10">
        <v>46189</v>
      </c>
      <c r="C291" s="8" t="str">
        <f>HYPERLINK("https://epingalert.org/en/Search?viewData= G/TBT/N/URY/112"," G/TBT/N/URY/112")</f>
        <v xml:space="preserve"> G/TBT/N/URY/112</v>
      </c>
      <c r="D291" s="9" t="s">
        <v>1164</v>
      </c>
      <c r="E291" s="9" t="s">
        <v>1165</v>
      </c>
      <c r="F291" s="9" t="s">
        <v>1166</v>
      </c>
      <c r="G291" s="9" t="s">
        <v>38</v>
      </c>
      <c r="H291" s="9" t="s">
        <v>1167</v>
      </c>
      <c r="I291" s="9" t="s">
        <v>541</v>
      </c>
      <c r="J291" s="9" t="s">
        <v>38</v>
      </c>
      <c r="K291" s="9" t="s">
        <v>454</v>
      </c>
      <c r="L291" s="6"/>
      <c r="M291" s="7">
        <v>46249</v>
      </c>
      <c r="N291" s="7" t="s">
        <v>153</v>
      </c>
      <c r="O291" s="7" t="s">
        <v>122</v>
      </c>
      <c r="P291" s="6" t="s">
        <v>43</v>
      </c>
      <c r="Q291" s="9" t="s">
        <v>1168</v>
      </c>
      <c r="R291" s="6" t="str">
        <f>HYPERLINK("https://docs.wto.org/imrd/directdoc.asp?DDFDocuments/t/G/TBTN26/URY112.docx", "https://docs.wto.org/imrd/directdoc.asp?DDFDocuments/t/G/TBTN26/URY112.docx")</f>
        <v>https://docs.wto.org/imrd/directdoc.asp?DDFDocuments/t/G/TBTN26/URY112.docx</v>
      </c>
      <c r="S291" s="6" t="str">
        <f>HYPERLINK("https://docs.wto.org/imrd/directdoc.asp?DDFDocuments/u/G/TBTN26/URY112.docx", "https://docs.wto.org/imrd/directdoc.asp?DDFDocuments/u/G/TBTN26/URY112.docx")</f>
        <v>https://docs.wto.org/imrd/directdoc.asp?DDFDocuments/u/G/TBTN26/URY112.docx</v>
      </c>
      <c r="T291" s="6" t="str">
        <f>HYPERLINK("https://docs.wto.org/imrd/directdoc.asp?DDFDocuments/v/G/TBTN26/URY112.docx", "https://docs.wto.org/imrd/directdoc.asp?DDFDocuments/v/G/TBTN26/URY112.docx")</f>
        <v>https://docs.wto.org/imrd/directdoc.asp?DDFDocuments/v/G/TBTN26/URY112.docx</v>
      </c>
      <c r="U291" s="6" t="s">
        <v>44</v>
      </c>
      <c r="V291" s="6" t="s">
        <v>45</v>
      </c>
      <c r="W291" s="6" t="s">
        <v>45</v>
      </c>
      <c r="X291" s="6" t="s">
        <v>45</v>
      </c>
      <c r="Y291" s="6" t="s">
        <v>45</v>
      </c>
      <c r="Z291" s="6" t="s">
        <v>45</v>
      </c>
      <c r="AA291" s="6" t="s">
        <v>45</v>
      </c>
      <c r="AB291" s="9" t="s">
        <v>1040</v>
      </c>
      <c r="AC291" s="6" t="s">
        <v>38</v>
      </c>
      <c r="AD291" s="6" t="s">
        <v>38</v>
      </c>
      <c r="AE291" s="6" t="s">
        <v>38</v>
      </c>
      <c r="AF291" s="6" t="s">
        <v>38</v>
      </c>
      <c r="AG291" s="6" t="s">
        <v>38</v>
      </c>
      <c r="AH291" s="9" t="s">
        <v>38</v>
      </c>
    </row>
    <row r="292" spans="1:34" ht="30" customHeight="1" x14ac:dyDescent="0.3">
      <c r="A292" s="6" t="s">
        <v>54</v>
      </c>
      <c r="B292" s="10">
        <v>46189</v>
      </c>
      <c r="C292" s="8" t="str">
        <f>HYPERLINK("https://epingalert.org/en/Search?viewData= G/TBT/N/USA/1964/Add.5"," G/TBT/N/USA/1964/Add.5")</f>
        <v xml:space="preserve"> G/TBT/N/USA/1964/Add.5</v>
      </c>
      <c r="D292" s="9" t="s">
        <v>1169</v>
      </c>
      <c r="E292" s="9" t="s">
        <v>1170</v>
      </c>
      <c r="F292" s="9" t="s">
        <v>1171</v>
      </c>
      <c r="G292" s="9" t="s">
        <v>38</v>
      </c>
      <c r="H292" s="9" t="s">
        <v>1172</v>
      </c>
      <c r="I292" s="9" t="s">
        <v>836</v>
      </c>
      <c r="J292" s="9" t="s">
        <v>38</v>
      </c>
      <c r="K292" s="9" t="s">
        <v>223</v>
      </c>
      <c r="L292" s="6"/>
      <c r="M292" s="7" t="s">
        <v>38</v>
      </c>
      <c r="N292" s="7"/>
      <c r="O292" s="7"/>
      <c r="P292" s="6" t="s">
        <v>52</v>
      </c>
      <c r="Q292" s="9" t="s">
        <v>1173</v>
      </c>
      <c r="R292" s="6" t="str">
        <f>HYPERLINK("https://docs.wto.org/imrd/directdoc.asp?DDFDocuments/t/G/TBTN23/USA1964A5.docx", "https://docs.wto.org/imrd/directdoc.asp?DDFDocuments/t/G/TBTN23/USA1964A5.docx")</f>
        <v>https://docs.wto.org/imrd/directdoc.asp?DDFDocuments/t/G/TBTN23/USA1964A5.docx</v>
      </c>
      <c r="S292" s="6" t="str">
        <f>HYPERLINK("https://docs.wto.org/imrd/directdoc.asp?DDFDocuments/u/G/TBTN23/USA1964A5.docx", "https://docs.wto.org/imrd/directdoc.asp?DDFDocuments/u/G/TBTN23/USA1964A5.docx")</f>
        <v>https://docs.wto.org/imrd/directdoc.asp?DDFDocuments/u/G/TBTN23/USA1964A5.docx</v>
      </c>
      <c r="T292" s="6" t="str">
        <f>HYPERLINK("https://docs.wto.org/imrd/directdoc.asp?DDFDocuments/v/G/TBTN23/USA1964A5.docx", "https://docs.wto.org/imrd/directdoc.asp?DDFDocuments/v/G/TBTN23/USA1964A5.docx")</f>
        <v>https://docs.wto.org/imrd/directdoc.asp?DDFDocuments/v/G/TBTN23/USA1964A5.docx</v>
      </c>
      <c r="U292" s="6" t="s">
        <v>44</v>
      </c>
      <c r="V292" s="6" t="s">
        <v>45</v>
      </c>
      <c r="W292" s="6" t="s">
        <v>44</v>
      </c>
      <c r="X292" s="6" t="s">
        <v>45</v>
      </c>
      <c r="Y292" s="6" t="s">
        <v>45</v>
      </c>
      <c r="Z292" s="6" t="s">
        <v>45</v>
      </c>
      <c r="AA292" s="6" t="s">
        <v>45</v>
      </c>
      <c r="AB292" s="9" t="s">
        <v>38</v>
      </c>
      <c r="AC292" s="6" t="s">
        <v>38</v>
      </c>
      <c r="AD292" s="6" t="s">
        <v>38</v>
      </c>
      <c r="AE292" s="6" t="s">
        <v>38</v>
      </c>
      <c r="AF292" s="6" t="s">
        <v>38</v>
      </c>
      <c r="AG292" s="6" t="s">
        <v>38</v>
      </c>
      <c r="AH292" s="9" t="s">
        <v>38</v>
      </c>
    </row>
    <row r="293" spans="1:34" ht="30" customHeight="1" x14ac:dyDescent="0.3">
      <c r="A293" s="6" t="s">
        <v>234</v>
      </c>
      <c r="B293" s="10">
        <v>46190</v>
      </c>
      <c r="C293" s="8" t="str">
        <f>HYPERLINK("https://epingalert.org/en/Search?viewData= G/SPS/N/GBR/129"," G/SPS/N/GBR/129")</f>
        <v xml:space="preserve"> G/SPS/N/GBR/129</v>
      </c>
      <c r="D293" s="9" t="s">
        <v>972</v>
      </c>
      <c r="E293" s="9" t="s">
        <v>973</v>
      </c>
      <c r="F293" s="9" t="s">
        <v>974</v>
      </c>
      <c r="G293" s="9" t="s">
        <v>38</v>
      </c>
      <c r="H293" s="9" t="s">
        <v>38</v>
      </c>
      <c r="I293" s="9" t="s">
        <v>39</v>
      </c>
      <c r="J293" s="9" t="s">
        <v>38</v>
      </c>
      <c r="K293" s="9" t="s">
        <v>58</v>
      </c>
      <c r="L293" s="6" t="s">
        <v>38</v>
      </c>
      <c r="M293" s="7" t="s">
        <v>38</v>
      </c>
      <c r="N293" s="7">
        <v>46157</v>
      </c>
      <c r="O293" s="7">
        <v>46157</v>
      </c>
      <c r="P293" s="6" t="s">
        <v>43</v>
      </c>
      <c r="Q293" s="9" t="s">
        <v>975</v>
      </c>
      <c r="R293" s="6" t="str">
        <f>HYPERLINK("https://docs.wto.org/imrd/directdoc.asp?DDFDocuments/t/G/SPS/NGBR129.docx", "https://docs.wto.org/imrd/directdoc.asp?DDFDocuments/t/G/SPS/NGBR129.docx")</f>
        <v>https://docs.wto.org/imrd/directdoc.asp?DDFDocuments/t/G/SPS/NGBR129.docx</v>
      </c>
      <c r="S293" s="6" t="str">
        <f>HYPERLINK("https://docs.wto.org/imrd/directdoc.asp?DDFDocuments/u/G/SPS/NGBR129.docx", "https://docs.wto.org/imrd/directdoc.asp?DDFDocuments/u/G/SPS/NGBR129.docx")</f>
        <v>https://docs.wto.org/imrd/directdoc.asp?DDFDocuments/u/G/SPS/NGBR129.docx</v>
      </c>
      <c r="T293" s="6" t="str">
        <f>HYPERLINK("https://docs.wto.org/imrd/directdoc.asp?DDFDocuments/v/G/SPS/NGBR129.docx", "https://docs.wto.org/imrd/directdoc.asp?DDFDocuments/v/G/SPS/NGBR129.docx")</f>
        <v>https://docs.wto.org/imrd/directdoc.asp?DDFDocuments/v/G/SPS/NGBR129.docx</v>
      </c>
      <c r="U293" s="6" t="s">
        <v>38</v>
      </c>
      <c r="V293" s="6" t="s">
        <v>38</v>
      </c>
      <c r="W293" s="6" t="s">
        <v>38</v>
      </c>
      <c r="X293" s="6" t="s">
        <v>38</v>
      </c>
      <c r="Y293" s="6" t="s">
        <v>38</v>
      </c>
      <c r="Z293" s="6" t="s">
        <v>38</v>
      </c>
      <c r="AA293" s="6" t="s">
        <v>38</v>
      </c>
      <c r="AB293" s="9" t="s">
        <v>38</v>
      </c>
      <c r="AC293" s="6" t="s">
        <v>44</v>
      </c>
      <c r="AD293" s="6" t="s">
        <v>45</v>
      </c>
      <c r="AE293" s="6" t="s">
        <v>45</v>
      </c>
      <c r="AF293" s="6" t="s">
        <v>45</v>
      </c>
      <c r="AG293" s="6" t="s">
        <v>45</v>
      </c>
      <c r="AH293" s="9" t="s">
        <v>976</v>
      </c>
    </row>
    <row r="294" spans="1:34" ht="30" customHeight="1" x14ac:dyDescent="0.3">
      <c r="A294" s="6" t="s">
        <v>234</v>
      </c>
      <c r="B294" s="10">
        <v>46190</v>
      </c>
      <c r="C294" s="8" t="str">
        <f>HYPERLINK("https://epingalert.org/en/Search?viewData= G/SPS/N/GBR/130"," G/SPS/N/GBR/130")</f>
        <v xml:space="preserve"> G/SPS/N/GBR/130</v>
      </c>
      <c r="D294" s="9" t="s">
        <v>977</v>
      </c>
      <c r="E294" s="9" t="s">
        <v>978</v>
      </c>
      <c r="F294" s="9" t="s">
        <v>979</v>
      </c>
      <c r="G294" s="9" t="s">
        <v>38</v>
      </c>
      <c r="H294" s="9" t="s">
        <v>38</v>
      </c>
      <c r="I294" s="9" t="s">
        <v>39</v>
      </c>
      <c r="J294" s="9" t="s">
        <v>38</v>
      </c>
      <c r="K294" s="9" t="s">
        <v>58</v>
      </c>
      <c r="L294" s="6" t="s">
        <v>38</v>
      </c>
      <c r="M294" s="7" t="s">
        <v>38</v>
      </c>
      <c r="N294" s="7">
        <v>46157</v>
      </c>
      <c r="O294" s="7">
        <v>46157</v>
      </c>
      <c r="P294" s="6" t="s">
        <v>43</v>
      </c>
      <c r="Q294" s="9" t="s">
        <v>980</v>
      </c>
      <c r="R294" s="6" t="str">
        <f>HYPERLINK("https://docs.wto.org/imrd/directdoc.asp?DDFDocuments/t/G/SPS/NGBR130.docx", "https://docs.wto.org/imrd/directdoc.asp?DDFDocuments/t/G/SPS/NGBR130.docx")</f>
        <v>https://docs.wto.org/imrd/directdoc.asp?DDFDocuments/t/G/SPS/NGBR130.docx</v>
      </c>
      <c r="S294" s="6" t="str">
        <f>HYPERLINK("https://docs.wto.org/imrd/directdoc.asp?DDFDocuments/u/G/SPS/NGBR130.docx", "https://docs.wto.org/imrd/directdoc.asp?DDFDocuments/u/G/SPS/NGBR130.docx")</f>
        <v>https://docs.wto.org/imrd/directdoc.asp?DDFDocuments/u/G/SPS/NGBR130.docx</v>
      </c>
      <c r="T294" s="6" t="str">
        <f>HYPERLINK("https://docs.wto.org/imrd/directdoc.asp?DDFDocuments/v/G/SPS/NGBR130.docx", "https://docs.wto.org/imrd/directdoc.asp?DDFDocuments/v/G/SPS/NGBR130.docx")</f>
        <v>https://docs.wto.org/imrd/directdoc.asp?DDFDocuments/v/G/SPS/NGBR130.docx</v>
      </c>
      <c r="U294" s="6" t="s">
        <v>38</v>
      </c>
      <c r="V294" s="6" t="s">
        <v>38</v>
      </c>
      <c r="W294" s="6" t="s">
        <v>38</v>
      </c>
      <c r="X294" s="6" t="s">
        <v>38</v>
      </c>
      <c r="Y294" s="6" t="s">
        <v>38</v>
      </c>
      <c r="Z294" s="6" t="s">
        <v>38</v>
      </c>
      <c r="AA294" s="6" t="s">
        <v>38</v>
      </c>
      <c r="AB294" s="9" t="s">
        <v>38</v>
      </c>
      <c r="AC294" s="6" t="s">
        <v>44</v>
      </c>
      <c r="AD294" s="6" t="s">
        <v>45</v>
      </c>
      <c r="AE294" s="6" t="s">
        <v>45</v>
      </c>
      <c r="AF294" s="6" t="s">
        <v>45</v>
      </c>
      <c r="AG294" s="6" t="s">
        <v>44</v>
      </c>
      <c r="AH294" s="9" t="s">
        <v>38</v>
      </c>
    </row>
    <row r="295" spans="1:34" ht="30" customHeight="1" x14ac:dyDescent="0.3">
      <c r="A295" s="6" t="s">
        <v>234</v>
      </c>
      <c r="B295" s="10">
        <v>46190</v>
      </c>
      <c r="C295" s="8" t="str">
        <f>HYPERLINK("https://epingalert.org/en/Search?viewData= G/SPS/N/GBR/131"," G/SPS/N/GBR/131")</f>
        <v xml:space="preserve"> G/SPS/N/GBR/131</v>
      </c>
      <c r="D295" s="9" t="s">
        <v>981</v>
      </c>
      <c r="E295" s="9" t="s">
        <v>982</v>
      </c>
      <c r="F295" s="9" t="s">
        <v>983</v>
      </c>
      <c r="G295" s="9" t="s">
        <v>38</v>
      </c>
      <c r="H295" s="9" t="s">
        <v>38</v>
      </c>
      <c r="I295" s="9" t="s">
        <v>39</v>
      </c>
      <c r="J295" s="9" t="s">
        <v>38</v>
      </c>
      <c r="K295" s="9" t="s">
        <v>58</v>
      </c>
      <c r="L295" s="6" t="s">
        <v>38</v>
      </c>
      <c r="M295" s="7" t="s">
        <v>38</v>
      </c>
      <c r="N295" s="7">
        <v>46113</v>
      </c>
      <c r="O295" s="7">
        <v>46113</v>
      </c>
      <c r="P295" s="6" t="s">
        <v>43</v>
      </c>
      <c r="Q295" s="9" t="s">
        <v>984</v>
      </c>
      <c r="R295" s="6" t="str">
        <f>HYPERLINK("https://docs.wto.org/imrd/directdoc.asp?DDFDocuments/t/G/SPS/NGBR131.docx", "https://docs.wto.org/imrd/directdoc.asp?DDFDocuments/t/G/SPS/NGBR131.docx")</f>
        <v>https://docs.wto.org/imrd/directdoc.asp?DDFDocuments/t/G/SPS/NGBR131.docx</v>
      </c>
      <c r="S295" s="6" t="str">
        <f>HYPERLINK("https://docs.wto.org/imrd/directdoc.asp?DDFDocuments/u/G/SPS/NGBR131.docx", "https://docs.wto.org/imrd/directdoc.asp?DDFDocuments/u/G/SPS/NGBR131.docx")</f>
        <v>https://docs.wto.org/imrd/directdoc.asp?DDFDocuments/u/G/SPS/NGBR131.docx</v>
      </c>
      <c r="T295" s="6" t="str">
        <f>HYPERLINK("https://docs.wto.org/imrd/directdoc.asp?DDFDocuments/v/G/SPS/NGBR131.docx", "https://docs.wto.org/imrd/directdoc.asp?DDFDocuments/v/G/SPS/NGBR131.docx")</f>
        <v>https://docs.wto.org/imrd/directdoc.asp?DDFDocuments/v/G/SPS/NGBR131.docx</v>
      </c>
      <c r="U295" s="6" t="s">
        <v>38</v>
      </c>
      <c r="V295" s="6" t="s">
        <v>38</v>
      </c>
      <c r="W295" s="6" t="s">
        <v>38</v>
      </c>
      <c r="X295" s="6" t="s">
        <v>38</v>
      </c>
      <c r="Y295" s="6" t="s">
        <v>38</v>
      </c>
      <c r="Z295" s="6" t="s">
        <v>38</v>
      </c>
      <c r="AA295" s="6" t="s">
        <v>38</v>
      </c>
      <c r="AB295" s="9" t="s">
        <v>38</v>
      </c>
      <c r="AC295" s="6" t="s">
        <v>44</v>
      </c>
      <c r="AD295" s="6" t="s">
        <v>45</v>
      </c>
      <c r="AE295" s="6" t="s">
        <v>45</v>
      </c>
      <c r="AF295" s="6" t="s">
        <v>45</v>
      </c>
      <c r="AG295" s="6" t="s">
        <v>45</v>
      </c>
      <c r="AH295" s="9" t="s">
        <v>985</v>
      </c>
    </row>
    <row r="296" spans="1:34" ht="30" customHeight="1" x14ac:dyDescent="0.3">
      <c r="A296" s="6" t="s">
        <v>251</v>
      </c>
      <c r="B296" s="10">
        <v>46190</v>
      </c>
      <c r="C296" s="8" t="str">
        <f>HYPERLINK("https://epingalert.org/en/Search?viewData= G/SPS/N/JPN/1328/Add.1"," G/SPS/N/JPN/1328/Add.1")</f>
        <v xml:space="preserve"> G/SPS/N/JPN/1328/Add.1</v>
      </c>
      <c r="D296" s="9" t="s">
        <v>986</v>
      </c>
      <c r="E296" s="9" t="s">
        <v>987</v>
      </c>
      <c r="F296" s="9" t="s">
        <v>988</v>
      </c>
      <c r="G296" s="9" t="s">
        <v>77</v>
      </c>
      <c r="H296" s="9" t="s">
        <v>38</v>
      </c>
      <c r="I296" s="9" t="s">
        <v>189</v>
      </c>
      <c r="J296" s="9" t="s">
        <v>38</v>
      </c>
      <c r="K296" s="9" t="s">
        <v>989</v>
      </c>
      <c r="L296" s="6"/>
      <c r="M296" s="7" t="s">
        <v>38</v>
      </c>
      <c r="N296" s="7"/>
      <c r="O296" s="7"/>
      <c r="P296" s="6" t="s">
        <v>191</v>
      </c>
      <c r="Q296" s="6"/>
      <c r="R296" s="6" t="str">
        <f>HYPERLINK("https://docs.wto.org/imrd/directdoc.asp?DDFDocuments/t/G/SPS/NJPN1328A1.docx", "https://docs.wto.org/imrd/directdoc.asp?DDFDocuments/t/G/SPS/NJPN1328A1.docx")</f>
        <v>https://docs.wto.org/imrd/directdoc.asp?DDFDocuments/t/G/SPS/NJPN1328A1.docx</v>
      </c>
      <c r="S296" s="6" t="str">
        <f>HYPERLINK("https://docs.wto.org/imrd/directdoc.asp?DDFDocuments/u/G/SPS/NJPN1328A1.docx", "https://docs.wto.org/imrd/directdoc.asp?DDFDocuments/u/G/SPS/NJPN1328A1.docx")</f>
        <v>https://docs.wto.org/imrd/directdoc.asp?DDFDocuments/u/G/SPS/NJPN1328A1.docx</v>
      </c>
      <c r="T296" s="6" t="str">
        <f>HYPERLINK("https://docs.wto.org/imrd/directdoc.asp?DDFDocuments/v/G/SPS/NJPN1328A1.docx", "https://docs.wto.org/imrd/directdoc.asp?DDFDocuments/v/G/SPS/NJPN1328A1.docx")</f>
        <v>https://docs.wto.org/imrd/directdoc.asp?DDFDocuments/v/G/SPS/NJPN1328A1.docx</v>
      </c>
      <c r="U296" s="6" t="s">
        <v>38</v>
      </c>
      <c r="V296" s="6" t="s">
        <v>38</v>
      </c>
      <c r="W296" s="6" t="s">
        <v>38</v>
      </c>
      <c r="X296" s="6" t="s">
        <v>38</v>
      </c>
      <c r="Y296" s="6" t="s">
        <v>38</v>
      </c>
      <c r="Z296" s="6" t="s">
        <v>38</v>
      </c>
      <c r="AA296" s="6" t="s">
        <v>38</v>
      </c>
      <c r="AB296" s="9" t="s">
        <v>38</v>
      </c>
      <c r="AC296" s="6" t="s">
        <v>38</v>
      </c>
      <c r="AD296" s="6" t="s">
        <v>38</v>
      </c>
      <c r="AE296" s="6" t="s">
        <v>38</v>
      </c>
      <c r="AF296" s="6" t="s">
        <v>38</v>
      </c>
      <c r="AG296" s="6" t="s">
        <v>38</v>
      </c>
      <c r="AH296" s="9" t="s">
        <v>38</v>
      </c>
    </row>
    <row r="297" spans="1:34" ht="30" customHeight="1" x14ac:dyDescent="0.3">
      <c r="A297" s="6" t="s">
        <v>251</v>
      </c>
      <c r="B297" s="10">
        <v>46190</v>
      </c>
      <c r="C297" s="8" t="str">
        <f>HYPERLINK("https://epingalert.org/en/Search?viewData= G/SPS/N/JPN/1329/Add.1"," G/SPS/N/JPN/1329/Add.1")</f>
        <v xml:space="preserve"> G/SPS/N/JPN/1329/Add.1</v>
      </c>
      <c r="D297" s="9" t="s">
        <v>990</v>
      </c>
      <c r="E297" s="9" t="s">
        <v>991</v>
      </c>
      <c r="F297" s="9" t="s">
        <v>992</v>
      </c>
      <c r="G297" s="9" t="s">
        <v>993</v>
      </c>
      <c r="H297" s="9" t="s">
        <v>38</v>
      </c>
      <c r="I297" s="9" t="s">
        <v>189</v>
      </c>
      <c r="J297" s="9" t="s">
        <v>38</v>
      </c>
      <c r="K297" s="9" t="s">
        <v>994</v>
      </c>
      <c r="L297" s="6"/>
      <c r="M297" s="7" t="s">
        <v>38</v>
      </c>
      <c r="N297" s="7"/>
      <c r="O297" s="7"/>
      <c r="P297" s="6" t="s">
        <v>191</v>
      </c>
      <c r="Q297" s="6"/>
      <c r="R297" s="6" t="str">
        <f>HYPERLINK("https://docs.wto.org/imrd/directdoc.asp?DDFDocuments/t/G/SPS/NJPN1329A1.docx", "https://docs.wto.org/imrd/directdoc.asp?DDFDocuments/t/G/SPS/NJPN1329A1.docx")</f>
        <v>https://docs.wto.org/imrd/directdoc.asp?DDFDocuments/t/G/SPS/NJPN1329A1.docx</v>
      </c>
      <c r="S297" s="6" t="str">
        <f>HYPERLINK("https://docs.wto.org/imrd/directdoc.asp?DDFDocuments/u/G/SPS/NJPN1329A1.docx", "https://docs.wto.org/imrd/directdoc.asp?DDFDocuments/u/G/SPS/NJPN1329A1.docx")</f>
        <v>https://docs.wto.org/imrd/directdoc.asp?DDFDocuments/u/G/SPS/NJPN1329A1.docx</v>
      </c>
      <c r="T297" s="6" t="str">
        <f>HYPERLINK("https://docs.wto.org/imrd/directdoc.asp?DDFDocuments/v/G/SPS/NJPN1329A1.docx", "https://docs.wto.org/imrd/directdoc.asp?DDFDocuments/v/G/SPS/NJPN1329A1.docx")</f>
        <v>https://docs.wto.org/imrd/directdoc.asp?DDFDocuments/v/G/SPS/NJPN1329A1.docx</v>
      </c>
      <c r="U297" s="6" t="s">
        <v>38</v>
      </c>
      <c r="V297" s="6" t="s">
        <v>38</v>
      </c>
      <c r="W297" s="6" t="s">
        <v>38</v>
      </c>
      <c r="X297" s="6" t="s">
        <v>38</v>
      </c>
      <c r="Y297" s="6" t="s">
        <v>38</v>
      </c>
      <c r="Z297" s="6" t="s">
        <v>38</v>
      </c>
      <c r="AA297" s="6" t="s">
        <v>38</v>
      </c>
      <c r="AB297" s="9" t="s">
        <v>38</v>
      </c>
      <c r="AC297" s="6" t="s">
        <v>38</v>
      </c>
      <c r="AD297" s="6" t="s">
        <v>38</v>
      </c>
      <c r="AE297" s="6" t="s">
        <v>38</v>
      </c>
      <c r="AF297" s="6" t="s">
        <v>38</v>
      </c>
      <c r="AG297" s="6" t="s">
        <v>38</v>
      </c>
      <c r="AH297" s="9" t="s">
        <v>38</v>
      </c>
    </row>
    <row r="298" spans="1:34" ht="30" customHeight="1" x14ac:dyDescent="0.3">
      <c r="A298" s="6" t="s">
        <v>251</v>
      </c>
      <c r="B298" s="10">
        <v>46190</v>
      </c>
      <c r="C298" s="8" t="str">
        <f>HYPERLINK("https://epingalert.org/en/Search?viewData= G/SPS/N/JPN/1365/Add.1"," G/SPS/N/JPN/1365/Add.1")</f>
        <v xml:space="preserve"> G/SPS/N/JPN/1365/Add.1</v>
      </c>
      <c r="D298" s="9" t="s">
        <v>995</v>
      </c>
      <c r="E298" s="9" t="s">
        <v>996</v>
      </c>
      <c r="F298" s="9" t="s">
        <v>997</v>
      </c>
      <c r="G298" s="9" t="s">
        <v>998</v>
      </c>
      <c r="H298" s="9" t="s">
        <v>38</v>
      </c>
      <c r="I298" s="9" t="s">
        <v>39</v>
      </c>
      <c r="J298" s="9" t="s">
        <v>38</v>
      </c>
      <c r="K298" s="9" t="s">
        <v>999</v>
      </c>
      <c r="L298" s="6"/>
      <c r="M298" s="7" t="s">
        <v>38</v>
      </c>
      <c r="N298" s="7"/>
      <c r="O298" s="7"/>
      <c r="P298" s="6" t="s">
        <v>52</v>
      </c>
      <c r="Q298" s="9" t="s">
        <v>1000</v>
      </c>
      <c r="R298" s="6" t="str">
        <f>HYPERLINK("https://docs.wto.org/imrd/directdoc.asp?DDFDocuments/t/G/SPS/NJPN1365A1.docx", "https://docs.wto.org/imrd/directdoc.asp?DDFDocuments/t/G/SPS/NJPN1365A1.docx")</f>
        <v>https://docs.wto.org/imrd/directdoc.asp?DDFDocuments/t/G/SPS/NJPN1365A1.docx</v>
      </c>
      <c r="S298" s="6" t="str">
        <f>HYPERLINK("https://docs.wto.org/imrd/directdoc.asp?DDFDocuments/u/G/SPS/NJPN1365A1.docx", "https://docs.wto.org/imrd/directdoc.asp?DDFDocuments/u/G/SPS/NJPN1365A1.docx")</f>
        <v>https://docs.wto.org/imrd/directdoc.asp?DDFDocuments/u/G/SPS/NJPN1365A1.docx</v>
      </c>
      <c r="T298" s="6" t="str">
        <f>HYPERLINK("https://docs.wto.org/imrd/directdoc.asp?DDFDocuments/v/G/SPS/NJPN1365A1.docx", "https://docs.wto.org/imrd/directdoc.asp?DDFDocuments/v/G/SPS/NJPN1365A1.docx")</f>
        <v>https://docs.wto.org/imrd/directdoc.asp?DDFDocuments/v/G/SPS/NJPN1365A1.docx</v>
      </c>
      <c r="U298" s="6" t="s">
        <v>38</v>
      </c>
      <c r="V298" s="6" t="s">
        <v>38</v>
      </c>
      <c r="W298" s="6" t="s">
        <v>38</v>
      </c>
      <c r="X298" s="6" t="s">
        <v>38</v>
      </c>
      <c r="Y298" s="6" t="s">
        <v>38</v>
      </c>
      <c r="Z298" s="6" t="s">
        <v>38</v>
      </c>
      <c r="AA298" s="6" t="s">
        <v>38</v>
      </c>
      <c r="AB298" s="9" t="s">
        <v>38</v>
      </c>
      <c r="AC298" s="6" t="s">
        <v>38</v>
      </c>
      <c r="AD298" s="6" t="s">
        <v>38</v>
      </c>
      <c r="AE298" s="6" t="s">
        <v>38</v>
      </c>
      <c r="AF298" s="6" t="s">
        <v>38</v>
      </c>
      <c r="AG298" s="6" t="s">
        <v>38</v>
      </c>
      <c r="AH298" s="9" t="s">
        <v>38</v>
      </c>
    </row>
    <row r="299" spans="1:34" ht="30" customHeight="1" x14ac:dyDescent="0.3">
      <c r="A299" s="6" t="s">
        <v>251</v>
      </c>
      <c r="B299" s="10">
        <v>46190</v>
      </c>
      <c r="C299" s="8" t="str">
        <f>HYPERLINK("https://epingalert.org/en/Search?viewData= G/SPS/N/JPN/1366/Add.1"," G/SPS/N/JPN/1366/Add.1")</f>
        <v xml:space="preserve"> G/SPS/N/JPN/1366/Add.1</v>
      </c>
      <c r="D299" s="9" t="s">
        <v>995</v>
      </c>
      <c r="E299" s="9" t="s">
        <v>1001</v>
      </c>
      <c r="F299" s="9" t="s">
        <v>1002</v>
      </c>
      <c r="G299" s="9" t="s">
        <v>1003</v>
      </c>
      <c r="H299" s="9" t="s">
        <v>38</v>
      </c>
      <c r="I299" s="9" t="s">
        <v>39</v>
      </c>
      <c r="J299" s="9" t="s">
        <v>38</v>
      </c>
      <c r="K299" s="9" t="s">
        <v>1004</v>
      </c>
      <c r="L299" s="6"/>
      <c r="M299" s="7" t="s">
        <v>38</v>
      </c>
      <c r="N299" s="7"/>
      <c r="O299" s="7"/>
      <c r="P299" s="6" t="s">
        <v>52</v>
      </c>
      <c r="Q299" s="9" t="s">
        <v>1005</v>
      </c>
      <c r="R299" s="6" t="str">
        <f>HYPERLINK("https://docs.wto.org/imrd/directdoc.asp?DDFDocuments/t/G/SPS/NJPN1366A1.docx", "https://docs.wto.org/imrd/directdoc.asp?DDFDocuments/t/G/SPS/NJPN1366A1.docx")</f>
        <v>https://docs.wto.org/imrd/directdoc.asp?DDFDocuments/t/G/SPS/NJPN1366A1.docx</v>
      </c>
      <c r="S299" s="6" t="str">
        <f>HYPERLINK("https://docs.wto.org/imrd/directdoc.asp?DDFDocuments/u/G/SPS/NJPN1366A1.docx", "https://docs.wto.org/imrd/directdoc.asp?DDFDocuments/u/G/SPS/NJPN1366A1.docx")</f>
        <v>https://docs.wto.org/imrd/directdoc.asp?DDFDocuments/u/G/SPS/NJPN1366A1.docx</v>
      </c>
      <c r="T299" s="6" t="str">
        <f>HYPERLINK("https://docs.wto.org/imrd/directdoc.asp?DDFDocuments/v/G/SPS/NJPN1366A1.docx", "https://docs.wto.org/imrd/directdoc.asp?DDFDocuments/v/G/SPS/NJPN1366A1.docx")</f>
        <v>https://docs.wto.org/imrd/directdoc.asp?DDFDocuments/v/G/SPS/NJPN1366A1.docx</v>
      </c>
      <c r="U299" s="6" t="s">
        <v>38</v>
      </c>
      <c r="V299" s="6" t="s">
        <v>38</v>
      </c>
      <c r="W299" s="6" t="s">
        <v>38</v>
      </c>
      <c r="X299" s="6" t="s">
        <v>38</v>
      </c>
      <c r="Y299" s="6" t="s">
        <v>38</v>
      </c>
      <c r="Z299" s="6" t="s">
        <v>38</v>
      </c>
      <c r="AA299" s="6" t="s">
        <v>38</v>
      </c>
      <c r="AB299" s="9" t="s">
        <v>38</v>
      </c>
      <c r="AC299" s="6" t="s">
        <v>38</v>
      </c>
      <c r="AD299" s="6" t="s">
        <v>38</v>
      </c>
      <c r="AE299" s="6" t="s">
        <v>38</v>
      </c>
      <c r="AF299" s="6" t="s">
        <v>38</v>
      </c>
      <c r="AG299" s="6" t="s">
        <v>38</v>
      </c>
      <c r="AH299" s="9" t="s">
        <v>38</v>
      </c>
    </row>
    <row r="300" spans="1:34" ht="30" customHeight="1" x14ac:dyDescent="0.3">
      <c r="A300" s="6" t="s">
        <v>251</v>
      </c>
      <c r="B300" s="10">
        <v>46190</v>
      </c>
      <c r="C300" s="8" t="str">
        <f>HYPERLINK("https://epingalert.org/en/Search?viewData= G/SPS/N/JPN/1368/Corr.1/Add.1"," G/SPS/N/JPN/1368/Corr.1/Add.1")</f>
        <v xml:space="preserve"> G/SPS/N/JPN/1368/Corr.1/Add.1</v>
      </c>
      <c r="D300" s="9" t="s">
        <v>995</v>
      </c>
      <c r="E300" s="9" t="s">
        <v>1006</v>
      </c>
      <c r="F300" s="9" t="s">
        <v>1007</v>
      </c>
      <c r="G300" s="9" t="s">
        <v>1008</v>
      </c>
      <c r="H300" s="9" t="s">
        <v>38</v>
      </c>
      <c r="I300" s="9" t="s">
        <v>39</v>
      </c>
      <c r="J300" s="9" t="s">
        <v>38</v>
      </c>
      <c r="K300" s="9" t="s">
        <v>1009</v>
      </c>
      <c r="L300" s="6"/>
      <c r="M300" s="7" t="s">
        <v>38</v>
      </c>
      <c r="N300" s="7"/>
      <c r="O300" s="7"/>
      <c r="P300" s="6" t="s">
        <v>52</v>
      </c>
      <c r="Q300" s="9" t="s">
        <v>1010</v>
      </c>
      <c r="R300" s="6" t="str">
        <f>HYPERLINK("https://docs.wto.org/imrd/directdoc.asp?DDFDocuments/t/G/SPS/NJPN1368C1A1.docx", "https://docs.wto.org/imrd/directdoc.asp?DDFDocuments/t/G/SPS/NJPN1368C1A1.docx")</f>
        <v>https://docs.wto.org/imrd/directdoc.asp?DDFDocuments/t/G/SPS/NJPN1368C1A1.docx</v>
      </c>
      <c r="S300" s="6" t="str">
        <f>HYPERLINK("https://docs.wto.org/imrd/directdoc.asp?DDFDocuments/u/G/SPS/NJPN1368C1A1.docx", "https://docs.wto.org/imrd/directdoc.asp?DDFDocuments/u/G/SPS/NJPN1368C1A1.docx")</f>
        <v>https://docs.wto.org/imrd/directdoc.asp?DDFDocuments/u/G/SPS/NJPN1368C1A1.docx</v>
      </c>
      <c r="T300" s="6" t="str">
        <f>HYPERLINK("https://docs.wto.org/imrd/directdoc.asp?DDFDocuments/v/G/SPS/NJPN1368C1A1.docx", "https://docs.wto.org/imrd/directdoc.asp?DDFDocuments/v/G/SPS/NJPN1368C1A1.docx")</f>
        <v>https://docs.wto.org/imrd/directdoc.asp?DDFDocuments/v/G/SPS/NJPN1368C1A1.docx</v>
      </c>
      <c r="U300" s="6" t="s">
        <v>38</v>
      </c>
      <c r="V300" s="6" t="s">
        <v>38</v>
      </c>
      <c r="W300" s="6" t="s">
        <v>38</v>
      </c>
      <c r="X300" s="6" t="s">
        <v>38</v>
      </c>
      <c r="Y300" s="6" t="s">
        <v>38</v>
      </c>
      <c r="Z300" s="6" t="s">
        <v>38</v>
      </c>
      <c r="AA300" s="6" t="s">
        <v>38</v>
      </c>
      <c r="AB300" s="9" t="s">
        <v>38</v>
      </c>
      <c r="AC300" s="6" t="s">
        <v>38</v>
      </c>
      <c r="AD300" s="6" t="s">
        <v>38</v>
      </c>
      <c r="AE300" s="6" t="s">
        <v>38</v>
      </c>
      <c r="AF300" s="6" t="s">
        <v>38</v>
      </c>
      <c r="AG300" s="6" t="s">
        <v>38</v>
      </c>
      <c r="AH300" s="9" t="s">
        <v>38</v>
      </c>
    </row>
    <row r="301" spans="1:34" ht="30" customHeight="1" x14ac:dyDescent="0.3">
      <c r="A301" s="6" t="s">
        <v>251</v>
      </c>
      <c r="B301" s="10">
        <v>46190</v>
      </c>
      <c r="C301" s="8" t="str">
        <f>HYPERLINK("https://epingalert.org/en/Search?viewData= G/SPS/N/JPN/1369/Add.1"," G/SPS/N/JPN/1369/Add.1")</f>
        <v xml:space="preserve"> G/SPS/N/JPN/1369/Add.1</v>
      </c>
      <c r="D301" s="9" t="s">
        <v>995</v>
      </c>
      <c r="E301" s="9" t="s">
        <v>1011</v>
      </c>
      <c r="F301" s="9" t="s">
        <v>1012</v>
      </c>
      <c r="G301" s="9" t="s">
        <v>1013</v>
      </c>
      <c r="H301" s="9" t="s">
        <v>38</v>
      </c>
      <c r="I301" s="9" t="s">
        <v>39</v>
      </c>
      <c r="J301" s="9" t="s">
        <v>38</v>
      </c>
      <c r="K301" s="9" t="s">
        <v>999</v>
      </c>
      <c r="L301" s="6"/>
      <c r="M301" s="7" t="s">
        <v>38</v>
      </c>
      <c r="N301" s="7"/>
      <c r="O301" s="7"/>
      <c r="P301" s="6" t="s">
        <v>52</v>
      </c>
      <c r="Q301" s="9" t="s">
        <v>1014</v>
      </c>
      <c r="R301" s="6" t="str">
        <f>HYPERLINK("https://docs.wto.org/imrd/directdoc.asp?DDFDocuments/t/G/SPS/NJPN1369A1.docx", "https://docs.wto.org/imrd/directdoc.asp?DDFDocuments/t/G/SPS/NJPN1369A1.docx")</f>
        <v>https://docs.wto.org/imrd/directdoc.asp?DDFDocuments/t/G/SPS/NJPN1369A1.docx</v>
      </c>
      <c r="S301" s="6" t="str">
        <f>HYPERLINK("https://docs.wto.org/imrd/directdoc.asp?DDFDocuments/u/G/SPS/NJPN1369A1.docx", "https://docs.wto.org/imrd/directdoc.asp?DDFDocuments/u/G/SPS/NJPN1369A1.docx")</f>
        <v>https://docs.wto.org/imrd/directdoc.asp?DDFDocuments/u/G/SPS/NJPN1369A1.docx</v>
      </c>
      <c r="T301" s="6" t="str">
        <f>HYPERLINK("https://docs.wto.org/imrd/directdoc.asp?DDFDocuments/v/G/SPS/NJPN1369A1.docx", "https://docs.wto.org/imrd/directdoc.asp?DDFDocuments/v/G/SPS/NJPN1369A1.docx")</f>
        <v>https://docs.wto.org/imrd/directdoc.asp?DDFDocuments/v/G/SPS/NJPN1369A1.docx</v>
      </c>
      <c r="U301" s="6" t="s">
        <v>38</v>
      </c>
      <c r="V301" s="6" t="s">
        <v>38</v>
      </c>
      <c r="W301" s="6" t="s">
        <v>38</v>
      </c>
      <c r="X301" s="6" t="s">
        <v>38</v>
      </c>
      <c r="Y301" s="6" t="s">
        <v>38</v>
      </c>
      <c r="Z301" s="6" t="s">
        <v>38</v>
      </c>
      <c r="AA301" s="6" t="s">
        <v>38</v>
      </c>
      <c r="AB301" s="9" t="s">
        <v>38</v>
      </c>
      <c r="AC301" s="6" t="s">
        <v>38</v>
      </c>
      <c r="AD301" s="6" t="s">
        <v>38</v>
      </c>
      <c r="AE301" s="6" t="s">
        <v>38</v>
      </c>
      <c r="AF301" s="6" t="s">
        <v>38</v>
      </c>
      <c r="AG301" s="6" t="s">
        <v>38</v>
      </c>
      <c r="AH301" s="9" t="s">
        <v>38</v>
      </c>
    </row>
    <row r="302" spans="1:34" ht="30" customHeight="1" x14ac:dyDescent="0.3">
      <c r="A302" s="6" t="s">
        <v>251</v>
      </c>
      <c r="B302" s="10">
        <v>46190</v>
      </c>
      <c r="C302" s="8" t="str">
        <f>HYPERLINK("https://epingalert.org/en/Search?viewData= G/SPS/N/JPN/1370/Add.1"," G/SPS/N/JPN/1370/Add.1")</f>
        <v xml:space="preserve"> G/SPS/N/JPN/1370/Add.1</v>
      </c>
      <c r="D302" s="9" t="s">
        <v>995</v>
      </c>
      <c r="E302" s="9" t="s">
        <v>1015</v>
      </c>
      <c r="F302" s="9" t="s">
        <v>1016</v>
      </c>
      <c r="G302" s="9" t="s">
        <v>1017</v>
      </c>
      <c r="H302" s="9" t="s">
        <v>38</v>
      </c>
      <c r="I302" s="9" t="s">
        <v>39</v>
      </c>
      <c r="J302" s="9" t="s">
        <v>38</v>
      </c>
      <c r="K302" s="9" t="s">
        <v>1004</v>
      </c>
      <c r="L302" s="6"/>
      <c r="M302" s="7" t="s">
        <v>38</v>
      </c>
      <c r="N302" s="7"/>
      <c r="O302" s="7"/>
      <c r="P302" s="6" t="s">
        <v>52</v>
      </c>
      <c r="Q302" s="9" t="s">
        <v>1018</v>
      </c>
      <c r="R302" s="6" t="str">
        <f>HYPERLINK("https://docs.wto.org/imrd/directdoc.asp?DDFDocuments/t/G/SPS/NJPN1370A1.docx", "https://docs.wto.org/imrd/directdoc.asp?DDFDocuments/t/G/SPS/NJPN1370A1.docx")</f>
        <v>https://docs.wto.org/imrd/directdoc.asp?DDFDocuments/t/G/SPS/NJPN1370A1.docx</v>
      </c>
      <c r="S302" s="6" t="str">
        <f>HYPERLINK("https://docs.wto.org/imrd/directdoc.asp?DDFDocuments/u/G/SPS/NJPN1370A1.docx", "https://docs.wto.org/imrd/directdoc.asp?DDFDocuments/u/G/SPS/NJPN1370A1.docx")</f>
        <v>https://docs.wto.org/imrd/directdoc.asp?DDFDocuments/u/G/SPS/NJPN1370A1.docx</v>
      </c>
      <c r="T302" s="6" t="str">
        <f>HYPERLINK("https://docs.wto.org/imrd/directdoc.asp?DDFDocuments/v/G/SPS/NJPN1370A1.docx", "https://docs.wto.org/imrd/directdoc.asp?DDFDocuments/v/G/SPS/NJPN1370A1.docx")</f>
        <v>https://docs.wto.org/imrd/directdoc.asp?DDFDocuments/v/G/SPS/NJPN1370A1.docx</v>
      </c>
      <c r="U302" s="6" t="s">
        <v>38</v>
      </c>
      <c r="V302" s="6" t="s">
        <v>38</v>
      </c>
      <c r="W302" s="6" t="s">
        <v>38</v>
      </c>
      <c r="X302" s="6" t="s">
        <v>38</v>
      </c>
      <c r="Y302" s="6" t="s">
        <v>38</v>
      </c>
      <c r="Z302" s="6" t="s">
        <v>38</v>
      </c>
      <c r="AA302" s="6" t="s">
        <v>38</v>
      </c>
      <c r="AB302" s="9" t="s">
        <v>38</v>
      </c>
      <c r="AC302" s="6" t="s">
        <v>38</v>
      </c>
      <c r="AD302" s="6" t="s">
        <v>38</v>
      </c>
      <c r="AE302" s="6" t="s">
        <v>38</v>
      </c>
      <c r="AF302" s="6" t="s">
        <v>38</v>
      </c>
      <c r="AG302" s="6" t="s">
        <v>38</v>
      </c>
      <c r="AH302" s="9" t="s">
        <v>38</v>
      </c>
    </row>
    <row r="303" spans="1:34" ht="30" customHeight="1" x14ac:dyDescent="0.3">
      <c r="A303" s="6" t="s">
        <v>251</v>
      </c>
      <c r="B303" s="10">
        <v>46190</v>
      </c>
      <c r="C303" s="8" t="str">
        <f>HYPERLINK("https://epingalert.org/en/Search?viewData= G/SPS/N/JPN/1372/Add.1"," G/SPS/N/JPN/1372/Add.1")</f>
        <v xml:space="preserve"> G/SPS/N/JPN/1372/Add.1</v>
      </c>
      <c r="D303" s="9" t="s">
        <v>995</v>
      </c>
      <c r="E303" s="9" t="s">
        <v>1019</v>
      </c>
      <c r="F303" s="9" t="s">
        <v>1020</v>
      </c>
      <c r="G303" s="9" t="s">
        <v>1021</v>
      </c>
      <c r="H303" s="9" t="s">
        <v>38</v>
      </c>
      <c r="I303" s="9" t="s">
        <v>39</v>
      </c>
      <c r="J303" s="9" t="s">
        <v>38</v>
      </c>
      <c r="K303" s="9" t="s">
        <v>1004</v>
      </c>
      <c r="L303" s="6"/>
      <c r="M303" s="7" t="s">
        <v>38</v>
      </c>
      <c r="N303" s="7"/>
      <c r="O303" s="7"/>
      <c r="P303" s="6" t="s">
        <v>52</v>
      </c>
      <c r="Q303" s="9" t="s">
        <v>1022</v>
      </c>
      <c r="R303" s="6" t="str">
        <f>HYPERLINK("https://docs.wto.org/imrd/directdoc.asp?DDFDocuments/t/G/SPS/NJPN1372A1.docx", "https://docs.wto.org/imrd/directdoc.asp?DDFDocuments/t/G/SPS/NJPN1372A1.docx")</f>
        <v>https://docs.wto.org/imrd/directdoc.asp?DDFDocuments/t/G/SPS/NJPN1372A1.docx</v>
      </c>
      <c r="S303" s="6" t="str">
        <f>HYPERLINK("https://docs.wto.org/imrd/directdoc.asp?DDFDocuments/u/G/SPS/NJPN1372A1.docx", "https://docs.wto.org/imrd/directdoc.asp?DDFDocuments/u/G/SPS/NJPN1372A1.docx")</f>
        <v>https://docs.wto.org/imrd/directdoc.asp?DDFDocuments/u/G/SPS/NJPN1372A1.docx</v>
      </c>
      <c r="T303" s="6" t="str">
        <f>HYPERLINK("https://docs.wto.org/imrd/directdoc.asp?DDFDocuments/v/G/SPS/NJPN1372A1.docx", "https://docs.wto.org/imrd/directdoc.asp?DDFDocuments/v/G/SPS/NJPN1372A1.docx")</f>
        <v>https://docs.wto.org/imrd/directdoc.asp?DDFDocuments/v/G/SPS/NJPN1372A1.docx</v>
      </c>
      <c r="U303" s="6" t="s">
        <v>38</v>
      </c>
      <c r="V303" s="6" t="s">
        <v>38</v>
      </c>
      <c r="W303" s="6" t="s">
        <v>38</v>
      </c>
      <c r="X303" s="6" t="s">
        <v>38</v>
      </c>
      <c r="Y303" s="6" t="s">
        <v>38</v>
      </c>
      <c r="Z303" s="6" t="s">
        <v>38</v>
      </c>
      <c r="AA303" s="6" t="s">
        <v>38</v>
      </c>
      <c r="AB303" s="9" t="s">
        <v>38</v>
      </c>
      <c r="AC303" s="6" t="s">
        <v>38</v>
      </c>
      <c r="AD303" s="6" t="s">
        <v>38</v>
      </c>
      <c r="AE303" s="6" t="s">
        <v>38</v>
      </c>
      <c r="AF303" s="6" t="s">
        <v>38</v>
      </c>
      <c r="AG303" s="6" t="s">
        <v>38</v>
      </c>
      <c r="AH303" s="9" t="s">
        <v>38</v>
      </c>
    </row>
    <row r="304" spans="1:34" ht="30" customHeight="1" x14ac:dyDescent="0.3">
      <c r="A304" s="6" t="s">
        <v>251</v>
      </c>
      <c r="B304" s="10">
        <v>46190</v>
      </c>
      <c r="C304" s="8" t="str">
        <f>HYPERLINK("https://epingalert.org/en/Search?viewData= G/SPS/N/JPN/1394/Add.1"," G/SPS/N/JPN/1394/Add.1")</f>
        <v xml:space="preserve"> G/SPS/N/JPN/1394/Add.1</v>
      </c>
      <c r="D304" s="9" t="s">
        <v>1023</v>
      </c>
      <c r="E304" s="9" t="s">
        <v>1024</v>
      </c>
      <c r="F304" s="9" t="s">
        <v>1025</v>
      </c>
      <c r="G304" s="9" t="s">
        <v>38</v>
      </c>
      <c r="H304" s="9" t="s">
        <v>38</v>
      </c>
      <c r="I304" s="9" t="s">
        <v>496</v>
      </c>
      <c r="J304" s="9" t="s">
        <v>38</v>
      </c>
      <c r="K304" s="9" t="s">
        <v>1026</v>
      </c>
      <c r="L304" s="6"/>
      <c r="M304" s="7" t="s">
        <v>38</v>
      </c>
      <c r="N304" s="7"/>
      <c r="O304" s="7"/>
      <c r="P304" s="6" t="s">
        <v>52</v>
      </c>
      <c r="Q304" s="6"/>
      <c r="R304" s="6" t="str">
        <f>HYPERLINK("https://docs.wto.org/imrd/directdoc.asp?DDFDocuments/t/G/SPS/NJPN1394A1.docx", "https://docs.wto.org/imrd/directdoc.asp?DDFDocuments/t/G/SPS/NJPN1394A1.docx")</f>
        <v>https://docs.wto.org/imrd/directdoc.asp?DDFDocuments/t/G/SPS/NJPN1394A1.docx</v>
      </c>
      <c r="S304" s="6" t="str">
        <f>HYPERLINK("https://docs.wto.org/imrd/directdoc.asp?DDFDocuments/u/G/SPS/NJPN1394A1.docx", "https://docs.wto.org/imrd/directdoc.asp?DDFDocuments/u/G/SPS/NJPN1394A1.docx")</f>
        <v>https://docs.wto.org/imrd/directdoc.asp?DDFDocuments/u/G/SPS/NJPN1394A1.docx</v>
      </c>
      <c r="T304" s="6" t="str">
        <f>HYPERLINK("https://docs.wto.org/imrd/directdoc.asp?DDFDocuments/v/G/SPS/NJPN1394A1.docx", "https://docs.wto.org/imrd/directdoc.asp?DDFDocuments/v/G/SPS/NJPN1394A1.docx")</f>
        <v>https://docs.wto.org/imrd/directdoc.asp?DDFDocuments/v/G/SPS/NJPN1394A1.docx</v>
      </c>
      <c r="U304" s="6" t="s">
        <v>38</v>
      </c>
      <c r="V304" s="6" t="s">
        <v>38</v>
      </c>
      <c r="W304" s="6" t="s">
        <v>38</v>
      </c>
      <c r="X304" s="6" t="s">
        <v>38</v>
      </c>
      <c r="Y304" s="6" t="s">
        <v>38</v>
      </c>
      <c r="Z304" s="6" t="s">
        <v>38</v>
      </c>
      <c r="AA304" s="6" t="s">
        <v>38</v>
      </c>
      <c r="AB304" s="9" t="s">
        <v>38</v>
      </c>
      <c r="AC304" s="6" t="s">
        <v>38</v>
      </c>
      <c r="AD304" s="6" t="s">
        <v>38</v>
      </c>
      <c r="AE304" s="6" t="s">
        <v>38</v>
      </c>
      <c r="AF304" s="6" t="s">
        <v>38</v>
      </c>
      <c r="AG304" s="6" t="s">
        <v>38</v>
      </c>
      <c r="AH304" s="9" t="s">
        <v>38</v>
      </c>
    </row>
    <row r="305" spans="1:34" ht="30" customHeight="1" x14ac:dyDescent="0.3">
      <c r="A305" s="6" t="s">
        <v>157</v>
      </c>
      <c r="B305" s="10">
        <v>46190</v>
      </c>
      <c r="C305" s="8" t="str">
        <f>HYPERLINK("https://epingalert.org/en/Search?viewData= G/TBT/N/FRA/242"," G/TBT/N/FRA/242")</f>
        <v xml:space="preserve"> G/TBT/N/FRA/242</v>
      </c>
      <c r="D305" s="9" t="s">
        <v>1027</v>
      </c>
      <c r="E305" s="9" t="s">
        <v>1028</v>
      </c>
      <c r="F305" s="9" t="s">
        <v>1029</v>
      </c>
      <c r="G305" s="9" t="s">
        <v>1030</v>
      </c>
      <c r="H305" s="9" t="s">
        <v>149</v>
      </c>
      <c r="I305" s="9" t="s">
        <v>240</v>
      </c>
      <c r="J305" s="9" t="s">
        <v>1031</v>
      </c>
      <c r="K305" s="9" t="s">
        <v>121</v>
      </c>
      <c r="L305" s="6"/>
      <c r="M305" s="7">
        <v>46250</v>
      </c>
      <c r="N305" s="7">
        <v>46266</v>
      </c>
      <c r="O305" s="7">
        <v>46266</v>
      </c>
      <c r="P305" s="6" t="s">
        <v>43</v>
      </c>
      <c r="Q305" s="9" t="s">
        <v>1032</v>
      </c>
      <c r="R305" s="6" t="str">
        <f>HYPERLINK("https://docs.wto.org/imrd/directdoc.asp?DDFDocuments/t/G/TBTN26/FRA242.docx", "https://docs.wto.org/imrd/directdoc.asp?DDFDocuments/t/G/TBTN26/FRA242.docx")</f>
        <v>https://docs.wto.org/imrd/directdoc.asp?DDFDocuments/t/G/TBTN26/FRA242.docx</v>
      </c>
      <c r="S305" s="6" t="str">
        <f>HYPERLINK("https://docs.wto.org/imrd/directdoc.asp?DDFDocuments/u/G/TBTN26/FRA242.docx", "https://docs.wto.org/imrd/directdoc.asp?DDFDocuments/u/G/TBTN26/FRA242.docx")</f>
        <v>https://docs.wto.org/imrd/directdoc.asp?DDFDocuments/u/G/TBTN26/FRA242.docx</v>
      </c>
      <c r="T305" s="6" t="str">
        <f>HYPERLINK("https://docs.wto.org/imrd/directdoc.asp?DDFDocuments/v/G/TBTN26/FRA242.docx", "https://docs.wto.org/imrd/directdoc.asp?DDFDocuments/v/G/TBTN26/FRA242.docx")</f>
        <v>https://docs.wto.org/imrd/directdoc.asp?DDFDocuments/v/G/TBTN26/FRA242.docx</v>
      </c>
      <c r="U305" s="6" t="s">
        <v>44</v>
      </c>
      <c r="V305" s="6" t="s">
        <v>45</v>
      </c>
      <c r="W305" s="6" t="s">
        <v>45</v>
      </c>
      <c r="X305" s="6" t="s">
        <v>45</v>
      </c>
      <c r="Y305" s="6" t="s">
        <v>45</v>
      </c>
      <c r="Z305" s="6" t="s">
        <v>45</v>
      </c>
      <c r="AA305" s="6" t="s">
        <v>45</v>
      </c>
      <c r="AB305" s="9" t="s">
        <v>1033</v>
      </c>
      <c r="AC305" s="6" t="s">
        <v>38</v>
      </c>
      <c r="AD305" s="6" t="s">
        <v>38</v>
      </c>
      <c r="AE305" s="6" t="s">
        <v>38</v>
      </c>
      <c r="AF305" s="6" t="s">
        <v>38</v>
      </c>
      <c r="AG305" s="6" t="s">
        <v>38</v>
      </c>
      <c r="AH305" s="9" t="s">
        <v>38</v>
      </c>
    </row>
    <row r="306" spans="1:34" ht="30" customHeight="1" x14ac:dyDescent="0.3">
      <c r="A306" s="6" t="s">
        <v>157</v>
      </c>
      <c r="B306" s="10">
        <v>46190</v>
      </c>
      <c r="C306" s="8" t="str">
        <f>HYPERLINK("https://epingalert.org/en/Search?viewData= G/TBT/N/FRA/243"," G/TBT/N/FRA/243")</f>
        <v xml:space="preserve"> G/TBT/N/FRA/243</v>
      </c>
      <c r="D306" s="9" t="s">
        <v>1034</v>
      </c>
      <c r="E306" s="9" t="s">
        <v>1035</v>
      </c>
      <c r="F306" s="9" t="s">
        <v>1036</v>
      </c>
      <c r="G306" s="9" t="s">
        <v>38</v>
      </c>
      <c r="H306" s="9" t="s">
        <v>1037</v>
      </c>
      <c r="I306" s="9" t="s">
        <v>142</v>
      </c>
      <c r="J306" s="9" t="s">
        <v>1038</v>
      </c>
      <c r="K306" s="9" t="s">
        <v>121</v>
      </c>
      <c r="L306" s="6"/>
      <c r="M306" s="7">
        <v>46250</v>
      </c>
      <c r="N306" s="7">
        <v>46357</v>
      </c>
      <c r="O306" s="7">
        <v>46357</v>
      </c>
      <c r="P306" s="6" t="s">
        <v>43</v>
      </c>
      <c r="Q306" s="9" t="s">
        <v>1039</v>
      </c>
      <c r="R306" s="6" t="str">
        <f>HYPERLINK("https://docs.wto.org/imrd/directdoc.asp?DDFDocuments/t/G/TBTN26/FRA243.docx", "https://docs.wto.org/imrd/directdoc.asp?DDFDocuments/t/G/TBTN26/FRA243.docx")</f>
        <v>https://docs.wto.org/imrd/directdoc.asp?DDFDocuments/t/G/TBTN26/FRA243.docx</v>
      </c>
      <c r="S306" s="6" t="str">
        <f>HYPERLINK("https://docs.wto.org/imrd/directdoc.asp?DDFDocuments/u/G/TBTN26/FRA243.docx", "https://docs.wto.org/imrd/directdoc.asp?DDFDocuments/u/G/TBTN26/FRA243.docx")</f>
        <v>https://docs.wto.org/imrd/directdoc.asp?DDFDocuments/u/G/TBTN26/FRA243.docx</v>
      </c>
      <c r="T306" s="6" t="str">
        <f>HYPERLINK("https://docs.wto.org/imrd/directdoc.asp?DDFDocuments/v/G/TBTN26/FRA243.docx", "https://docs.wto.org/imrd/directdoc.asp?DDFDocuments/v/G/TBTN26/FRA243.docx")</f>
        <v>https://docs.wto.org/imrd/directdoc.asp?DDFDocuments/v/G/TBTN26/FRA243.docx</v>
      </c>
      <c r="U306" s="6" t="s">
        <v>44</v>
      </c>
      <c r="V306" s="6" t="s">
        <v>45</v>
      </c>
      <c r="W306" s="6" t="s">
        <v>45</v>
      </c>
      <c r="X306" s="6" t="s">
        <v>45</v>
      </c>
      <c r="Y306" s="6" t="s">
        <v>45</v>
      </c>
      <c r="Z306" s="6" t="s">
        <v>45</v>
      </c>
      <c r="AA306" s="6" t="s">
        <v>45</v>
      </c>
      <c r="AB306" s="9" t="s">
        <v>1040</v>
      </c>
      <c r="AC306" s="6" t="s">
        <v>38</v>
      </c>
      <c r="AD306" s="6" t="s">
        <v>38</v>
      </c>
      <c r="AE306" s="6" t="s">
        <v>38</v>
      </c>
      <c r="AF306" s="6" t="s">
        <v>38</v>
      </c>
      <c r="AG306" s="6" t="s">
        <v>38</v>
      </c>
      <c r="AH306" s="9" t="s">
        <v>38</v>
      </c>
    </row>
    <row r="307" spans="1:34" ht="30" customHeight="1" x14ac:dyDescent="0.3">
      <c r="A307" s="6" t="s">
        <v>210</v>
      </c>
      <c r="B307" s="10">
        <v>46190</v>
      </c>
      <c r="C307" s="8" t="str">
        <f>HYPERLINK("https://epingalert.org/en/Search?viewData= G/TBT/N/TPKM/600"," G/TBT/N/TPKM/600")</f>
        <v xml:space="preserve"> G/TBT/N/TPKM/600</v>
      </c>
      <c r="D307" s="9" t="s">
        <v>1041</v>
      </c>
      <c r="E307" s="9" t="s">
        <v>1042</v>
      </c>
      <c r="F307" s="9" t="s">
        <v>1043</v>
      </c>
      <c r="G307" s="9" t="s">
        <v>1044</v>
      </c>
      <c r="H307" s="9" t="s">
        <v>1045</v>
      </c>
      <c r="I307" s="9" t="s">
        <v>422</v>
      </c>
      <c r="J307" s="9" t="s">
        <v>38</v>
      </c>
      <c r="K307" s="9" t="s">
        <v>907</v>
      </c>
      <c r="L307" s="6"/>
      <c r="M307" s="7">
        <v>46250</v>
      </c>
      <c r="N307" s="7" t="s">
        <v>122</v>
      </c>
      <c r="O307" s="7">
        <v>46569</v>
      </c>
      <c r="P307" s="6" t="s">
        <v>43</v>
      </c>
      <c r="Q307" s="9" t="s">
        <v>1046</v>
      </c>
      <c r="R307" s="6" t="str">
        <f>HYPERLINK("https://docs.wto.org/imrd/directdoc.asp?DDFDocuments/t/G/TBTN26/TPKM600.docx", "https://docs.wto.org/imrd/directdoc.asp?DDFDocuments/t/G/TBTN26/TPKM600.docx")</f>
        <v>https://docs.wto.org/imrd/directdoc.asp?DDFDocuments/t/G/TBTN26/TPKM600.docx</v>
      </c>
      <c r="S307" s="6" t="str">
        <f>HYPERLINK("https://docs.wto.org/imrd/directdoc.asp?DDFDocuments/u/G/TBTN26/TPKM600.docx", "https://docs.wto.org/imrd/directdoc.asp?DDFDocuments/u/G/TBTN26/TPKM600.docx")</f>
        <v>https://docs.wto.org/imrd/directdoc.asp?DDFDocuments/u/G/TBTN26/TPKM600.docx</v>
      </c>
      <c r="T307" s="6" t="str">
        <f>HYPERLINK("https://docs.wto.org/imrd/directdoc.asp?DDFDocuments/v/G/TBTN26/TPKM600.docx", "https://docs.wto.org/imrd/directdoc.asp?DDFDocuments/v/G/TBTN26/TPKM600.docx")</f>
        <v>https://docs.wto.org/imrd/directdoc.asp?DDFDocuments/v/G/TBTN26/TPKM600.docx</v>
      </c>
      <c r="U307" s="6" t="s">
        <v>44</v>
      </c>
      <c r="V307" s="6" t="s">
        <v>45</v>
      </c>
      <c r="W307" s="6" t="s">
        <v>45</v>
      </c>
      <c r="X307" s="6" t="s">
        <v>45</v>
      </c>
      <c r="Y307" s="6" t="s">
        <v>45</v>
      </c>
      <c r="Z307" s="6" t="s">
        <v>45</v>
      </c>
      <c r="AA307" s="6" t="s">
        <v>45</v>
      </c>
      <c r="AB307" s="9" t="s">
        <v>1047</v>
      </c>
      <c r="AC307" s="6" t="s">
        <v>38</v>
      </c>
      <c r="AD307" s="6" t="s">
        <v>38</v>
      </c>
      <c r="AE307" s="6" t="s">
        <v>38</v>
      </c>
      <c r="AF307" s="6" t="s">
        <v>38</v>
      </c>
      <c r="AG307" s="6" t="s">
        <v>38</v>
      </c>
      <c r="AH307" s="9" t="s">
        <v>38</v>
      </c>
    </row>
    <row r="308" spans="1:34" ht="30" customHeight="1" x14ac:dyDescent="0.3">
      <c r="A308" s="6" t="s">
        <v>125</v>
      </c>
      <c r="B308" s="10">
        <v>46190</v>
      </c>
      <c r="C308" s="8" t="str">
        <f>HYPERLINK("https://epingalert.org/en/Search?viewData= G/TBT/N/UKR/351/Rev.1/Add.1"," G/TBT/N/UKR/351/Rev.1/Add.1")</f>
        <v xml:space="preserve"> G/TBT/N/UKR/351/Rev.1/Add.1</v>
      </c>
      <c r="D308" s="9" t="s">
        <v>1048</v>
      </c>
      <c r="E308" s="9" t="s">
        <v>1049</v>
      </c>
      <c r="F308" s="9" t="s">
        <v>1050</v>
      </c>
      <c r="G308" s="9" t="s">
        <v>38</v>
      </c>
      <c r="H308" s="9" t="s">
        <v>1051</v>
      </c>
      <c r="I308" s="9" t="s">
        <v>1052</v>
      </c>
      <c r="J308" s="9" t="s">
        <v>38</v>
      </c>
      <c r="K308" s="9" t="s">
        <v>38</v>
      </c>
      <c r="L308" s="6"/>
      <c r="M308" s="7" t="s">
        <v>38</v>
      </c>
      <c r="N308" s="7"/>
      <c r="O308" s="7"/>
      <c r="P308" s="6" t="s">
        <v>52</v>
      </c>
      <c r="Q308" s="9" t="s">
        <v>1053</v>
      </c>
      <c r="R308" s="6" t="str">
        <f>HYPERLINK("https://docs.wto.org/imrd/directdoc.asp?DDFDocuments/t/G/TBTN25/UKR351R1A1.docx", "https://docs.wto.org/imrd/directdoc.asp?DDFDocuments/t/G/TBTN25/UKR351R1A1.docx")</f>
        <v>https://docs.wto.org/imrd/directdoc.asp?DDFDocuments/t/G/TBTN25/UKR351R1A1.docx</v>
      </c>
      <c r="S308" s="6" t="str">
        <f>HYPERLINK("https://docs.wto.org/imrd/directdoc.asp?DDFDocuments/u/G/TBTN25/UKR351R1A1.docx", "https://docs.wto.org/imrd/directdoc.asp?DDFDocuments/u/G/TBTN25/UKR351R1A1.docx")</f>
        <v>https://docs.wto.org/imrd/directdoc.asp?DDFDocuments/u/G/TBTN25/UKR351R1A1.docx</v>
      </c>
      <c r="T308" s="6" t="str">
        <f>HYPERLINK("https://docs.wto.org/imrd/directdoc.asp?DDFDocuments/v/G/TBTN25/UKR351R1A1.docx", "https://docs.wto.org/imrd/directdoc.asp?DDFDocuments/v/G/TBTN25/UKR351R1A1.docx")</f>
        <v>https://docs.wto.org/imrd/directdoc.asp?DDFDocuments/v/G/TBTN25/UKR351R1A1.docx</v>
      </c>
      <c r="U308" s="6" t="s">
        <v>45</v>
      </c>
      <c r="V308" s="6" t="s">
        <v>45</v>
      </c>
      <c r="W308" s="6" t="s">
        <v>45</v>
      </c>
      <c r="X308" s="6" t="s">
        <v>45</v>
      </c>
      <c r="Y308" s="6" t="s">
        <v>45</v>
      </c>
      <c r="Z308" s="6" t="s">
        <v>45</v>
      </c>
      <c r="AA308" s="6" t="s">
        <v>45</v>
      </c>
      <c r="AB308" s="9" t="s">
        <v>38</v>
      </c>
      <c r="AC308" s="6" t="s">
        <v>38</v>
      </c>
      <c r="AD308" s="6" t="s">
        <v>38</v>
      </c>
      <c r="AE308" s="6" t="s">
        <v>38</v>
      </c>
      <c r="AF308" s="6" t="s">
        <v>38</v>
      </c>
      <c r="AG308" s="6" t="s">
        <v>38</v>
      </c>
      <c r="AH308" s="9" t="s">
        <v>38</v>
      </c>
    </row>
    <row r="309" spans="1:34" ht="30" customHeight="1" x14ac:dyDescent="0.3">
      <c r="A309" s="6" t="s">
        <v>125</v>
      </c>
      <c r="B309" s="10">
        <v>46190</v>
      </c>
      <c r="C309" s="8" t="str">
        <f>HYPERLINK("https://epingalert.org/en/Search?viewData= G/TBT/N/UKR/389"," G/TBT/N/UKR/389")</f>
        <v xml:space="preserve"> G/TBT/N/UKR/389</v>
      </c>
      <c r="D309" s="9" t="s">
        <v>1054</v>
      </c>
      <c r="E309" s="9" t="s">
        <v>1055</v>
      </c>
      <c r="F309" s="9" t="s">
        <v>128</v>
      </c>
      <c r="G309" s="9" t="s">
        <v>38</v>
      </c>
      <c r="H309" s="9" t="s">
        <v>38</v>
      </c>
      <c r="I309" s="9" t="s">
        <v>1056</v>
      </c>
      <c r="J309" s="9" t="s">
        <v>38</v>
      </c>
      <c r="K309" s="9" t="s">
        <v>38</v>
      </c>
      <c r="L309" s="6"/>
      <c r="M309" s="7">
        <v>46220</v>
      </c>
      <c r="N309" s="7" t="s">
        <v>122</v>
      </c>
      <c r="O309" s="7">
        <v>46388</v>
      </c>
      <c r="P309" s="6" t="s">
        <v>43</v>
      </c>
      <c r="Q309" s="9" t="s">
        <v>1057</v>
      </c>
      <c r="R309" s="6" t="str">
        <f>HYPERLINK("https://docs.wto.org/imrd/directdoc.asp?DDFDocuments/t/G/TBTN26/UKR389.docx", "https://docs.wto.org/imrd/directdoc.asp?DDFDocuments/t/G/TBTN26/UKR389.docx")</f>
        <v>https://docs.wto.org/imrd/directdoc.asp?DDFDocuments/t/G/TBTN26/UKR389.docx</v>
      </c>
      <c r="S309" s="6" t="str">
        <f>HYPERLINK("https://docs.wto.org/imrd/directdoc.asp?DDFDocuments/u/G/TBTN26/UKR389.docx", "https://docs.wto.org/imrd/directdoc.asp?DDFDocuments/u/G/TBTN26/UKR389.docx")</f>
        <v>https://docs.wto.org/imrd/directdoc.asp?DDFDocuments/u/G/TBTN26/UKR389.docx</v>
      </c>
      <c r="T309" s="6" t="str">
        <f>HYPERLINK("https://docs.wto.org/imrd/directdoc.asp?DDFDocuments/v/G/TBTN26/UKR389.docx", "https://docs.wto.org/imrd/directdoc.asp?DDFDocuments/v/G/TBTN26/UKR389.docx")</f>
        <v>https://docs.wto.org/imrd/directdoc.asp?DDFDocuments/v/G/TBTN26/UKR389.docx</v>
      </c>
      <c r="U309" s="6" t="s">
        <v>44</v>
      </c>
      <c r="V309" s="6" t="s">
        <v>45</v>
      </c>
      <c r="W309" s="6" t="s">
        <v>44</v>
      </c>
      <c r="X309" s="6" t="s">
        <v>45</v>
      </c>
      <c r="Y309" s="6" t="s">
        <v>45</v>
      </c>
      <c r="Z309" s="6" t="s">
        <v>45</v>
      </c>
      <c r="AA309" s="6" t="s">
        <v>45</v>
      </c>
      <c r="AB309" s="9" t="s">
        <v>1058</v>
      </c>
      <c r="AC309" s="6" t="s">
        <v>38</v>
      </c>
      <c r="AD309" s="6" t="s">
        <v>38</v>
      </c>
      <c r="AE309" s="6" t="s">
        <v>38</v>
      </c>
      <c r="AF309" s="6" t="s">
        <v>38</v>
      </c>
      <c r="AG309" s="6" t="s">
        <v>38</v>
      </c>
      <c r="AH309" s="9" t="s">
        <v>38</v>
      </c>
    </row>
    <row r="310" spans="1:34" ht="30" customHeight="1" x14ac:dyDescent="0.3">
      <c r="A310" s="6" t="s">
        <v>54</v>
      </c>
      <c r="B310" s="10">
        <v>46190</v>
      </c>
      <c r="C310" s="8" t="str">
        <f>HYPERLINK("https://epingalert.org/en/Search?viewData= G/TBT/N/USA/2291"," G/TBT/N/USA/2291")</f>
        <v xml:space="preserve"> G/TBT/N/USA/2291</v>
      </c>
      <c r="D310" s="9" t="s">
        <v>1059</v>
      </c>
      <c r="E310" s="9" t="s">
        <v>1060</v>
      </c>
      <c r="F310" s="9" t="s">
        <v>1061</v>
      </c>
      <c r="G310" s="9" t="s">
        <v>38</v>
      </c>
      <c r="H310" s="9" t="s">
        <v>1062</v>
      </c>
      <c r="I310" s="9" t="s">
        <v>109</v>
      </c>
      <c r="J310" s="9" t="s">
        <v>38</v>
      </c>
      <c r="K310" s="9" t="s">
        <v>38</v>
      </c>
      <c r="L310" s="6"/>
      <c r="M310" s="7">
        <v>46251</v>
      </c>
      <c r="N310" s="7" t="s">
        <v>122</v>
      </c>
      <c r="O310" s="7" t="s">
        <v>122</v>
      </c>
      <c r="P310" s="6" t="s">
        <v>43</v>
      </c>
      <c r="Q310" s="9" t="s">
        <v>1063</v>
      </c>
      <c r="R310" s="6" t="str">
        <f>HYPERLINK("https://docs.wto.org/imrd/directdoc.asp?DDFDocuments/t/G/TBTN26/USA2291.docx", "https://docs.wto.org/imrd/directdoc.asp?DDFDocuments/t/G/TBTN26/USA2291.docx")</f>
        <v>https://docs.wto.org/imrd/directdoc.asp?DDFDocuments/t/G/TBTN26/USA2291.docx</v>
      </c>
      <c r="S310" s="6" t="str">
        <f>HYPERLINK("https://docs.wto.org/imrd/directdoc.asp?DDFDocuments/u/G/TBTN26/USA2291.docx", "https://docs.wto.org/imrd/directdoc.asp?DDFDocuments/u/G/TBTN26/USA2291.docx")</f>
        <v>https://docs.wto.org/imrd/directdoc.asp?DDFDocuments/u/G/TBTN26/USA2291.docx</v>
      </c>
      <c r="T310" s="6" t="str">
        <f>HYPERLINK("https://docs.wto.org/imrd/directdoc.asp?DDFDocuments/v/G/TBTN26/USA2291.docx", "https://docs.wto.org/imrd/directdoc.asp?DDFDocuments/v/G/TBTN26/USA2291.docx")</f>
        <v>https://docs.wto.org/imrd/directdoc.asp?DDFDocuments/v/G/TBTN26/USA2291.docx</v>
      </c>
      <c r="U310" s="6" t="s">
        <v>45</v>
      </c>
      <c r="V310" s="6" t="s">
        <v>45</v>
      </c>
      <c r="W310" s="6" t="s">
        <v>45</v>
      </c>
      <c r="X310" s="6" t="s">
        <v>45</v>
      </c>
      <c r="Y310" s="6" t="s">
        <v>45</v>
      </c>
      <c r="Z310" s="6" t="s">
        <v>45</v>
      </c>
      <c r="AA310" s="6" t="s">
        <v>44</v>
      </c>
      <c r="AB310" s="9" t="s">
        <v>1064</v>
      </c>
      <c r="AC310" s="6" t="s">
        <v>38</v>
      </c>
      <c r="AD310" s="6" t="s">
        <v>38</v>
      </c>
      <c r="AE310" s="6" t="s">
        <v>38</v>
      </c>
      <c r="AF310" s="6" t="s">
        <v>38</v>
      </c>
      <c r="AG310" s="6" t="s">
        <v>38</v>
      </c>
      <c r="AH310" s="9" t="s">
        <v>38</v>
      </c>
    </row>
    <row r="311" spans="1:34" ht="30" customHeight="1" x14ac:dyDescent="0.3">
      <c r="A311" s="6" t="s">
        <v>54</v>
      </c>
      <c r="B311" s="10">
        <v>46190</v>
      </c>
      <c r="C311" s="8" t="str">
        <f>HYPERLINK("https://epingalert.org/en/Search?viewData= G/TBT/N/USA/2292"," G/TBT/N/USA/2292")</f>
        <v xml:space="preserve"> G/TBT/N/USA/2292</v>
      </c>
      <c r="D311" s="9" t="s">
        <v>1065</v>
      </c>
      <c r="E311" s="9" t="s">
        <v>1066</v>
      </c>
      <c r="F311" s="9" t="s">
        <v>1067</v>
      </c>
      <c r="G311" s="9" t="s">
        <v>38</v>
      </c>
      <c r="H311" s="9" t="s">
        <v>1068</v>
      </c>
      <c r="I311" s="9" t="s">
        <v>1069</v>
      </c>
      <c r="J311" s="9" t="s">
        <v>38</v>
      </c>
      <c r="K311" s="9" t="s">
        <v>38</v>
      </c>
      <c r="L311" s="6"/>
      <c r="M311" s="7">
        <v>46218</v>
      </c>
      <c r="N311" s="7" t="s">
        <v>122</v>
      </c>
      <c r="O311" s="7" t="s">
        <v>122</v>
      </c>
      <c r="P311" s="6" t="s">
        <v>43</v>
      </c>
      <c r="Q311" s="9" t="s">
        <v>1070</v>
      </c>
      <c r="R311" s="6" t="str">
        <f>HYPERLINK("https://docs.wto.org/imrd/directdoc.asp?DDFDocuments/t/G/TBTN26/USA2292.docx", "https://docs.wto.org/imrd/directdoc.asp?DDFDocuments/t/G/TBTN26/USA2292.docx")</f>
        <v>https://docs.wto.org/imrd/directdoc.asp?DDFDocuments/t/G/TBTN26/USA2292.docx</v>
      </c>
      <c r="S311" s="6" t="str">
        <f>HYPERLINK("https://docs.wto.org/imrd/directdoc.asp?DDFDocuments/u/G/TBTN26/USA2292.docx", "https://docs.wto.org/imrd/directdoc.asp?DDFDocuments/u/G/TBTN26/USA2292.docx")</f>
        <v>https://docs.wto.org/imrd/directdoc.asp?DDFDocuments/u/G/TBTN26/USA2292.docx</v>
      </c>
      <c r="T311" s="6" t="str">
        <f>HYPERLINK("https://docs.wto.org/imrd/directdoc.asp?DDFDocuments/v/G/TBTN26/USA2292.docx", "https://docs.wto.org/imrd/directdoc.asp?DDFDocuments/v/G/TBTN26/USA2292.docx")</f>
        <v>https://docs.wto.org/imrd/directdoc.asp?DDFDocuments/v/G/TBTN26/USA2292.docx</v>
      </c>
      <c r="U311" s="6" t="s">
        <v>45</v>
      </c>
      <c r="V311" s="6" t="s">
        <v>45</v>
      </c>
      <c r="W311" s="6" t="s">
        <v>45</v>
      </c>
      <c r="X311" s="6" t="s">
        <v>45</v>
      </c>
      <c r="Y311" s="6" t="s">
        <v>45</v>
      </c>
      <c r="Z311" s="6" t="s">
        <v>45</v>
      </c>
      <c r="AA311" s="6" t="s">
        <v>44</v>
      </c>
      <c r="AB311" s="9" t="s">
        <v>1071</v>
      </c>
      <c r="AC311" s="6" t="s">
        <v>38</v>
      </c>
      <c r="AD311" s="6" t="s">
        <v>38</v>
      </c>
      <c r="AE311" s="6" t="s">
        <v>38</v>
      </c>
      <c r="AF311" s="6" t="s">
        <v>38</v>
      </c>
      <c r="AG311" s="6" t="s">
        <v>38</v>
      </c>
      <c r="AH311" s="9" t="s">
        <v>38</v>
      </c>
    </row>
    <row r="312" spans="1:34" ht="30" customHeight="1" x14ac:dyDescent="0.3">
      <c r="A312" s="6" t="s">
        <v>838</v>
      </c>
      <c r="B312" s="10">
        <v>46191</v>
      </c>
      <c r="C312" s="8" t="str">
        <f>HYPERLINK("https://epingalert.org/en/Search?viewData= G/SPS/N/CRI/356/Add.1"," G/SPS/N/CRI/356/Add.1")</f>
        <v xml:space="preserve"> G/SPS/N/CRI/356/Add.1</v>
      </c>
      <c r="D312" s="9" t="s">
        <v>839</v>
      </c>
      <c r="E312" s="9" t="s">
        <v>839</v>
      </c>
      <c r="F312" s="9" t="s">
        <v>840</v>
      </c>
      <c r="G312" s="9" t="s">
        <v>841</v>
      </c>
      <c r="H312" s="9" t="s">
        <v>38</v>
      </c>
      <c r="I312" s="9" t="s">
        <v>150</v>
      </c>
      <c r="J312" s="9" t="s">
        <v>38</v>
      </c>
      <c r="K312" s="9" t="s">
        <v>842</v>
      </c>
      <c r="L312" s="6"/>
      <c r="M312" s="7" t="s">
        <v>38</v>
      </c>
      <c r="N312" s="7"/>
      <c r="O312" s="7"/>
      <c r="P312" s="6" t="s">
        <v>52</v>
      </c>
      <c r="Q312" s="9" t="s">
        <v>843</v>
      </c>
      <c r="R312" s="6" t="str">
        <f>HYPERLINK("https://docs.wto.org/imrd/directdoc.asp?DDFDocuments/t/G/SPS/NCRI356A1.docx", "https://docs.wto.org/imrd/directdoc.asp?DDFDocuments/t/G/SPS/NCRI356A1.docx")</f>
        <v>https://docs.wto.org/imrd/directdoc.asp?DDFDocuments/t/G/SPS/NCRI356A1.docx</v>
      </c>
      <c r="S312" s="6" t="str">
        <f>HYPERLINK("https://docs.wto.org/imrd/directdoc.asp?DDFDocuments/u/G/SPS/NCRI356A1.docx", "https://docs.wto.org/imrd/directdoc.asp?DDFDocuments/u/G/SPS/NCRI356A1.docx")</f>
        <v>https://docs.wto.org/imrd/directdoc.asp?DDFDocuments/u/G/SPS/NCRI356A1.docx</v>
      </c>
      <c r="T312" s="6" t="str">
        <f>HYPERLINK("https://docs.wto.org/imrd/directdoc.asp?DDFDocuments/v/G/SPS/NCRI356A1.docx", "https://docs.wto.org/imrd/directdoc.asp?DDFDocuments/v/G/SPS/NCRI356A1.docx")</f>
        <v>https://docs.wto.org/imrd/directdoc.asp?DDFDocuments/v/G/SPS/NCRI356A1.docx</v>
      </c>
      <c r="U312" s="6" t="s">
        <v>38</v>
      </c>
      <c r="V312" s="6" t="s">
        <v>38</v>
      </c>
      <c r="W312" s="6" t="s">
        <v>38</v>
      </c>
      <c r="X312" s="6" t="s">
        <v>38</v>
      </c>
      <c r="Y312" s="6" t="s">
        <v>38</v>
      </c>
      <c r="Z312" s="6" t="s">
        <v>38</v>
      </c>
      <c r="AA312" s="6" t="s">
        <v>38</v>
      </c>
      <c r="AB312" s="9" t="s">
        <v>38</v>
      </c>
      <c r="AC312" s="6" t="s">
        <v>38</v>
      </c>
      <c r="AD312" s="6" t="s">
        <v>38</v>
      </c>
      <c r="AE312" s="6" t="s">
        <v>38</v>
      </c>
      <c r="AF312" s="6" t="s">
        <v>38</v>
      </c>
      <c r="AG312" s="6" t="s">
        <v>38</v>
      </c>
      <c r="AH312" s="9" t="s">
        <v>38</v>
      </c>
    </row>
    <row r="313" spans="1:34" ht="30" customHeight="1" x14ac:dyDescent="0.3">
      <c r="A313" s="6" t="s">
        <v>838</v>
      </c>
      <c r="B313" s="10">
        <v>46191</v>
      </c>
      <c r="C313" s="8" t="str">
        <f>HYPERLINK("https://epingalert.org/en/Search?viewData= G/SPS/N/CRI/357/Add.1"," G/SPS/N/CRI/357/Add.1")</f>
        <v xml:space="preserve"> G/SPS/N/CRI/357/Add.1</v>
      </c>
      <c r="D313" s="9" t="s">
        <v>844</v>
      </c>
      <c r="E313" s="9" t="s">
        <v>844</v>
      </c>
      <c r="F313" s="9" t="s">
        <v>845</v>
      </c>
      <c r="G313" s="9" t="s">
        <v>846</v>
      </c>
      <c r="H313" s="9" t="s">
        <v>38</v>
      </c>
      <c r="I313" s="9" t="s">
        <v>150</v>
      </c>
      <c r="J313" s="9" t="s">
        <v>38</v>
      </c>
      <c r="K313" s="9" t="s">
        <v>842</v>
      </c>
      <c r="L313" s="6"/>
      <c r="M313" s="7" t="s">
        <v>38</v>
      </c>
      <c r="N313" s="7"/>
      <c r="O313" s="7"/>
      <c r="P313" s="6" t="s">
        <v>52</v>
      </c>
      <c r="Q313" s="9" t="s">
        <v>847</v>
      </c>
      <c r="R313" s="6" t="str">
        <f>HYPERLINK("https://docs.wto.org/imrd/directdoc.asp?DDFDocuments/t/G/SPS/NCRI357A1.docx", "https://docs.wto.org/imrd/directdoc.asp?DDFDocuments/t/G/SPS/NCRI357A1.docx")</f>
        <v>https://docs.wto.org/imrd/directdoc.asp?DDFDocuments/t/G/SPS/NCRI357A1.docx</v>
      </c>
      <c r="S313" s="6" t="str">
        <f>HYPERLINK("https://docs.wto.org/imrd/directdoc.asp?DDFDocuments/u/G/SPS/NCRI357A1.docx", "https://docs.wto.org/imrd/directdoc.asp?DDFDocuments/u/G/SPS/NCRI357A1.docx")</f>
        <v>https://docs.wto.org/imrd/directdoc.asp?DDFDocuments/u/G/SPS/NCRI357A1.docx</v>
      </c>
      <c r="T313" s="6" t="str">
        <f>HYPERLINK("https://docs.wto.org/imrd/directdoc.asp?DDFDocuments/v/G/SPS/NCRI357A1.docx", "https://docs.wto.org/imrd/directdoc.asp?DDFDocuments/v/G/SPS/NCRI357A1.docx")</f>
        <v>https://docs.wto.org/imrd/directdoc.asp?DDFDocuments/v/G/SPS/NCRI357A1.docx</v>
      </c>
      <c r="U313" s="6" t="s">
        <v>38</v>
      </c>
      <c r="V313" s="6" t="s">
        <v>38</v>
      </c>
      <c r="W313" s="6" t="s">
        <v>38</v>
      </c>
      <c r="X313" s="6" t="s">
        <v>38</v>
      </c>
      <c r="Y313" s="6" t="s">
        <v>38</v>
      </c>
      <c r="Z313" s="6" t="s">
        <v>38</v>
      </c>
      <c r="AA313" s="6" t="s">
        <v>38</v>
      </c>
      <c r="AB313" s="9" t="s">
        <v>38</v>
      </c>
      <c r="AC313" s="6" t="s">
        <v>38</v>
      </c>
      <c r="AD313" s="6" t="s">
        <v>38</v>
      </c>
      <c r="AE313" s="6" t="s">
        <v>38</v>
      </c>
      <c r="AF313" s="6" t="s">
        <v>38</v>
      </c>
      <c r="AG313" s="6" t="s">
        <v>38</v>
      </c>
      <c r="AH313" s="9" t="s">
        <v>38</v>
      </c>
    </row>
    <row r="314" spans="1:34" ht="30" customHeight="1" x14ac:dyDescent="0.3">
      <c r="A314" s="6" t="s">
        <v>838</v>
      </c>
      <c r="B314" s="10">
        <v>46191</v>
      </c>
      <c r="C314" s="8" t="str">
        <f>HYPERLINK("https://epingalert.org/en/Search?viewData= G/SPS/N/CRI/359"," G/SPS/N/CRI/359")</f>
        <v xml:space="preserve"> G/SPS/N/CRI/359</v>
      </c>
      <c r="D314" s="9" t="s">
        <v>848</v>
      </c>
      <c r="E314" s="9" t="s">
        <v>849</v>
      </c>
      <c r="F314" s="9" t="s">
        <v>850</v>
      </c>
      <c r="G314" s="9" t="s">
        <v>851</v>
      </c>
      <c r="H314" s="9" t="s">
        <v>38</v>
      </c>
      <c r="I314" s="9" t="s">
        <v>150</v>
      </c>
      <c r="J314" s="9" t="s">
        <v>38</v>
      </c>
      <c r="K314" s="9" t="s">
        <v>151</v>
      </c>
      <c r="L314" s="6" t="s">
        <v>145</v>
      </c>
      <c r="M314" s="7">
        <v>46251</v>
      </c>
      <c r="N314" s="7" t="s">
        <v>153</v>
      </c>
      <c r="O314" s="7" t="s">
        <v>852</v>
      </c>
      <c r="P314" s="6" t="s">
        <v>43</v>
      </c>
      <c r="Q314" s="9" t="s">
        <v>853</v>
      </c>
      <c r="R314" s="6" t="str">
        <f>HYPERLINK("https://docs.wto.org/imrd/directdoc.asp?DDFDocuments/t/G/SPS/NCRI359.docx", "https://docs.wto.org/imrd/directdoc.asp?DDFDocuments/t/G/SPS/NCRI359.docx")</f>
        <v>https://docs.wto.org/imrd/directdoc.asp?DDFDocuments/t/G/SPS/NCRI359.docx</v>
      </c>
      <c r="S314" s="6" t="str">
        <f>HYPERLINK("https://docs.wto.org/imrd/directdoc.asp?DDFDocuments/u/G/SPS/NCRI359.docx", "https://docs.wto.org/imrd/directdoc.asp?DDFDocuments/u/G/SPS/NCRI359.docx")</f>
        <v>https://docs.wto.org/imrd/directdoc.asp?DDFDocuments/u/G/SPS/NCRI359.docx</v>
      </c>
      <c r="T314" s="6" t="str">
        <f>HYPERLINK("https://docs.wto.org/imrd/directdoc.asp?DDFDocuments/v/G/SPS/NCRI359.docx", "https://docs.wto.org/imrd/directdoc.asp?DDFDocuments/v/G/SPS/NCRI359.docx")</f>
        <v>https://docs.wto.org/imrd/directdoc.asp?DDFDocuments/v/G/SPS/NCRI359.docx</v>
      </c>
      <c r="U314" s="6" t="s">
        <v>38</v>
      </c>
      <c r="V314" s="6" t="s">
        <v>38</v>
      </c>
      <c r="W314" s="6" t="s">
        <v>38</v>
      </c>
      <c r="X314" s="6" t="s">
        <v>38</v>
      </c>
      <c r="Y314" s="6" t="s">
        <v>38</v>
      </c>
      <c r="Z314" s="6" t="s">
        <v>38</v>
      </c>
      <c r="AA314" s="6" t="s">
        <v>38</v>
      </c>
      <c r="AB314" s="9" t="s">
        <v>38</v>
      </c>
      <c r="AC314" s="6" t="s">
        <v>45</v>
      </c>
      <c r="AD314" s="6" t="s">
        <v>45</v>
      </c>
      <c r="AE314" s="6" t="s">
        <v>45</v>
      </c>
      <c r="AF314" s="6" t="s">
        <v>44</v>
      </c>
      <c r="AG314" s="6" t="s">
        <v>60</v>
      </c>
      <c r="AH314" s="9" t="s">
        <v>38</v>
      </c>
    </row>
    <row r="315" spans="1:34" ht="30" customHeight="1" x14ac:dyDescent="0.3">
      <c r="A315" s="6" t="s">
        <v>838</v>
      </c>
      <c r="B315" s="10">
        <v>46191</v>
      </c>
      <c r="C315" s="8" t="str">
        <f>HYPERLINK("https://epingalert.org/en/Search?viewData= G/SPS/N/CRI/360"," G/SPS/N/CRI/360")</f>
        <v xml:space="preserve"> G/SPS/N/CRI/360</v>
      </c>
      <c r="D315" s="9" t="s">
        <v>854</v>
      </c>
      <c r="E315" s="9" t="s">
        <v>855</v>
      </c>
      <c r="F315" s="9" t="s">
        <v>856</v>
      </c>
      <c r="G315" s="9" t="s">
        <v>38</v>
      </c>
      <c r="H315" s="9" t="s">
        <v>38</v>
      </c>
      <c r="I315" s="9" t="s">
        <v>150</v>
      </c>
      <c r="J315" s="9" t="s">
        <v>38</v>
      </c>
      <c r="K315" s="9" t="s">
        <v>151</v>
      </c>
      <c r="L315" s="6" t="s">
        <v>492</v>
      </c>
      <c r="M315" s="7">
        <v>46251</v>
      </c>
      <c r="N315" s="7" t="s">
        <v>153</v>
      </c>
      <c r="O315" s="7" t="s">
        <v>852</v>
      </c>
      <c r="P315" s="6" t="s">
        <v>43</v>
      </c>
      <c r="Q315" s="9" t="s">
        <v>857</v>
      </c>
      <c r="R315" s="6" t="str">
        <f>HYPERLINK("https://docs.wto.org/imrd/directdoc.asp?DDFDocuments/t/G/SPS/NCRI360.docx", "https://docs.wto.org/imrd/directdoc.asp?DDFDocuments/t/G/SPS/NCRI360.docx")</f>
        <v>https://docs.wto.org/imrd/directdoc.asp?DDFDocuments/t/G/SPS/NCRI360.docx</v>
      </c>
      <c r="S315" s="6" t="str">
        <f>HYPERLINK("https://docs.wto.org/imrd/directdoc.asp?DDFDocuments/u/G/SPS/NCRI360.docx", "https://docs.wto.org/imrd/directdoc.asp?DDFDocuments/u/G/SPS/NCRI360.docx")</f>
        <v>https://docs.wto.org/imrd/directdoc.asp?DDFDocuments/u/G/SPS/NCRI360.docx</v>
      </c>
      <c r="T315" s="6" t="str">
        <f>HYPERLINK("https://docs.wto.org/imrd/directdoc.asp?DDFDocuments/v/G/SPS/NCRI360.docx", "https://docs.wto.org/imrd/directdoc.asp?DDFDocuments/v/G/SPS/NCRI360.docx")</f>
        <v>https://docs.wto.org/imrd/directdoc.asp?DDFDocuments/v/G/SPS/NCRI360.docx</v>
      </c>
      <c r="U315" s="6" t="s">
        <v>38</v>
      </c>
      <c r="V315" s="6" t="s">
        <v>38</v>
      </c>
      <c r="W315" s="6" t="s">
        <v>38</v>
      </c>
      <c r="X315" s="6" t="s">
        <v>38</v>
      </c>
      <c r="Y315" s="6" t="s">
        <v>38</v>
      </c>
      <c r="Z315" s="6" t="s">
        <v>38</v>
      </c>
      <c r="AA315" s="6" t="s">
        <v>38</v>
      </c>
      <c r="AB315" s="9" t="s">
        <v>38</v>
      </c>
      <c r="AC315" s="6" t="s">
        <v>45</v>
      </c>
      <c r="AD315" s="6" t="s">
        <v>45</v>
      </c>
      <c r="AE315" s="6" t="s">
        <v>45</v>
      </c>
      <c r="AF315" s="6" t="s">
        <v>44</v>
      </c>
      <c r="AG315" s="6" t="s">
        <v>60</v>
      </c>
      <c r="AH315" s="9" t="s">
        <v>38</v>
      </c>
    </row>
    <row r="316" spans="1:34" ht="30" customHeight="1" x14ac:dyDescent="0.3">
      <c r="A316" s="6" t="s">
        <v>838</v>
      </c>
      <c r="B316" s="10">
        <v>46191</v>
      </c>
      <c r="C316" s="8" t="str">
        <f>HYPERLINK("https://epingalert.org/en/Search?viewData= G/SPS/N/CRI/361"," G/SPS/N/CRI/361")</f>
        <v xml:space="preserve"> G/SPS/N/CRI/361</v>
      </c>
      <c r="D316" s="9" t="s">
        <v>858</v>
      </c>
      <c r="E316" s="9" t="s">
        <v>859</v>
      </c>
      <c r="F316" s="9" t="s">
        <v>860</v>
      </c>
      <c r="G316" s="9" t="s">
        <v>38</v>
      </c>
      <c r="H316" s="9" t="s">
        <v>38</v>
      </c>
      <c r="I316" s="9" t="s">
        <v>150</v>
      </c>
      <c r="J316" s="9" t="s">
        <v>38</v>
      </c>
      <c r="K316" s="9" t="s">
        <v>861</v>
      </c>
      <c r="L316" s="6" t="s">
        <v>862</v>
      </c>
      <c r="M316" s="7">
        <v>46251</v>
      </c>
      <c r="N316" s="7" t="s">
        <v>153</v>
      </c>
      <c r="O316" s="7" t="s">
        <v>852</v>
      </c>
      <c r="P316" s="6" t="s">
        <v>43</v>
      </c>
      <c r="Q316" s="9" t="s">
        <v>863</v>
      </c>
      <c r="R316" s="6" t="str">
        <f>HYPERLINK("https://docs.wto.org/imrd/directdoc.asp?DDFDocuments/t/G/SPS/NCRI361.docx", "https://docs.wto.org/imrd/directdoc.asp?DDFDocuments/t/G/SPS/NCRI361.docx")</f>
        <v>https://docs.wto.org/imrd/directdoc.asp?DDFDocuments/t/G/SPS/NCRI361.docx</v>
      </c>
      <c r="S316" s="6" t="str">
        <f>HYPERLINK("https://docs.wto.org/imrd/directdoc.asp?DDFDocuments/u/G/SPS/NCRI361.docx", "https://docs.wto.org/imrd/directdoc.asp?DDFDocuments/u/G/SPS/NCRI361.docx")</f>
        <v>https://docs.wto.org/imrd/directdoc.asp?DDFDocuments/u/G/SPS/NCRI361.docx</v>
      </c>
      <c r="T316" s="6" t="str">
        <f>HYPERLINK("https://docs.wto.org/imrd/directdoc.asp?DDFDocuments/v/G/SPS/NCRI361.docx", "https://docs.wto.org/imrd/directdoc.asp?DDFDocuments/v/G/SPS/NCRI361.docx")</f>
        <v>https://docs.wto.org/imrd/directdoc.asp?DDFDocuments/v/G/SPS/NCRI361.docx</v>
      </c>
      <c r="U316" s="6" t="s">
        <v>38</v>
      </c>
      <c r="V316" s="6" t="s">
        <v>38</v>
      </c>
      <c r="W316" s="6" t="s">
        <v>38</v>
      </c>
      <c r="X316" s="6" t="s">
        <v>38</v>
      </c>
      <c r="Y316" s="6" t="s">
        <v>38</v>
      </c>
      <c r="Z316" s="6" t="s">
        <v>38</v>
      </c>
      <c r="AA316" s="6" t="s">
        <v>38</v>
      </c>
      <c r="AB316" s="9" t="s">
        <v>38</v>
      </c>
      <c r="AC316" s="6" t="s">
        <v>45</v>
      </c>
      <c r="AD316" s="6" t="s">
        <v>45</v>
      </c>
      <c r="AE316" s="6" t="s">
        <v>45</v>
      </c>
      <c r="AF316" s="6" t="s">
        <v>44</v>
      </c>
      <c r="AG316" s="6" t="s">
        <v>60</v>
      </c>
      <c r="AH316" s="9" t="s">
        <v>864</v>
      </c>
    </row>
    <row r="317" spans="1:34" ht="30" customHeight="1" x14ac:dyDescent="0.3">
      <c r="A317" s="6" t="s">
        <v>838</v>
      </c>
      <c r="B317" s="10">
        <v>46191</v>
      </c>
      <c r="C317" s="8" t="str">
        <f>HYPERLINK("https://epingalert.org/en/Search?viewData= G/SPS/N/CRI/362"," G/SPS/N/CRI/362")</f>
        <v xml:space="preserve"> G/SPS/N/CRI/362</v>
      </c>
      <c r="D317" s="9" t="s">
        <v>865</v>
      </c>
      <c r="E317" s="9" t="s">
        <v>866</v>
      </c>
      <c r="F317" s="9" t="s">
        <v>867</v>
      </c>
      <c r="G317" s="9" t="s">
        <v>38</v>
      </c>
      <c r="H317" s="9" t="s">
        <v>38</v>
      </c>
      <c r="I317" s="9" t="s">
        <v>150</v>
      </c>
      <c r="J317" s="9" t="s">
        <v>38</v>
      </c>
      <c r="K317" s="9" t="s">
        <v>868</v>
      </c>
      <c r="L317" s="6" t="s">
        <v>862</v>
      </c>
      <c r="M317" s="7">
        <v>46251</v>
      </c>
      <c r="N317" s="7" t="s">
        <v>153</v>
      </c>
      <c r="O317" s="7" t="s">
        <v>852</v>
      </c>
      <c r="P317" s="6" t="s">
        <v>43</v>
      </c>
      <c r="Q317" s="9" t="s">
        <v>869</v>
      </c>
      <c r="R317" s="6" t="str">
        <f>HYPERLINK("https://docs.wto.org/imrd/directdoc.asp?DDFDocuments/t/G/SPS/NCRI362.docx", "https://docs.wto.org/imrd/directdoc.asp?DDFDocuments/t/G/SPS/NCRI362.docx")</f>
        <v>https://docs.wto.org/imrd/directdoc.asp?DDFDocuments/t/G/SPS/NCRI362.docx</v>
      </c>
      <c r="S317" s="6" t="str">
        <f>HYPERLINK("https://docs.wto.org/imrd/directdoc.asp?DDFDocuments/u/G/SPS/NCRI362.docx", "https://docs.wto.org/imrd/directdoc.asp?DDFDocuments/u/G/SPS/NCRI362.docx")</f>
        <v>https://docs.wto.org/imrd/directdoc.asp?DDFDocuments/u/G/SPS/NCRI362.docx</v>
      </c>
      <c r="T317" s="6" t="str">
        <f>HYPERLINK("https://docs.wto.org/imrd/directdoc.asp?DDFDocuments/v/G/SPS/NCRI362.docx", "https://docs.wto.org/imrd/directdoc.asp?DDFDocuments/v/G/SPS/NCRI362.docx")</f>
        <v>https://docs.wto.org/imrd/directdoc.asp?DDFDocuments/v/G/SPS/NCRI362.docx</v>
      </c>
      <c r="U317" s="6" t="s">
        <v>38</v>
      </c>
      <c r="V317" s="6" t="s">
        <v>38</v>
      </c>
      <c r="W317" s="6" t="s">
        <v>38</v>
      </c>
      <c r="X317" s="6" t="s">
        <v>38</v>
      </c>
      <c r="Y317" s="6" t="s">
        <v>38</v>
      </c>
      <c r="Z317" s="6" t="s">
        <v>38</v>
      </c>
      <c r="AA317" s="6" t="s">
        <v>38</v>
      </c>
      <c r="AB317" s="9" t="s">
        <v>38</v>
      </c>
      <c r="AC317" s="6" t="s">
        <v>45</v>
      </c>
      <c r="AD317" s="6" t="s">
        <v>45</v>
      </c>
      <c r="AE317" s="6" t="s">
        <v>45</v>
      </c>
      <c r="AF317" s="6" t="s">
        <v>44</v>
      </c>
      <c r="AG317" s="6" t="s">
        <v>60</v>
      </c>
      <c r="AH317" s="9" t="s">
        <v>870</v>
      </c>
    </row>
    <row r="318" spans="1:34" ht="30" customHeight="1" x14ac:dyDescent="0.3">
      <c r="A318" s="6" t="s">
        <v>203</v>
      </c>
      <c r="B318" s="10">
        <v>46191</v>
      </c>
      <c r="C318" s="8" t="str">
        <f>HYPERLINK("https://epingalert.org/en/Search?viewData= G/SPS/N/THA/810"," G/SPS/N/THA/810")</f>
        <v xml:space="preserve"> G/SPS/N/THA/810</v>
      </c>
      <c r="D318" s="9" t="s">
        <v>871</v>
      </c>
      <c r="E318" s="9" t="s">
        <v>872</v>
      </c>
      <c r="F318" s="9" t="s">
        <v>873</v>
      </c>
      <c r="G318" s="9" t="s">
        <v>874</v>
      </c>
      <c r="H318" s="9" t="s">
        <v>38</v>
      </c>
      <c r="I318" s="9" t="s">
        <v>189</v>
      </c>
      <c r="J318" s="9" t="s">
        <v>38</v>
      </c>
      <c r="K318" s="9" t="s">
        <v>875</v>
      </c>
      <c r="L318" s="6" t="s">
        <v>876</v>
      </c>
      <c r="M318" s="7" t="s">
        <v>38</v>
      </c>
      <c r="N318" s="7"/>
      <c r="O318" s="7">
        <v>46191</v>
      </c>
      <c r="P318" s="6" t="s">
        <v>877</v>
      </c>
      <c r="Q318" s="6"/>
      <c r="R318" s="6" t="str">
        <f>HYPERLINK("https://docs.wto.org/imrd/directdoc.asp?DDFDocuments/t/G/SPS/NTHA810.docx", "https://docs.wto.org/imrd/directdoc.asp?DDFDocuments/t/G/SPS/NTHA810.docx")</f>
        <v>https://docs.wto.org/imrd/directdoc.asp?DDFDocuments/t/G/SPS/NTHA810.docx</v>
      </c>
      <c r="S318" s="6" t="str">
        <f>HYPERLINK("https://docs.wto.org/imrd/directdoc.asp?DDFDocuments/u/G/SPS/NTHA810.docx", "https://docs.wto.org/imrd/directdoc.asp?DDFDocuments/u/G/SPS/NTHA810.docx")</f>
        <v>https://docs.wto.org/imrd/directdoc.asp?DDFDocuments/u/G/SPS/NTHA810.docx</v>
      </c>
      <c r="T318" s="6" t="str">
        <f>HYPERLINK("https://docs.wto.org/imrd/directdoc.asp?DDFDocuments/v/G/SPS/NTHA810.docx", "https://docs.wto.org/imrd/directdoc.asp?DDFDocuments/v/G/SPS/NTHA810.docx")</f>
        <v>https://docs.wto.org/imrd/directdoc.asp?DDFDocuments/v/G/SPS/NTHA810.docx</v>
      </c>
      <c r="U318" s="6" t="s">
        <v>38</v>
      </c>
      <c r="V318" s="6" t="s">
        <v>38</v>
      </c>
      <c r="W318" s="6" t="s">
        <v>38</v>
      </c>
      <c r="X318" s="6" t="s">
        <v>38</v>
      </c>
      <c r="Y318" s="6" t="s">
        <v>38</v>
      </c>
      <c r="Z318" s="6" t="s">
        <v>38</v>
      </c>
      <c r="AA318" s="6" t="s">
        <v>38</v>
      </c>
      <c r="AB318" s="9" t="s">
        <v>38</v>
      </c>
      <c r="AC318" s="6" t="s">
        <v>45</v>
      </c>
      <c r="AD318" s="6" t="s">
        <v>45</v>
      </c>
      <c r="AE318" s="6" t="s">
        <v>45</v>
      </c>
      <c r="AF318" s="6" t="s">
        <v>44</v>
      </c>
      <c r="AG318" s="6" t="s">
        <v>60</v>
      </c>
      <c r="AH318" s="9" t="s">
        <v>38</v>
      </c>
    </row>
    <row r="319" spans="1:34" ht="30" customHeight="1" x14ac:dyDescent="0.3">
      <c r="A319" s="6" t="s">
        <v>876</v>
      </c>
      <c r="B319" s="10">
        <v>46191</v>
      </c>
      <c r="C319" s="8" t="str">
        <f>HYPERLINK("https://epingalert.org/en/Search?viewData= G/SPS/N/UGA/490"," G/SPS/N/UGA/490")</f>
        <v xml:space="preserve"> G/SPS/N/UGA/490</v>
      </c>
      <c r="D319" s="9" t="s">
        <v>878</v>
      </c>
      <c r="E319" s="9" t="s">
        <v>879</v>
      </c>
      <c r="F319" s="9" t="s">
        <v>880</v>
      </c>
      <c r="G319" s="9" t="s">
        <v>881</v>
      </c>
      <c r="H319" s="9" t="s">
        <v>882</v>
      </c>
      <c r="I319" s="9" t="s">
        <v>883</v>
      </c>
      <c r="J319" s="9" t="s">
        <v>38</v>
      </c>
      <c r="K319" s="9" t="s">
        <v>40</v>
      </c>
      <c r="L319" s="6"/>
      <c r="M319" s="7">
        <v>46251</v>
      </c>
      <c r="N319" s="7" t="s">
        <v>153</v>
      </c>
      <c r="O319" s="7" t="s">
        <v>153</v>
      </c>
      <c r="P319" s="6" t="s">
        <v>43</v>
      </c>
      <c r="Q319" s="9" t="s">
        <v>884</v>
      </c>
      <c r="R319" s="6" t="str">
        <f>HYPERLINK("https://docs.wto.org/imrd/directdoc.asp?DDFDocuments/t/G/SPS/NUGA490.docx", "https://docs.wto.org/imrd/directdoc.asp?DDFDocuments/t/G/SPS/NUGA490.docx")</f>
        <v>https://docs.wto.org/imrd/directdoc.asp?DDFDocuments/t/G/SPS/NUGA490.docx</v>
      </c>
      <c r="S319" s="6" t="str">
        <f>HYPERLINK("https://docs.wto.org/imrd/directdoc.asp?DDFDocuments/u/G/SPS/NUGA490.docx", "https://docs.wto.org/imrd/directdoc.asp?DDFDocuments/u/G/SPS/NUGA490.docx")</f>
        <v>https://docs.wto.org/imrd/directdoc.asp?DDFDocuments/u/G/SPS/NUGA490.docx</v>
      </c>
      <c r="T319" s="6" t="str">
        <f>HYPERLINK("https://docs.wto.org/imrd/directdoc.asp?DDFDocuments/v/G/SPS/NUGA490.docx", "https://docs.wto.org/imrd/directdoc.asp?DDFDocuments/v/G/SPS/NUGA490.docx")</f>
        <v>https://docs.wto.org/imrd/directdoc.asp?DDFDocuments/v/G/SPS/NUGA490.docx</v>
      </c>
      <c r="U319" s="6" t="s">
        <v>38</v>
      </c>
      <c r="V319" s="6" t="s">
        <v>38</v>
      </c>
      <c r="W319" s="6" t="s">
        <v>38</v>
      </c>
      <c r="X319" s="6" t="s">
        <v>38</v>
      </c>
      <c r="Y319" s="6" t="s">
        <v>38</v>
      </c>
      <c r="Z319" s="6" t="s">
        <v>38</v>
      </c>
      <c r="AA319" s="6" t="s">
        <v>38</v>
      </c>
      <c r="AB319" s="9" t="s">
        <v>38</v>
      </c>
      <c r="AC319" s="6" t="s">
        <v>45</v>
      </c>
      <c r="AD319" s="6" t="s">
        <v>45</v>
      </c>
      <c r="AE319" s="6" t="s">
        <v>45</v>
      </c>
      <c r="AF319" s="6" t="s">
        <v>44</v>
      </c>
      <c r="AG319" s="6" t="s">
        <v>60</v>
      </c>
      <c r="AH319" s="9" t="s">
        <v>38</v>
      </c>
    </row>
    <row r="320" spans="1:34" ht="30" customHeight="1" x14ac:dyDescent="0.3">
      <c r="A320" s="6" t="s">
        <v>125</v>
      </c>
      <c r="B320" s="10">
        <v>46191</v>
      </c>
      <c r="C320" s="8" t="str">
        <f>HYPERLINK("https://epingalert.org/en/Search?viewData= G/SPS/N/UKR/272"," G/SPS/N/UKR/272")</f>
        <v xml:space="preserve"> G/SPS/N/UKR/272</v>
      </c>
      <c r="D320" s="9" t="s">
        <v>885</v>
      </c>
      <c r="E320" s="9" t="s">
        <v>886</v>
      </c>
      <c r="F320" s="9" t="s">
        <v>887</v>
      </c>
      <c r="G320" s="9" t="s">
        <v>888</v>
      </c>
      <c r="H320" s="9" t="s">
        <v>38</v>
      </c>
      <c r="I320" s="9" t="s">
        <v>181</v>
      </c>
      <c r="J320" s="9" t="s">
        <v>38</v>
      </c>
      <c r="K320" s="9" t="s">
        <v>889</v>
      </c>
      <c r="L320" s="6" t="s">
        <v>38</v>
      </c>
      <c r="M320" s="7">
        <v>46251</v>
      </c>
      <c r="N320" s="7" t="s">
        <v>153</v>
      </c>
      <c r="O320" s="7" t="s">
        <v>153</v>
      </c>
      <c r="P320" s="6" t="s">
        <v>43</v>
      </c>
      <c r="Q320" s="9" t="s">
        <v>890</v>
      </c>
      <c r="R320" s="6" t="str">
        <f>HYPERLINK("https://docs.wto.org/imrd/directdoc.asp?DDFDocuments/t/G/SPS/NUKR272.docx", "https://docs.wto.org/imrd/directdoc.asp?DDFDocuments/t/G/SPS/NUKR272.docx")</f>
        <v>https://docs.wto.org/imrd/directdoc.asp?DDFDocuments/t/G/SPS/NUKR272.docx</v>
      </c>
      <c r="S320" s="6" t="str">
        <f>HYPERLINK("https://docs.wto.org/imrd/directdoc.asp?DDFDocuments/u/G/SPS/NUKR272.docx", "https://docs.wto.org/imrd/directdoc.asp?DDFDocuments/u/G/SPS/NUKR272.docx")</f>
        <v>https://docs.wto.org/imrd/directdoc.asp?DDFDocuments/u/G/SPS/NUKR272.docx</v>
      </c>
      <c r="T320" s="6" t="str">
        <f>HYPERLINK("https://docs.wto.org/imrd/directdoc.asp?DDFDocuments/v/G/SPS/NUKR272.docx", "https://docs.wto.org/imrd/directdoc.asp?DDFDocuments/v/G/SPS/NUKR272.docx")</f>
        <v>https://docs.wto.org/imrd/directdoc.asp?DDFDocuments/v/G/SPS/NUKR272.docx</v>
      </c>
      <c r="U320" s="6" t="s">
        <v>38</v>
      </c>
      <c r="V320" s="6" t="s">
        <v>38</v>
      </c>
      <c r="W320" s="6" t="s">
        <v>38</v>
      </c>
      <c r="X320" s="6" t="s">
        <v>38</v>
      </c>
      <c r="Y320" s="6" t="s">
        <v>38</v>
      </c>
      <c r="Z320" s="6" t="s">
        <v>38</v>
      </c>
      <c r="AA320" s="6" t="s">
        <v>38</v>
      </c>
      <c r="AB320" s="9" t="s">
        <v>38</v>
      </c>
      <c r="AC320" s="6" t="s">
        <v>45</v>
      </c>
      <c r="AD320" s="6" t="s">
        <v>45</v>
      </c>
      <c r="AE320" s="6" t="s">
        <v>45</v>
      </c>
      <c r="AF320" s="6" t="s">
        <v>44</v>
      </c>
      <c r="AG320" s="6" t="s">
        <v>60</v>
      </c>
      <c r="AH320" s="9" t="s">
        <v>38</v>
      </c>
    </row>
    <row r="321" spans="1:34" ht="30" customHeight="1" x14ac:dyDescent="0.3">
      <c r="A321" s="6" t="s">
        <v>234</v>
      </c>
      <c r="B321" s="10">
        <v>46191</v>
      </c>
      <c r="C321" s="8" t="str">
        <f>HYPERLINK("https://epingalert.org/en/Search?viewData= G/TBT/N/GBR/55/Add.1"," G/TBT/N/GBR/55/Add.1")</f>
        <v xml:space="preserve"> G/TBT/N/GBR/55/Add.1</v>
      </c>
      <c r="D321" s="9" t="s">
        <v>891</v>
      </c>
      <c r="E321" s="9" t="s">
        <v>892</v>
      </c>
      <c r="F321" s="9" t="s">
        <v>893</v>
      </c>
      <c r="G321" s="9" t="s">
        <v>894</v>
      </c>
      <c r="H321" s="9" t="s">
        <v>895</v>
      </c>
      <c r="I321" s="9" t="s">
        <v>142</v>
      </c>
      <c r="J321" s="9" t="s">
        <v>896</v>
      </c>
      <c r="K321" s="9" t="s">
        <v>38</v>
      </c>
      <c r="L321" s="6"/>
      <c r="M321" s="7" t="s">
        <v>38</v>
      </c>
      <c r="N321" s="7"/>
      <c r="O321" s="7"/>
      <c r="P321" s="6" t="s">
        <v>52</v>
      </c>
      <c r="Q321" s="9" t="s">
        <v>897</v>
      </c>
      <c r="R321" s="6" t="str">
        <f>HYPERLINK("https://docs.wto.org/imrd/directdoc.asp?DDFDocuments/t/G/TBTN23/GBR55A1.docx", "https://docs.wto.org/imrd/directdoc.asp?DDFDocuments/t/G/TBTN23/GBR55A1.docx")</f>
        <v>https://docs.wto.org/imrd/directdoc.asp?DDFDocuments/t/G/TBTN23/GBR55A1.docx</v>
      </c>
      <c r="S321" s="6" t="str">
        <f>HYPERLINK("https://docs.wto.org/imrd/directdoc.asp?DDFDocuments/u/G/TBTN23/GBR55A1.docx", "https://docs.wto.org/imrd/directdoc.asp?DDFDocuments/u/G/TBTN23/GBR55A1.docx")</f>
        <v>https://docs.wto.org/imrd/directdoc.asp?DDFDocuments/u/G/TBTN23/GBR55A1.docx</v>
      </c>
      <c r="T321" s="6" t="str">
        <f>HYPERLINK("https://docs.wto.org/imrd/directdoc.asp?DDFDocuments/v/G/TBTN23/GBR55A1.docx", "https://docs.wto.org/imrd/directdoc.asp?DDFDocuments/v/G/TBTN23/GBR55A1.docx")</f>
        <v>https://docs.wto.org/imrd/directdoc.asp?DDFDocuments/v/G/TBTN23/GBR55A1.docx</v>
      </c>
      <c r="U321" s="6" t="s">
        <v>44</v>
      </c>
      <c r="V321" s="6" t="s">
        <v>45</v>
      </c>
      <c r="W321" s="6" t="s">
        <v>45</v>
      </c>
      <c r="X321" s="6" t="s">
        <v>45</v>
      </c>
      <c r="Y321" s="6" t="s">
        <v>45</v>
      </c>
      <c r="Z321" s="6" t="s">
        <v>45</v>
      </c>
      <c r="AA321" s="6" t="s">
        <v>45</v>
      </c>
      <c r="AB321" s="9" t="s">
        <v>38</v>
      </c>
      <c r="AC321" s="6" t="s">
        <v>38</v>
      </c>
      <c r="AD321" s="6" t="s">
        <v>38</v>
      </c>
      <c r="AE321" s="6" t="s">
        <v>38</v>
      </c>
      <c r="AF321" s="6" t="s">
        <v>38</v>
      </c>
      <c r="AG321" s="6" t="s">
        <v>38</v>
      </c>
      <c r="AH321" s="9" t="s">
        <v>38</v>
      </c>
    </row>
    <row r="322" spans="1:34" ht="30" customHeight="1" x14ac:dyDescent="0.3">
      <c r="A322" s="6" t="s">
        <v>251</v>
      </c>
      <c r="B322" s="10">
        <v>46191</v>
      </c>
      <c r="C322" s="8" t="str">
        <f>HYPERLINK("https://epingalert.org/en/Search?viewData= G/TBT/N/JPN/909"," G/TBT/N/JPN/909")</f>
        <v xml:space="preserve"> G/TBT/N/JPN/909</v>
      </c>
      <c r="D322" s="9" t="s">
        <v>898</v>
      </c>
      <c r="E322" s="9" t="s">
        <v>899</v>
      </c>
      <c r="F322" s="9" t="s">
        <v>900</v>
      </c>
      <c r="G322" s="9" t="s">
        <v>38</v>
      </c>
      <c r="H322" s="9" t="s">
        <v>129</v>
      </c>
      <c r="I322" s="9" t="s">
        <v>85</v>
      </c>
      <c r="J322" s="9" t="s">
        <v>901</v>
      </c>
      <c r="K322" s="9" t="s">
        <v>121</v>
      </c>
      <c r="L322" s="6"/>
      <c r="M322" s="7" t="s">
        <v>38</v>
      </c>
      <c r="N322" s="7">
        <v>46190</v>
      </c>
      <c r="O322" s="7">
        <v>46200</v>
      </c>
      <c r="P322" s="6" t="s">
        <v>43</v>
      </c>
      <c r="Q322" s="9" t="s">
        <v>902</v>
      </c>
      <c r="R322" s="6" t="str">
        <f>HYPERLINK("https://docs.wto.org/imrd/directdoc.asp?DDFDocuments/t/G/TBTN26/JPN909.docx", "https://docs.wto.org/imrd/directdoc.asp?DDFDocuments/t/G/TBTN26/JPN909.docx")</f>
        <v>https://docs.wto.org/imrd/directdoc.asp?DDFDocuments/t/G/TBTN26/JPN909.docx</v>
      </c>
      <c r="S322" s="6" t="str">
        <f>HYPERLINK("https://docs.wto.org/imrd/directdoc.asp?DDFDocuments/u/G/TBTN26/JPN909.docx", "https://docs.wto.org/imrd/directdoc.asp?DDFDocuments/u/G/TBTN26/JPN909.docx")</f>
        <v>https://docs.wto.org/imrd/directdoc.asp?DDFDocuments/u/G/TBTN26/JPN909.docx</v>
      </c>
      <c r="T322" s="6" t="str">
        <f>HYPERLINK("https://docs.wto.org/imrd/directdoc.asp?DDFDocuments/v/G/TBTN26/JPN909.docx", "https://docs.wto.org/imrd/directdoc.asp?DDFDocuments/v/G/TBTN26/JPN909.docx")</f>
        <v>https://docs.wto.org/imrd/directdoc.asp?DDFDocuments/v/G/TBTN26/JPN909.docx</v>
      </c>
      <c r="U322" s="6" t="s">
        <v>45</v>
      </c>
      <c r="V322" s="6" t="s">
        <v>44</v>
      </c>
      <c r="W322" s="6" t="s">
        <v>45</v>
      </c>
      <c r="X322" s="6" t="s">
        <v>45</v>
      </c>
      <c r="Y322" s="6" t="s">
        <v>45</v>
      </c>
      <c r="Z322" s="6" t="s">
        <v>45</v>
      </c>
      <c r="AA322" s="6" t="s">
        <v>45</v>
      </c>
      <c r="AB322" s="9" t="s">
        <v>903</v>
      </c>
      <c r="AC322" s="6" t="s">
        <v>38</v>
      </c>
      <c r="AD322" s="6" t="s">
        <v>38</v>
      </c>
      <c r="AE322" s="6" t="s">
        <v>38</v>
      </c>
      <c r="AF322" s="6" t="s">
        <v>38</v>
      </c>
      <c r="AG322" s="6" t="s">
        <v>38</v>
      </c>
      <c r="AH322" s="9" t="s">
        <v>38</v>
      </c>
    </row>
    <row r="323" spans="1:34" ht="30" customHeight="1" x14ac:dyDescent="0.3">
      <c r="A323" s="6" t="s">
        <v>260</v>
      </c>
      <c r="B323" s="10">
        <v>46191</v>
      </c>
      <c r="C323" s="8" t="str">
        <f>HYPERLINK("https://epingalert.org/en/Search?viewData= G/TBT/N/KOR/1350"," G/TBT/N/KOR/1350")</f>
        <v xml:space="preserve"> G/TBT/N/KOR/1350</v>
      </c>
      <c r="D323" s="9" t="s">
        <v>904</v>
      </c>
      <c r="E323" s="9" t="s">
        <v>905</v>
      </c>
      <c r="F323" s="9" t="s">
        <v>906</v>
      </c>
      <c r="G323" s="9" t="s">
        <v>38</v>
      </c>
      <c r="H323" s="9" t="s">
        <v>480</v>
      </c>
      <c r="I323" s="9" t="s">
        <v>574</v>
      </c>
      <c r="J323" s="9" t="s">
        <v>38</v>
      </c>
      <c r="K323" s="9" t="s">
        <v>907</v>
      </c>
      <c r="L323" s="6"/>
      <c r="M323" s="7">
        <v>46251</v>
      </c>
      <c r="N323" s="7" t="s">
        <v>122</v>
      </c>
      <c r="O323" s="7" t="s">
        <v>122</v>
      </c>
      <c r="P323" s="6" t="s">
        <v>43</v>
      </c>
      <c r="Q323" s="9" t="s">
        <v>908</v>
      </c>
      <c r="R323" s="6" t="str">
        <f>HYPERLINK("https://docs.wto.org/imrd/directdoc.asp?DDFDocuments/t/G/TBTN26/KOR1350.docx", "https://docs.wto.org/imrd/directdoc.asp?DDFDocuments/t/G/TBTN26/KOR1350.docx")</f>
        <v>https://docs.wto.org/imrd/directdoc.asp?DDFDocuments/t/G/TBTN26/KOR1350.docx</v>
      </c>
      <c r="S323" s="6" t="str">
        <f>HYPERLINK("https://docs.wto.org/imrd/directdoc.asp?DDFDocuments/u/G/TBTN26/KOR1350.docx", "https://docs.wto.org/imrd/directdoc.asp?DDFDocuments/u/G/TBTN26/KOR1350.docx")</f>
        <v>https://docs.wto.org/imrd/directdoc.asp?DDFDocuments/u/G/TBTN26/KOR1350.docx</v>
      </c>
      <c r="T323" s="6" t="str">
        <f>HYPERLINK("https://docs.wto.org/imrd/directdoc.asp?DDFDocuments/v/G/TBTN26/KOR1350.docx", "https://docs.wto.org/imrd/directdoc.asp?DDFDocuments/v/G/TBTN26/KOR1350.docx")</f>
        <v>https://docs.wto.org/imrd/directdoc.asp?DDFDocuments/v/G/TBTN26/KOR1350.docx</v>
      </c>
      <c r="U323" s="6" t="s">
        <v>44</v>
      </c>
      <c r="V323" s="6" t="s">
        <v>45</v>
      </c>
      <c r="W323" s="6" t="s">
        <v>45</v>
      </c>
      <c r="X323" s="6" t="s">
        <v>45</v>
      </c>
      <c r="Y323" s="6" t="s">
        <v>45</v>
      </c>
      <c r="Z323" s="6" t="s">
        <v>45</v>
      </c>
      <c r="AA323" s="6" t="s">
        <v>45</v>
      </c>
      <c r="AB323" s="9" t="s">
        <v>909</v>
      </c>
      <c r="AC323" s="6" t="s">
        <v>38</v>
      </c>
      <c r="AD323" s="6" t="s">
        <v>38</v>
      </c>
      <c r="AE323" s="6" t="s">
        <v>38</v>
      </c>
      <c r="AF323" s="6" t="s">
        <v>38</v>
      </c>
      <c r="AG323" s="6" t="s">
        <v>38</v>
      </c>
      <c r="AH323" s="9" t="s">
        <v>38</v>
      </c>
    </row>
    <row r="324" spans="1:34" ht="30" customHeight="1" x14ac:dyDescent="0.3">
      <c r="A324" s="6" t="s">
        <v>260</v>
      </c>
      <c r="B324" s="10">
        <v>46191</v>
      </c>
      <c r="C324" s="8" t="str">
        <f>HYPERLINK("https://epingalert.org/en/Search?viewData= G/TBT/N/KOR/1351"," G/TBT/N/KOR/1351")</f>
        <v xml:space="preserve"> G/TBT/N/KOR/1351</v>
      </c>
      <c r="D324" s="9" t="s">
        <v>910</v>
      </c>
      <c r="E324" s="9" t="s">
        <v>911</v>
      </c>
      <c r="F324" s="9" t="s">
        <v>263</v>
      </c>
      <c r="G324" s="9" t="s">
        <v>38</v>
      </c>
      <c r="H324" s="9" t="s">
        <v>129</v>
      </c>
      <c r="I324" s="9" t="s">
        <v>912</v>
      </c>
      <c r="J324" s="9" t="s">
        <v>913</v>
      </c>
      <c r="K324" s="9" t="s">
        <v>38</v>
      </c>
      <c r="L324" s="6"/>
      <c r="M324" s="7">
        <v>46251</v>
      </c>
      <c r="N324" s="7" t="s">
        <v>122</v>
      </c>
      <c r="O324" s="7" t="s">
        <v>122</v>
      </c>
      <c r="P324" s="6" t="s">
        <v>43</v>
      </c>
      <c r="Q324" s="9" t="s">
        <v>914</v>
      </c>
      <c r="R324" s="6" t="str">
        <f>HYPERLINK("https://docs.wto.org/imrd/directdoc.asp?DDFDocuments/t/G/TBTN26/KOR1351.docx", "https://docs.wto.org/imrd/directdoc.asp?DDFDocuments/t/G/TBTN26/KOR1351.docx")</f>
        <v>https://docs.wto.org/imrd/directdoc.asp?DDFDocuments/t/G/TBTN26/KOR1351.docx</v>
      </c>
      <c r="S324" s="6" t="str">
        <f>HYPERLINK("https://docs.wto.org/imrd/directdoc.asp?DDFDocuments/u/G/TBTN26/KOR1351.docx", "https://docs.wto.org/imrd/directdoc.asp?DDFDocuments/u/G/TBTN26/KOR1351.docx")</f>
        <v>https://docs.wto.org/imrd/directdoc.asp?DDFDocuments/u/G/TBTN26/KOR1351.docx</v>
      </c>
      <c r="T324" s="6" t="str">
        <f>HYPERLINK("https://docs.wto.org/imrd/directdoc.asp?DDFDocuments/v/G/TBTN26/KOR1351.docx", "https://docs.wto.org/imrd/directdoc.asp?DDFDocuments/v/G/TBTN26/KOR1351.docx")</f>
        <v>https://docs.wto.org/imrd/directdoc.asp?DDFDocuments/v/G/TBTN26/KOR1351.docx</v>
      </c>
      <c r="U324" s="6" t="s">
        <v>44</v>
      </c>
      <c r="V324" s="6" t="s">
        <v>45</v>
      </c>
      <c r="W324" s="6" t="s">
        <v>45</v>
      </c>
      <c r="X324" s="6" t="s">
        <v>45</v>
      </c>
      <c r="Y324" s="6" t="s">
        <v>45</v>
      </c>
      <c r="Z324" s="6" t="s">
        <v>45</v>
      </c>
      <c r="AA324" s="6" t="s">
        <v>45</v>
      </c>
      <c r="AB324" s="9" t="s">
        <v>915</v>
      </c>
      <c r="AC324" s="6" t="s">
        <v>38</v>
      </c>
      <c r="AD324" s="6" t="s">
        <v>38</v>
      </c>
      <c r="AE324" s="6" t="s">
        <v>38</v>
      </c>
      <c r="AF324" s="6" t="s">
        <v>38</v>
      </c>
      <c r="AG324" s="6" t="s">
        <v>38</v>
      </c>
      <c r="AH324" s="9" t="s">
        <v>38</v>
      </c>
    </row>
    <row r="325" spans="1:34" ht="30" customHeight="1" x14ac:dyDescent="0.3">
      <c r="A325" s="6" t="s">
        <v>260</v>
      </c>
      <c r="B325" s="10">
        <v>46191</v>
      </c>
      <c r="C325" s="8" t="str">
        <f>HYPERLINK("https://epingalert.org/en/Search?viewData= G/TBT/N/KOR/1352"," G/TBT/N/KOR/1352")</f>
        <v xml:space="preserve"> G/TBT/N/KOR/1352</v>
      </c>
      <c r="D325" s="9" t="s">
        <v>916</v>
      </c>
      <c r="E325" s="9" t="s">
        <v>917</v>
      </c>
      <c r="F325" s="9" t="s">
        <v>420</v>
      </c>
      <c r="G325" s="9" t="s">
        <v>38</v>
      </c>
      <c r="H325" s="9" t="s">
        <v>421</v>
      </c>
      <c r="I325" s="9" t="s">
        <v>422</v>
      </c>
      <c r="J325" s="9" t="s">
        <v>38</v>
      </c>
      <c r="K325" s="9" t="s">
        <v>423</v>
      </c>
      <c r="L325" s="6"/>
      <c r="M325" s="7">
        <v>46217</v>
      </c>
      <c r="N325" s="7" t="s">
        <v>122</v>
      </c>
      <c r="O325" s="7" t="s">
        <v>122</v>
      </c>
      <c r="P325" s="6" t="s">
        <v>43</v>
      </c>
      <c r="Q325" s="9" t="s">
        <v>918</v>
      </c>
      <c r="R325" s="6" t="str">
        <f>HYPERLINK("https://docs.wto.org/imrd/directdoc.asp?DDFDocuments/t/G/TBTN26/KOR1352.docx", "https://docs.wto.org/imrd/directdoc.asp?DDFDocuments/t/G/TBTN26/KOR1352.docx")</f>
        <v>https://docs.wto.org/imrd/directdoc.asp?DDFDocuments/t/G/TBTN26/KOR1352.docx</v>
      </c>
      <c r="S325" s="6" t="str">
        <f>HYPERLINK("https://docs.wto.org/imrd/directdoc.asp?DDFDocuments/u/G/TBTN26/KOR1352.docx", "https://docs.wto.org/imrd/directdoc.asp?DDFDocuments/u/G/TBTN26/KOR1352.docx")</f>
        <v>https://docs.wto.org/imrd/directdoc.asp?DDFDocuments/u/G/TBTN26/KOR1352.docx</v>
      </c>
      <c r="T325" s="6" t="str">
        <f>HYPERLINK("https://docs.wto.org/imrd/directdoc.asp?DDFDocuments/v/G/TBTN26/KOR1352.docx", "https://docs.wto.org/imrd/directdoc.asp?DDFDocuments/v/G/TBTN26/KOR1352.docx")</f>
        <v>https://docs.wto.org/imrd/directdoc.asp?DDFDocuments/v/G/TBTN26/KOR1352.docx</v>
      </c>
      <c r="U325" s="6" t="s">
        <v>44</v>
      </c>
      <c r="V325" s="6" t="s">
        <v>45</v>
      </c>
      <c r="W325" s="6" t="s">
        <v>45</v>
      </c>
      <c r="X325" s="6" t="s">
        <v>45</v>
      </c>
      <c r="Y325" s="6" t="s">
        <v>45</v>
      </c>
      <c r="Z325" s="6" t="s">
        <v>45</v>
      </c>
      <c r="AA325" s="6" t="s">
        <v>45</v>
      </c>
      <c r="AB325" s="9" t="s">
        <v>919</v>
      </c>
      <c r="AC325" s="6" t="s">
        <v>38</v>
      </c>
      <c r="AD325" s="6" t="s">
        <v>38</v>
      </c>
      <c r="AE325" s="6" t="s">
        <v>38</v>
      </c>
      <c r="AF325" s="6" t="s">
        <v>38</v>
      </c>
      <c r="AG325" s="6" t="s">
        <v>38</v>
      </c>
      <c r="AH325" s="9" t="s">
        <v>38</v>
      </c>
    </row>
    <row r="326" spans="1:34" ht="30" customHeight="1" x14ac:dyDescent="0.3">
      <c r="A326" s="6" t="s">
        <v>260</v>
      </c>
      <c r="B326" s="10">
        <v>46191</v>
      </c>
      <c r="C326" s="8" t="str">
        <f>HYPERLINK("https://epingalert.org/en/Search?viewData= G/TBT/N/KOR/1353"," G/TBT/N/KOR/1353")</f>
        <v xml:space="preserve"> G/TBT/N/KOR/1353</v>
      </c>
      <c r="D326" s="9" t="s">
        <v>920</v>
      </c>
      <c r="E326" s="9" t="s">
        <v>921</v>
      </c>
      <c r="F326" s="9" t="s">
        <v>420</v>
      </c>
      <c r="G326" s="9" t="s">
        <v>38</v>
      </c>
      <c r="H326" s="9" t="s">
        <v>421</v>
      </c>
      <c r="I326" s="9" t="s">
        <v>422</v>
      </c>
      <c r="J326" s="9" t="s">
        <v>38</v>
      </c>
      <c r="K326" s="9" t="s">
        <v>423</v>
      </c>
      <c r="L326" s="6"/>
      <c r="M326" s="7">
        <v>46251</v>
      </c>
      <c r="N326" s="7" t="s">
        <v>122</v>
      </c>
      <c r="O326" s="7" t="s">
        <v>122</v>
      </c>
      <c r="P326" s="6" t="s">
        <v>43</v>
      </c>
      <c r="Q326" s="9" t="s">
        <v>922</v>
      </c>
      <c r="R326" s="6" t="str">
        <f>HYPERLINK("https://docs.wto.org/imrd/directdoc.asp?DDFDocuments/t/G/TBTN26/KOR1353.docx", "https://docs.wto.org/imrd/directdoc.asp?DDFDocuments/t/G/TBTN26/KOR1353.docx")</f>
        <v>https://docs.wto.org/imrd/directdoc.asp?DDFDocuments/t/G/TBTN26/KOR1353.docx</v>
      </c>
      <c r="S326" s="6" t="str">
        <f>HYPERLINK("https://docs.wto.org/imrd/directdoc.asp?DDFDocuments/u/G/TBTN26/KOR1353.docx", "https://docs.wto.org/imrd/directdoc.asp?DDFDocuments/u/G/TBTN26/KOR1353.docx")</f>
        <v>https://docs.wto.org/imrd/directdoc.asp?DDFDocuments/u/G/TBTN26/KOR1353.docx</v>
      </c>
      <c r="T326" s="6" t="str">
        <f>HYPERLINK("https://docs.wto.org/imrd/directdoc.asp?DDFDocuments/v/G/TBTN26/KOR1353.docx", "https://docs.wto.org/imrd/directdoc.asp?DDFDocuments/v/G/TBTN26/KOR1353.docx")</f>
        <v>https://docs.wto.org/imrd/directdoc.asp?DDFDocuments/v/G/TBTN26/KOR1353.docx</v>
      </c>
      <c r="U326" s="6" t="s">
        <v>44</v>
      </c>
      <c r="V326" s="6" t="s">
        <v>45</v>
      </c>
      <c r="W326" s="6" t="s">
        <v>45</v>
      </c>
      <c r="X326" s="6" t="s">
        <v>45</v>
      </c>
      <c r="Y326" s="6" t="s">
        <v>45</v>
      </c>
      <c r="Z326" s="6" t="s">
        <v>45</v>
      </c>
      <c r="AA326" s="6" t="s">
        <v>45</v>
      </c>
      <c r="AB326" s="9" t="s">
        <v>923</v>
      </c>
      <c r="AC326" s="6" t="s">
        <v>38</v>
      </c>
      <c r="AD326" s="6" t="s">
        <v>38</v>
      </c>
      <c r="AE326" s="6" t="s">
        <v>38</v>
      </c>
      <c r="AF326" s="6" t="s">
        <v>38</v>
      </c>
      <c r="AG326" s="6" t="s">
        <v>38</v>
      </c>
      <c r="AH326" s="9" t="s">
        <v>38</v>
      </c>
    </row>
    <row r="327" spans="1:34" ht="30" customHeight="1" x14ac:dyDescent="0.3">
      <c r="A327" s="6" t="s">
        <v>260</v>
      </c>
      <c r="B327" s="10">
        <v>46191</v>
      </c>
      <c r="C327" s="8" t="str">
        <f>HYPERLINK("https://epingalert.org/en/Search?viewData= G/TBT/N/KOR/1354"," G/TBT/N/KOR/1354")</f>
        <v xml:space="preserve"> G/TBT/N/KOR/1354</v>
      </c>
      <c r="D327" s="9" t="s">
        <v>924</v>
      </c>
      <c r="E327" s="9" t="s">
        <v>925</v>
      </c>
      <c r="F327" s="9" t="s">
        <v>926</v>
      </c>
      <c r="G327" s="9" t="s">
        <v>38</v>
      </c>
      <c r="H327" s="9" t="s">
        <v>927</v>
      </c>
      <c r="I327" s="9" t="s">
        <v>912</v>
      </c>
      <c r="J327" s="9" t="s">
        <v>928</v>
      </c>
      <c r="K327" s="9" t="s">
        <v>38</v>
      </c>
      <c r="L327" s="6"/>
      <c r="M327" s="7">
        <v>46251</v>
      </c>
      <c r="N327" s="7" t="s">
        <v>122</v>
      </c>
      <c r="O327" s="7" t="s">
        <v>122</v>
      </c>
      <c r="P327" s="6" t="s">
        <v>43</v>
      </c>
      <c r="Q327" s="9" t="s">
        <v>929</v>
      </c>
      <c r="R327" s="6" t="str">
        <f>HYPERLINK("https://docs.wto.org/imrd/directdoc.asp?DDFDocuments/t/G/TBTN26/KOR1354.docx", "https://docs.wto.org/imrd/directdoc.asp?DDFDocuments/t/G/TBTN26/KOR1354.docx")</f>
        <v>https://docs.wto.org/imrd/directdoc.asp?DDFDocuments/t/G/TBTN26/KOR1354.docx</v>
      </c>
      <c r="S327" s="6" t="str">
        <f>HYPERLINK("https://docs.wto.org/imrd/directdoc.asp?DDFDocuments/u/G/TBTN26/KOR1354.docx", "https://docs.wto.org/imrd/directdoc.asp?DDFDocuments/u/G/TBTN26/KOR1354.docx")</f>
        <v>https://docs.wto.org/imrd/directdoc.asp?DDFDocuments/u/G/TBTN26/KOR1354.docx</v>
      </c>
      <c r="T327" s="6" t="str">
        <f>HYPERLINK("https://docs.wto.org/imrd/directdoc.asp?DDFDocuments/v/G/TBTN26/KOR1354.docx", "https://docs.wto.org/imrd/directdoc.asp?DDFDocuments/v/G/TBTN26/KOR1354.docx")</f>
        <v>https://docs.wto.org/imrd/directdoc.asp?DDFDocuments/v/G/TBTN26/KOR1354.docx</v>
      </c>
      <c r="U327" s="6" t="s">
        <v>44</v>
      </c>
      <c r="V327" s="6" t="s">
        <v>45</v>
      </c>
      <c r="W327" s="6" t="s">
        <v>45</v>
      </c>
      <c r="X327" s="6" t="s">
        <v>45</v>
      </c>
      <c r="Y327" s="6" t="s">
        <v>45</v>
      </c>
      <c r="Z327" s="6" t="s">
        <v>45</v>
      </c>
      <c r="AA327" s="6" t="s">
        <v>45</v>
      </c>
      <c r="AB327" s="9" t="s">
        <v>930</v>
      </c>
      <c r="AC327" s="6" t="s">
        <v>38</v>
      </c>
      <c r="AD327" s="6" t="s">
        <v>38</v>
      </c>
      <c r="AE327" s="6" t="s">
        <v>38</v>
      </c>
      <c r="AF327" s="6" t="s">
        <v>38</v>
      </c>
      <c r="AG327" s="6" t="s">
        <v>38</v>
      </c>
      <c r="AH327" s="9" t="s">
        <v>38</v>
      </c>
    </row>
    <row r="328" spans="1:34" ht="30" customHeight="1" x14ac:dyDescent="0.3">
      <c r="A328" s="6" t="s">
        <v>260</v>
      </c>
      <c r="B328" s="10">
        <v>46191</v>
      </c>
      <c r="C328" s="8" t="str">
        <f>HYPERLINK("https://epingalert.org/en/Search?viewData= G/TBT/N/KOR/1355"," G/TBT/N/KOR/1355")</f>
        <v xml:space="preserve"> G/TBT/N/KOR/1355</v>
      </c>
      <c r="D328" s="9" t="s">
        <v>931</v>
      </c>
      <c r="E328" s="9" t="s">
        <v>932</v>
      </c>
      <c r="F328" s="9" t="s">
        <v>933</v>
      </c>
      <c r="G328" s="9" t="s">
        <v>38</v>
      </c>
      <c r="H328" s="9" t="s">
        <v>934</v>
      </c>
      <c r="I328" s="9" t="s">
        <v>935</v>
      </c>
      <c r="J328" s="9" t="s">
        <v>38</v>
      </c>
      <c r="K328" s="9" t="s">
        <v>38</v>
      </c>
      <c r="L328" s="6"/>
      <c r="M328" s="7">
        <v>46234</v>
      </c>
      <c r="N328" s="7" t="s">
        <v>122</v>
      </c>
      <c r="O328" s="7" t="s">
        <v>122</v>
      </c>
      <c r="P328" s="6" t="s">
        <v>43</v>
      </c>
      <c r="Q328" s="9" t="s">
        <v>936</v>
      </c>
      <c r="R328" s="6" t="str">
        <f>HYPERLINK("https://docs.wto.org/imrd/directdoc.asp?DDFDocuments/t/G/TBTN26/KOR1355.docx", "https://docs.wto.org/imrd/directdoc.asp?DDFDocuments/t/G/TBTN26/KOR1355.docx")</f>
        <v>https://docs.wto.org/imrd/directdoc.asp?DDFDocuments/t/G/TBTN26/KOR1355.docx</v>
      </c>
      <c r="S328" s="6" t="str">
        <f>HYPERLINK("https://docs.wto.org/imrd/directdoc.asp?DDFDocuments/u/G/TBTN26/KOR1355.docx", "https://docs.wto.org/imrd/directdoc.asp?DDFDocuments/u/G/TBTN26/KOR1355.docx")</f>
        <v>https://docs.wto.org/imrd/directdoc.asp?DDFDocuments/u/G/TBTN26/KOR1355.docx</v>
      </c>
      <c r="T328" s="6" t="str">
        <f>HYPERLINK("https://docs.wto.org/imrd/directdoc.asp?DDFDocuments/v/G/TBTN26/KOR1355.docx", "https://docs.wto.org/imrd/directdoc.asp?DDFDocuments/v/G/TBTN26/KOR1355.docx")</f>
        <v>https://docs.wto.org/imrd/directdoc.asp?DDFDocuments/v/G/TBTN26/KOR1355.docx</v>
      </c>
      <c r="U328" s="6" t="s">
        <v>44</v>
      </c>
      <c r="V328" s="6" t="s">
        <v>45</v>
      </c>
      <c r="W328" s="6" t="s">
        <v>45</v>
      </c>
      <c r="X328" s="6" t="s">
        <v>45</v>
      </c>
      <c r="Y328" s="6" t="s">
        <v>45</v>
      </c>
      <c r="Z328" s="6" t="s">
        <v>45</v>
      </c>
      <c r="AA328" s="6" t="s">
        <v>45</v>
      </c>
      <c r="AB328" s="9" t="s">
        <v>937</v>
      </c>
      <c r="AC328" s="6" t="s">
        <v>38</v>
      </c>
      <c r="AD328" s="6" t="s">
        <v>38</v>
      </c>
      <c r="AE328" s="6" t="s">
        <v>38</v>
      </c>
      <c r="AF328" s="6" t="s">
        <v>38</v>
      </c>
      <c r="AG328" s="6" t="s">
        <v>38</v>
      </c>
      <c r="AH328" s="9" t="s">
        <v>38</v>
      </c>
    </row>
    <row r="329" spans="1:34" ht="30" customHeight="1" x14ac:dyDescent="0.3">
      <c r="A329" s="6" t="s">
        <v>876</v>
      </c>
      <c r="B329" s="10">
        <v>46191</v>
      </c>
      <c r="C329" s="8" t="str">
        <f>HYPERLINK("https://epingalert.org/en/Search?viewData= G/TBT/N/UGA/2411"," G/TBT/N/UGA/2411")</f>
        <v xml:space="preserve"> G/TBT/N/UGA/2411</v>
      </c>
      <c r="D329" s="9" t="s">
        <v>938</v>
      </c>
      <c r="E329" s="9" t="s">
        <v>939</v>
      </c>
      <c r="F329" s="9" t="s">
        <v>940</v>
      </c>
      <c r="G329" s="9" t="s">
        <v>881</v>
      </c>
      <c r="H329" s="9" t="s">
        <v>882</v>
      </c>
      <c r="I329" s="9" t="s">
        <v>941</v>
      </c>
      <c r="J329" s="9" t="s">
        <v>38</v>
      </c>
      <c r="K329" s="9" t="s">
        <v>454</v>
      </c>
      <c r="L329" s="6"/>
      <c r="M329" s="7">
        <v>46251</v>
      </c>
      <c r="N329" s="7" t="s">
        <v>122</v>
      </c>
      <c r="O329" s="7" t="s">
        <v>122</v>
      </c>
      <c r="P329" s="6" t="s">
        <v>43</v>
      </c>
      <c r="Q329" s="9" t="s">
        <v>942</v>
      </c>
      <c r="R329" s="6" t="str">
        <f>HYPERLINK("https://docs.wto.org/imrd/directdoc.asp?DDFDocuments/t/G/TBTN26/UGA2411.docx", "https://docs.wto.org/imrd/directdoc.asp?DDFDocuments/t/G/TBTN26/UGA2411.docx")</f>
        <v>https://docs.wto.org/imrd/directdoc.asp?DDFDocuments/t/G/TBTN26/UGA2411.docx</v>
      </c>
      <c r="S329" s="6" t="str">
        <f>HYPERLINK("https://docs.wto.org/imrd/directdoc.asp?DDFDocuments/u/G/TBTN26/UGA2411.docx", "https://docs.wto.org/imrd/directdoc.asp?DDFDocuments/u/G/TBTN26/UGA2411.docx")</f>
        <v>https://docs.wto.org/imrd/directdoc.asp?DDFDocuments/u/G/TBTN26/UGA2411.docx</v>
      </c>
      <c r="T329" s="6" t="str">
        <f>HYPERLINK("https://docs.wto.org/imrd/directdoc.asp?DDFDocuments/v/G/TBTN26/UGA2411.docx", "https://docs.wto.org/imrd/directdoc.asp?DDFDocuments/v/G/TBTN26/UGA2411.docx")</f>
        <v>https://docs.wto.org/imrd/directdoc.asp?DDFDocuments/v/G/TBTN26/UGA2411.docx</v>
      </c>
      <c r="U329" s="6" t="s">
        <v>44</v>
      </c>
      <c r="V329" s="6" t="s">
        <v>45</v>
      </c>
      <c r="W329" s="6" t="s">
        <v>45</v>
      </c>
      <c r="X329" s="6" t="s">
        <v>45</v>
      </c>
      <c r="Y329" s="6" t="s">
        <v>45</v>
      </c>
      <c r="Z329" s="6" t="s">
        <v>45</v>
      </c>
      <c r="AA329" s="6" t="s">
        <v>45</v>
      </c>
      <c r="AB329" s="9" t="s">
        <v>943</v>
      </c>
      <c r="AC329" s="6" t="s">
        <v>38</v>
      </c>
      <c r="AD329" s="6" t="s">
        <v>38</v>
      </c>
      <c r="AE329" s="6" t="s">
        <v>38</v>
      </c>
      <c r="AF329" s="6" t="s">
        <v>38</v>
      </c>
      <c r="AG329" s="6" t="s">
        <v>38</v>
      </c>
      <c r="AH329" s="9" t="s">
        <v>38</v>
      </c>
    </row>
    <row r="330" spans="1:34" ht="30" customHeight="1" x14ac:dyDescent="0.3">
      <c r="A330" s="6" t="s">
        <v>125</v>
      </c>
      <c r="B330" s="10">
        <v>46191</v>
      </c>
      <c r="C330" s="8" t="str">
        <f>HYPERLINK("https://epingalert.org/en/Search?viewData= G/TBT/N/UKR/326/Rev.2/Add.1"," G/TBT/N/UKR/326/Rev.2/Add.1")</f>
        <v xml:space="preserve"> G/TBT/N/UKR/326/Rev.2/Add.1</v>
      </c>
      <c r="D330" s="9" t="s">
        <v>944</v>
      </c>
      <c r="E330" s="9" t="s">
        <v>945</v>
      </c>
      <c r="F330" s="9" t="s">
        <v>946</v>
      </c>
      <c r="G330" s="9" t="s">
        <v>38</v>
      </c>
      <c r="H330" s="9" t="s">
        <v>947</v>
      </c>
      <c r="I330" s="9" t="s">
        <v>541</v>
      </c>
      <c r="J330" s="9" t="s">
        <v>38</v>
      </c>
      <c r="K330" s="9" t="s">
        <v>223</v>
      </c>
      <c r="L330" s="6"/>
      <c r="M330" s="7" t="s">
        <v>38</v>
      </c>
      <c r="N330" s="7"/>
      <c r="O330" s="7"/>
      <c r="P330" s="6" t="s">
        <v>52</v>
      </c>
      <c r="Q330" s="9" t="s">
        <v>948</v>
      </c>
      <c r="R330" s="6" t="str">
        <f>HYPERLINK("https://docs.wto.org/imrd/directdoc.asp?DDFDocuments/t/G/TBTN24/UKR326R2A1.docx", "https://docs.wto.org/imrd/directdoc.asp?DDFDocuments/t/G/TBTN24/UKR326R2A1.docx")</f>
        <v>https://docs.wto.org/imrd/directdoc.asp?DDFDocuments/t/G/TBTN24/UKR326R2A1.docx</v>
      </c>
      <c r="S330" s="6" t="str">
        <f>HYPERLINK("https://docs.wto.org/imrd/directdoc.asp?DDFDocuments/u/G/TBTN24/UKR326R2A1.docx", "https://docs.wto.org/imrd/directdoc.asp?DDFDocuments/u/G/TBTN24/UKR326R2A1.docx")</f>
        <v>https://docs.wto.org/imrd/directdoc.asp?DDFDocuments/u/G/TBTN24/UKR326R2A1.docx</v>
      </c>
      <c r="T330" s="6" t="str">
        <f>HYPERLINK("https://docs.wto.org/imrd/directdoc.asp?DDFDocuments/v/G/TBTN24/UKR326R2A1.docx", "https://docs.wto.org/imrd/directdoc.asp?DDFDocuments/v/G/TBTN24/UKR326R2A1.docx")</f>
        <v>https://docs.wto.org/imrd/directdoc.asp?DDFDocuments/v/G/TBTN24/UKR326R2A1.docx</v>
      </c>
      <c r="U330" s="6" t="s">
        <v>45</v>
      </c>
      <c r="V330" s="6" t="s">
        <v>45</v>
      </c>
      <c r="W330" s="6" t="s">
        <v>45</v>
      </c>
      <c r="X330" s="6" t="s">
        <v>45</v>
      </c>
      <c r="Y330" s="6" t="s">
        <v>45</v>
      </c>
      <c r="Z330" s="6" t="s">
        <v>45</v>
      </c>
      <c r="AA330" s="6" t="s">
        <v>45</v>
      </c>
      <c r="AB330" s="9" t="s">
        <v>38</v>
      </c>
      <c r="AC330" s="6" t="s">
        <v>38</v>
      </c>
      <c r="AD330" s="6" t="s">
        <v>38</v>
      </c>
      <c r="AE330" s="6" t="s">
        <v>38</v>
      </c>
      <c r="AF330" s="6" t="s">
        <v>38</v>
      </c>
      <c r="AG330" s="6" t="s">
        <v>38</v>
      </c>
      <c r="AH330" s="9" t="s">
        <v>38</v>
      </c>
    </row>
    <row r="331" spans="1:34" ht="30" customHeight="1" x14ac:dyDescent="0.3">
      <c r="A331" s="6" t="s">
        <v>125</v>
      </c>
      <c r="B331" s="10">
        <v>46191</v>
      </c>
      <c r="C331" s="8" t="str">
        <f>HYPERLINK("https://epingalert.org/en/Search?viewData= G/TBT/N/UKR/378/Add.1"," G/TBT/N/UKR/378/Add.1")</f>
        <v xml:space="preserve"> G/TBT/N/UKR/378/Add.1</v>
      </c>
      <c r="D331" s="9" t="s">
        <v>949</v>
      </c>
      <c r="E331" s="9" t="s">
        <v>950</v>
      </c>
      <c r="F331" s="9" t="s">
        <v>951</v>
      </c>
      <c r="G331" s="9" t="s">
        <v>38</v>
      </c>
      <c r="H331" s="9" t="s">
        <v>952</v>
      </c>
      <c r="I331" s="9" t="s">
        <v>85</v>
      </c>
      <c r="J331" s="9" t="s">
        <v>953</v>
      </c>
      <c r="K331" s="9" t="s">
        <v>38</v>
      </c>
      <c r="L331" s="6"/>
      <c r="M331" s="7" t="s">
        <v>38</v>
      </c>
      <c r="N331" s="7"/>
      <c r="O331" s="7"/>
      <c r="P331" s="6" t="s">
        <v>52</v>
      </c>
      <c r="Q331" s="9" t="s">
        <v>954</v>
      </c>
      <c r="R331" s="6" t="str">
        <f>HYPERLINK("https://docs.wto.org/imrd/directdoc.asp?DDFDocuments/t/G/TBTN26/UKR378A1.docx", "https://docs.wto.org/imrd/directdoc.asp?DDFDocuments/t/G/TBTN26/UKR378A1.docx")</f>
        <v>https://docs.wto.org/imrd/directdoc.asp?DDFDocuments/t/G/TBTN26/UKR378A1.docx</v>
      </c>
      <c r="S331" s="6" t="str">
        <f>HYPERLINK("https://docs.wto.org/imrd/directdoc.asp?DDFDocuments/u/G/TBTN26/UKR378A1.docx", "https://docs.wto.org/imrd/directdoc.asp?DDFDocuments/u/G/TBTN26/UKR378A1.docx")</f>
        <v>https://docs.wto.org/imrd/directdoc.asp?DDFDocuments/u/G/TBTN26/UKR378A1.docx</v>
      </c>
      <c r="T331" s="6" t="str">
        <f>HYPERLINK("https://docs.wto.org/imrd/directdoc.asp?DDFDocuments/v/G/TBTN26/UKR378A1.docx", "https://docs.wto.org/imrd/directdoc.asp?DDFDocuments/v/G/TBTN26/UKR378A1.docx")</f>
        <v>https://docs.wto.org/imrd/directdoc.asp?DDFDocuments/v/G/TBTN26/UKR378A1.docx</v>
      </c>
      <c r="U331" s="6" t="s">
        <v>45</v>
      </c>
      <c r="V331" s="6" t="s">
        <v>45</v>
      </c>
      <c r="W331" s="6" t="s">
        <v>45</v>
      </c>
      <c r="X331" s="6" t="s">
        <v>45</v>
      </c>
      <c r="Y331" s="6" t="s">
        <v>45</v>
      </c>
      <c r="Z331" s="6" t="s">
        <v>45</v>
      </c>
      <c r="AA331" s="6" t="s">
        <v>45</v>
      </c>
      <c r="AB331" s="9" t="s">
        <v>38</v>
      </c>
      <c r="AC331" s="6" t="s">
        <v>38</v>
      </c>
      <c r="AD331" s="6" t="s">
        <v>38</v>
      </c>
      <c r="AE331" s="6" t="s">
        <v>38</v>
      </c>
      <c r="AF331" s="6" t="s">
        <v>38</v>
      </c>
      <c r="AG331" s="6" t="s">
        <v>38</v>
      </c>
      <c r="AH331" s="9" t="s">
        <v>38</v>
      </c>
    </row>
    <row r="332" spans="1:34" ht="30" customHeight="1" x14ac:dyDescent="0.3">
      <c r="A332" s="6" t="s">
        <v>125</v>
      </c>
      <c r="B332" s="10">
        <v>46191</v>
      </c>
      <c r="C332" s="8" t="str">
        <f>HYPERLINK("https://epingalert.org/en/Search?viewData= G/TBT/N/UKR/390"," G/TBT/N/UKR/390")</f>
        <v xml:space="preserve"> G/TBT/N/UKR/390</v>
      </c>
      <c r="D332" s="9" t="s">
        <v>955</v>
      </c>
      <c r="E332" s="9" t="s">
        <v>956</v>
      </c>
      <c r="F332" s="9" t="s">
        <v>957</v>
      </c>
      <c r="G332" s="9" t="s">
        <v>958</v>
      </c>
      <c r="H332" s="9" t="s">
        <v>610</v>
      </c>
      <c r="I332" s="9" t="s">
        <v>959</v>
      </c>
      <c r="J332" s="9" t="s">
        <v>38</v>
      </c>
      <c r="K332" s="9" t="s">
        <v>38</v>
      </c>
      <c r="L332" s="6"/>
      <c r="M332" s="7">
        <v>46251</v>
      </c>
      <c r="N332" s="7" t="s">
        <v>122</v>
      </c>
      <c r="O332" s="7" t="s">
        <v>960</v>
      </c>
      <c r="P332" s="6" t="s">
        <v>43</v>
      </c>
      <c r="Q332" s="9" t="s">
        <v>961</v>
      </c>
      <c r="R332" s="6" t="str">
        <f>HYPERLINK("https://docs.wto.org/imrd/directdoc.asp?DDFDocuments/t/G/TBTN26/UKR390.docx", "https://docs.wto.org/imrd/directdoc.asp?DDFDocuments/t/G/TBTN26/UKR390.docx")</f>
        <v>https://docs.wto.org/imrd/directdoc.asp?DDFDocuments/t/G/TBTN26/UKR390.docx</v>
      </c>
      <c r="S332" s="6" t="str">
        <f>HYPERLINK("https://docs.wto.org/imrd/directdoc.asp?DDFDocuments/u/G/TBTN26/UKR390.docx", "https://docs.wto.org/imrd/directdoc.asp?DDFDocuments/u/G/TBTN26/UKR390.docx")</f>
        <v>https://docs.wto.org/imrd/directdoc.asp?DDFDocuments/u/G/TBTN26/UKR390.docx</v>
      </c>
      <c r="T332" s="6" t="str">
        <f>HYPERLINK("https://docs.wto.org/imrd/directdoc.asp?DDFDocuments/v/G/TBTN26/UKR390.docx", "https://docs.wto.org/imrd/directdoc.asp?DDFDocuments/v/G/TBTN26/UKR390.docx")</f>
        <v>https://docs.wto.org/imrd/directdoc.asp?DDFDocuments/v/G/TBTN26/UKR390.docx</v>
      </c>
      <c r="U332" s="6" t="s">
        <v>44</v>
      </c>
      <c r="V332" s="6" t="s">
        <v>45</v>
      </c>
      <c r="W332" s="6" t="s">
        <v>44</v>
      </c>
      <c r="X332" s="6" t="s">
        <v>45</v>
      </c>
      <c r="Y332" s="6" t="s">
        <v>45</v>
      </c>
      <c r="Z332" s="6" t="s">
        <v>45</v>
      </c>
      <c r="AA332" s="6" t="s">
        <v>45</v>
      </c>
      <c r="AB332" s="9" t="s">
        <v>962</v>
      </c>
      <c r="AC332" s="6" t="s">
        <v>38</v>
      </c>
      <c r="AD332" s="6" t="s">
        <v>38</v>
      </c>
      <c r="AE332" s="6" t="s">
        <v>38</v>
      </c>
      <c r="AF332" s="6" t="s">
        <v>38</v>
      </c>
      <c r="AG332" s="6" t="s">
        <v>38</v>
      </c>
      <c r="AH332" s="9" t="s">
        <v>38</v>
      </c>
    </row>
    <row r="333" spans="1:34" ht="30" customHeight="1" x14ac:dyDescent="0.3">
      <c r="A333" s="6" t="s">
        <v>319</v>
      </c>
      <c r="B333" s="10">
        <v>46191</v>
      </c>
      <c r="C333" s="8" t="str">
        <f>HYPERLINK("https://epingalert.org/en/Search?viewData= G/TBT/N/VNM/412"," G/TBT/N/VNM/412")</f>
        <v xml:space="preserve"> G/TBT/N/VNM/412</v>
      </c>
      <c r="D333" s="9" t="s">
        <v>963</v>
      </c>
      <c r="E333" s="9" t="s">
        <v>964</v>
      </c>
      <c r="F333" s="9" t="s">
        <v>965</v>
      </c>
      <c r="G333" s="9" t="s">
        <v>966</v>
      </c>
      <c r="H333" s="9" t="s">
        <v>967</v>
      </c>
      <c r="I333" s="9" t="s">
        <v>968</v>
      </c>
      <c r="J333" s="9" t="s">
        <v>969</v>
      </c>
      <c r="K333" s="9" t="s">
        <v>38</v>
      </c>
      <c r="L333" s="6"/>
      <c r="M333" s="7">
        <v>46221</v>
      </c>
      <c r="N333" s="7">
        <v>46235</v>
      </c>
      <c r="O333" s="7">
        <v>46235</v>
      </c>
      <c r="P333" s="6" t="s">
        <v>43</v>
      </c>
      <c r="Q333" s="9" t="s">
        <v>970</v>
      </c>
      <c r="R333" s="6" t="str">
        <f>HYPERLINK("https://docs.wto.org/imrd/directdoc.asp?DDFDocuments/t/G/TBTN26/VNM412.docx", "https://docs.wto.org/imrd/directdoc.asp?DDFDocuments/t/G/TBTN26/VNM412.docx")</f>
        <v>https://docs.wto.org/imrd/directdoc.asp?DDFDocuments/t/G/TBTN26/VNM412.docx</v>
      </c>
      <c r="S333" s="6" t="str">
        <f>HYPERLINK("https://docs.wto.org/imrd/directdoc.asp?DDFDocuments/u/G/TBTN26/VNM412.docx", "https://docs.wto.org/imrd/directdoc.asp?DDFDocuments/u/G/TBTN26/VNM412.docx")</f>
        <v>https://docs.wto.org/imrd/directdoc.asp?DDFDocuments/u/G/TBTN26/VNM412.docx</v>
      </c>
      <c r="T333" s="6" t="str">
        <f>HYPERLINK("https://docs.wto.org/imrd/directdoc.asp?DDFDocuments/v/G/TBTN26/VNM412.docx", "https://docs.wto.org/imrd/directdoc.asp?DDFDocuments/v/G/TBTN26/VNM412.docx")</f>
        <v>https://docs.wto.org/imrd/directdoc.asp?DDFDocuments/v/G/TBTN26/VNM412.docx</v>
      </c>
      <c r="U333" s="6" t="s">
        <v>44</v>
      </c>
      <c r="V333" s="6" t="s">
        <v>45</v>
      </c>
      <c r="W333" s="6" t="s">
        <v>44</v>
      </c>
      <c r="X333" s="6" t="s">
        <v>45</v>
      </c>
      <c r="Y333" s="6" t="s">
        <v>45</v>
      </c>
      <c r="Z333" s="6" t="s">
        <v>45</v>
      </c>
      <c r="AA333" s="6" t="s">
        <v>45</v>
      </c>
      <c r="AB333" s="9" t="s">
        <v>971</v>
      </c>
      <c r="AC333" s="6" t="s">
        <v>38</v>
      </c>
      <c r="AD333" s="6" t="s">
        <v>38</v>
      </c>
      <c r="AE333" s="6" t="s">
        <v>38</v>
      </c>
      <c r="AF333" s="6" t="s">
        <v>38</v>
      </c>
      <c r="AG333" s="6" t="s">
        <v>38</v>
      </c>
      <c r="AH333" s="9" t="s">
        <v>38</v>
      </c>
    </row>
    <row r="334" spans="1:34" ht="30" customHeight="1" x14ac:dyDescent="0.3">
      <c r="A334" s="6" t="s">
        <v>96</v>
      </c>
      <c r="B334" s="10">
        <v>46192</v>
      </c>
      <c r="C334" s="8" t="str">
        <f>HYPERLINK("https://epingalert.org/en/Search?viewData= G/SPS/N/EU/958"," G/SPS/N/EU/958")</f>
        <v xml:space="preserve"> G/SPS/N/EU/958</v>
      </c>
      <c r="D334" s="9" t="s">
        <v>754</v>
      </c>
      <c r="E334" s="9" t="s">
        <v>755</v>
      </c>
      <c r="F334" s="9" t="s">
        <v>756</v>
      </c>
      <c r="G334" s="9" t="s">
        <v>757</v>
      </c>
      <c r="H334" s="9" t="s">
        <v>38</v>
      </c>
      <c r="I334" s="9" t="s">
        <v>150</v>
      </c>
      <c r="J334" s="9" t="s">
        <v>38</v>
      </c>
      <c r="K334" s="9" t="s">
        <v>758</v>
      </c>
      <c r="L334" s="6"/>
      <c r="M334" s="7">
        <v>46252</v>
      </c>
      <c r="N334" s="7" t="s">
        <v>326</v>
      </c>
      <c r="O334" s="7" t="s">
        <v>759</v>
      </c>
      <c r="P334" s="6" t="s">
        <v>43</v>
      </c>
      <c r="Q334" s="9" t="s">
        <v>760</v>
      </c>
      <c r="R334" s="6" t="str">
        <f>HYPERLINK("https://docs.wto.org/imrd/directdoc.asp?DDFDocuments/t/G/SPS/NEU958.docx", "https://docs.wto.org/imrd/directdoc.asp?DDFDocuments/t/G/SPS/NEU958.docx")</f>
        <v>https://docs.wto.org/imrd/directdoc.asp?DDFDocuments/t/G/SPS/NEU958.docx</v>
      </c>
      <c r="S334" s="6" t="str">
        <f>HYPERLINK("https://docs.wto.org/imrd/directdoc.asp?DDFDocuments/u/G/SPS/NEU958.docx", "https://docs.wto.org/imrd/directdoc.asp?DDFDocuments/u/G/SPS/NEU958.docx")</f>
        <v>https://docs.wto.org/imrd/directdoc.asp?DDFDocuments/u/G/SPS/NEU958.docx</v>
      </c>
      <c r="T334" s="6" t="str">
        <f>HYPERLINK("https://docs.wto.org/imrd/directdoc.asp?DDFDocuments/v/G/SPS/NEU958.docx", "https://docs.wto.org/imrd/directdoc.asp?DDFDocuments/v/G/SPS/NEU958.docx")</f>
        <v>https://docs.wto.org/imrd/directdoc.asp?DDFDocuments/v/G/SPS/NEU958.docx</v>
      </c>
      <c r="U334" s="6" t="s">
        <v>38</v>
      </c>
      <c r="V334" s="6" t="s">
        <v>38</v>
      </c>
      <c r="W334" s="6" t="s">
        <v>38</v>
      </c>
      <c r="X334" s="6" t="s">
        <v>38</v>
      </c>
      <c r="Y334" s="6" t="s">
        <v>38</v>
      </c>
      <c r="Z334" s="6" t="s">
        <v>38</v>
      </c>
      <c r="AA334" s="6" t="s">
        <v>38</v>
      </c>
      <c r="AB334" s="9" t="s">
        <v>38</v>
      </c>
      <c r="AC334" s="6" t="s">
        <v>45</v>
      </c>
      <c r="AD334" s="6" t="s">
        <v>45</v>
      </c>
      <c r="AE334" s="6" t="s">
        <v>44</v>
      </c>
      <c r="AF334" s="6" t="s">
        <v>45</v>
      </c>
      <c r="AG334" s="6" t="s">
        <v>44</v>
      </c>
      <c r="AH334" s="9" t="s">
        <v>38</v>
      </c>
    </row>
    <row r="335" spans="1:34" ht="30" customHeight="1" x14ac:dyDescent="0.3">
      <c r="A335" s="6" t="s">
        <v>46</v>
      </c>
      <c r="B335" s="10">
        <v>46192</v>
      </c>
      <c r="C335" s="8" t="str">
        <f>HYPERLINK("https://epingalert.org/en/Search?viewData= G/SPS/N/TUR/23/Rev.1/Add.3"," G/SPS/N/TUR/23/Rev.1/Add.3")</f>
        <v xml:space="preserve"> G/SPS/N/TUR/23/Rev.1/Add.3</v>
      </c>
      <c r="D335" s="9" t="s">
        <v>761</v>
      </c>
      <c r="E335" s="9" t="s">
        <v>762</v>
      </c>
      <c r="F335" s="9" t="s">
        <v>763</v>
      </c>
      <c r="G335" s="9" t="s">
        <v>764</v>
      </c>
      <c r="H335" s="9" t="s">
        <v>38</v>
      </c>
      <c r="I335" s="9" t="s">
        <v>150</v>
      </c>
      <c r="J335" s="9" t="s">
        <v>38</v>
      </c>
      <c r="K335" s="9" t="s">
        <v>765</v>
      </c>
      <c r="L335" s="6"/>
      <c r="M335" s="7" t="s">
        <v>38</v>
      </c>
      <c r="N335" s="7"/>
      <c r="O335" s="7"/>
      <c r="P335" s="6" t="s">
        <v>52</v>
      </c>
      <c r="Q335" s="6"/>
      <c r="R335" s="6" t="str">
        <f>HYPERLINK("https://docs.wto.org/imrd/directdoc.asp?DDFDocuments/t/G/SPS/NTUR23R1A3.docx", "https://docs.wto.org/imrd/directdoc.asp?DDFDocuments/t/G/SPS/NTUR23R1A3.docx")</f>
        <v>https://docs.wto.org/imrd/directdoc.asp?DDFDocuments/t/G/SPS/NTUR23R1A3.docx</v>
      </c>
      <c r="S335" s="6" t="str">
        <f>HYPERLINK("https://docs.wto.org/imrd/directdoc.asp?DDFDocuments/u/G/SPS/NTUR23R1A3.docx", "https://docs.wto.org/imrd/directdoc.asp?DDFDocuments/u/G/SPS/NTUR23R1A3.docx")</f>
        <v>https://docs.wto.org/imrd/directdoc.asp?DDFDocuments/u/G/SPS/NTUR23R1A3.docx</v>
      </c>
      <c r="T335" s="6" t="str">
        <f>HYPERLINK("https://docs.wto.org/imrd/directdoc.asp?DDFDocuments/v/G/SPS/NTUR23R1A3.docx", "https://docs.wto.org/imrd/directdoc.asp?DDFDocuments/v/G/SPS/NTUR23R1A3.docx")</f>
        <v>https://docs.wto.org/imrd/directdoc.asp?DDFDocuments/v/G/SPS/NTUR23R1A3.docx</v>
      </c>
      <c r="U335" s="6" t="s">
        <v>38</v>
      </c>
      <c r="V335" s="6" t="s">
        <v>38</v>
      </c>
      <c r="W335" s="6" t="s">
        <v>38</v>
      </c>
      <c r="X335" s="6" t="s">
        <v>38</v>
      </c>
      <c r="Y335" s="6" t="s">
        <v>38</v>
      </c>
      <c r="Z335" s="6" t="s">
        <v>38</v>
      </c>
      <c r="AA335" s="6" t="s">
        <v>38</v>
      </c>
      <c r="AB335" s="9" t="s">
        <v>38</v>
      </c>
      <c r="AC335" s="6" t="s">
        <v>38</v>
      </c>
      <c r="AD335" s="6" t="s">
        <v>38</v>
      </c>
      <c r="AE335" s="6" t="s">
        <v>38</v>
      </c>
      <c r="AF335" s="6" t="s">
        <v>38</v>
      </c>
      <c r="AG335" s="6" t="s">
        <v>38</v>
      </c>
      <c r="AH335" s="9" t="s">
        <v>38</v>
      </c>
    </row>
    <row r="336" spans="1:34" ht="30" customHeight="1" x14ac:dyDescent="0.3">
      <c r="A336" s="6" t="s">
        <v>125</v>
      </c>
      <c r="B336" s="10">
        <v>46192</v>
      </c>
      <c r="C336" s="8" t="str">
        <f>HYPERLINK("https://epingalert.org/en/Search?viewData= G/SPS/N/UKR/273"," G/SPS/N/UKR/273")</f>
        <v xml:space="preserve"> G/SPS/N/UKR/273</v>
      </c>
      <c r="D336" s="9" t="s">
        <v>766</v>
      </c>
      <c r="E336" s="9" t="s">
        <v>767</v>
      </c>
      <c r="F336" s="9" t="s">
        <v>768</v>
      </c>
      <c r="G336" s="9" t="s">
        <v>769</v>
      </c>
      <c r="H336" s="9" t="s">
        <v>38</v>
      </c>
      <c r="I336" s="9" t="s">
        <v>150</v>
      </c>
      <c r="J336" s="9" t="s">
        <v>38</v>
      </c>
      <c r="K336" s="9" t="s">
        <v>151</v>
      </c>
      <c r="L336" s="6" t="s">
        <v>38</v>
      </c>
      <c r="M336" s="7">
        <v>46252</v>
      </c>
      <c r="N336" s="7" t="s">
        <v>770</v>
      </c>
      <c r="O336" s="7" t="s">
        <v>771</v>
      </c>
      <c r="P336" s="6" t="s">
        <v>43</v>
      </c>
      <c r="Q336" s="9" t="s">
        <v>772</v>
      </c>
      <c r="R336" s="6" t="str">
        <f>HYPERLINK("https://docs.wto.org/imrd/directdoc.asp?DDFDocuments/t/G/SPS/NUKR273.docx", "https://docs.wto.org/imrd/directdoc.asp?DDFDocuments/t/G/SPS/NUKR273.docx")</f>
        <v>https://docs.wto.org/imrd/directdoc.asp?DDFDocuments/t/G/SPS/NUKR273.docx</v>
      </c>
      <c r="S336" s="6" t="str">
        <f>HYPERLINK("https://docs.wto.org/imrd/directdoc.asp?DDFDocuments/u/G/SPS/NUKR273.docx", "https://docs.wto.org/imrd/directdoc.asp?DDFDocuments/u/G/SPS/NUKR273.docx")</f>
        <v>https://docs.wto.org/imrd/directdoc.asp?DDFDocuments/u/G/SPS/NUKR273.docx</v>
      </c>
      <c r="T336" s="6" t="str">
        <f>HYPERLINK("https://docs.wto.org/imrd/directdoc.asp?DDFDocuments/v/G/SPS/NUKR273.docx", "https://docs.wto.org/imrd/directdoc.asp?DDFDocuments/v/G/SPS/NUKR273.docx")</f>
        <v>https://docs.wto.org/imrd/directdoc.asp?DDFDocuments/v/G/SPS/NUKR273.docx</v>
      </c>
      <c r="U336" s="6" t="s">
        <v>38</v>
      </c>
      <c r="V336" s="6" t="s">
        <v>38</v>
      </c>
      <c r="W336" s="6" t="s">
        <v>38</v>
      </c>
      <c r="X336" s="6" t="s">
        <v>38</v>
      </c>
      <c r="Y336" s="6" t="s">
        <v>38</v>
      </c>
      <c r="Z336" s="6" t="s">
        <v>38</v>
      </c>
      <c r="AA336" s="6" t="s">
        <v>38</v>
      </c>
      <c r="AB336" s="9" t="s">
        <v>38</v>
      </c>
      <c r="AC336" s="6" t="s">
        <v>45</v>
      </c>
      <c r="AD336" s="6" t="s">
        <v>45</v>
      </c>
      <c r="AE336" s="6" t="s">
        <v>45</v>
      </c>
      <c r="AF336" s="6" t="s">
        <v>44</v>
      </c>
      <c r="AG336" s="6" t="s">
        <v>60</v>
      </c>
      <c r="AH336" s="9" t="s">
        <v>38</v>
      </c>
    </row>
    <row r="337" spans="1:34" ht="30" customHeight="1" x14ac:dyDescent="0.3">
      <c r="A337" s="6" t="s">
        <v>184</v>
      </c>
      <c r="B337" s="10">
        <v>46192</v>
      </c>
      <c r="C337" s="8" t="str">
        <f>HYPERLINK("https://epingalert.org/en/Search?viewData= G/TBT/N/CHL/799"," G/TBT/N/CHL/799")</f>
        <v xml:space="preserve"> G/TBT/N/CHL/799</v>
      </c>
      <c r="D337" s="9" t="s">
        <v>773</v>
      </c>
      <c r="E337" s="9" t="s">
        <v>774</v>
      </c>
      <c r="F337" s="9" t="s">
        <v>775</v>
      </c>
      <c r="G337" s="9" t="s">
        <v>38</v>
      </c>
      <c r="H337" s="9" t="s">
        <v>421</v>
      </c>
      <c r="I337" s="9" t="s">
        <v>240</v>
      </c>
      <c r="J337" s="9" t="s">
        <v>38</v>
      </c>
      <c r="K337" s="9" t="s">
        <v>454</v>
      </c>
      <c r="L337" s="6"/>
      <c r="M337" s="7">
        <v>46252</v>
      </c>
      <c r="N337" s="7" t="s">
        <v>776</v>
      </c>
      <c r="O337" s="7" t="s">
        <v>777</v>
      </c>
      <c r="P337" s="6" t="s">
        <v>43</v>
      </c>
      <c r="Q337" s="9" t="s">
        <v>778</v>
      </c>
      <c r="R337" s="6" t="str">
        <f>HYPERLINK("https://docs.wto.org/imrd/directdoc.asp?DDFDocuments/t/G/TBTN26/CHL799.docx", "https://docs.wto.org/imrd/directdoc.asp?DDFDocuments/t/G/TBTN26/CHL799.docx")</f>
        <v>https://docs.wto.org/imrd/directdoc.asp?DDFDocuments/t/G/TBTN26/CHL799.docx</v>
      </c>
      <c r="S337" s="6" t="str">
        <f>HYPERLINK("https://docs.wto.org/imrd/directdoc.asp?DDFDocuments/u/G/TBTN26/CHL799.docx", "https://docs.wto.org/imrd/directdoc.asp?DDFDocuments/u/G/TBTN26/CHL799.docx")</f>
        <v>https://docs.wto.org/imrd/directdoc.asp?DDFDocuments/u/G/TBTN26/CHL799.docx</v>
      </c>
      <c r="T337" s="6" t="str">
        <f>HYPERLINK("https://docs.wto.org/imrd/directdoc.asp?DDFDocuments/v/G/TBTN26/CHL799.docx", "https://docs.wto.org/imrd/directdoc.asp?DDFDocuments/v/G/TBTN26/CHL799.docx")</f>
        <v>https://docs.wto.org/imrd/directdoc.asp?DDFDocuments/v/G/TBTN26/CHL799.docx</v>
      </c>
      <c r="U337" s="6" t="s">
        <v>44</v>
      </c>
      <c r="V337" s="6" t="s">
        <v>45</v>
      </c>
      <c r="W337" s="6" t="s">
        <v>45</v>
      </c>
      <c r="X337" s="6" t="s">
        <v>45</v>
      </c>
      <c r="Y337" s="6" t="s">
        <v>45</v>
      </c>
      <c r="Z337" s="6" t="s">
        <v>45</v>
      </c>
      <c r="AA337" s="6" t="s">
        <v>45</v>
      </c>
      <c r="AB337" s="9" t="s">
        <v>779</v>
      </c>
      <c r="AC337" s="6" t="s">
        <v>38</v>
      </c>
      <c r="AD337" s="6" t="s">
        <v>38</v>
      </c>
      <c r="AE337" s="6" t="s">
        <v>38</v>
      </c>
      <c r="AF337" s="6" t="s">
        <v>38</v>
      </c>
      <c r="AG337" s="6" t="s">
        <v>38</v>
      </c>
      <c r="AH337" s="9" t="s">
        <v>38</v>
      </c>
    </row>
    <row r="338" spans="1:34" ht="30" customHeight="1" x14ac:dyDescent="0.3">
      <c r="A338" s="6" t="s">
        <v>780</v>
      </c>
      <c r="B338" s="10">
        <v>46192</v>
      </c>
      <c r="C338" s="8" t="str">
        <f>HYPERLINK("https://epingalert.org/en/Search?viewData= G/TBT/N/JAM/130/Add.1"," G/TBT/N/JAM/130/Add.1")</f>
        <v xml:space="preserve"> G/TBT/N/JAM/130/Add.1</v>
      </c>
      <c r="D338" s="9" t="s">
        <v>781</v>
      </c>
      <c r="E338" s="9" t="s">
        <v>38</v>
      </c>
      <c r="F338" s="9" t="s">
        <v>782</v>
      </c>
      <c r="G338" s="9" t="s">
        <v>38</v>
      </c>
      <c r="H338" s="9" t="s">
        <v>783</v>
      </c>
      <c r="I338" s="9" t="s">
        <v>574</v>
      </c>
      <c r="J338" s="9" t="s">
        <v>784</v>
      </c>
      <c r="K338" s="9" t="s">
        <v>80</v>
      </c>
      <c r="L338" s="6"/>
      <c r="M338" s="7" t="s">
        <v>38</v>
      </c>
      <c r="N338" s="7"/>
      <c r="O338" s="7"/>
      <c r="P338" s="6" t="s">
        <v>52</v>
      </c>
      <c r="Q338" s="6"/>
      <c r="R338" s="6" t="str">
        <f>HYPERLINK("https://docs.wto.org/imrd/directdoc.asp?DDFDocuments/t/G/TBTN26/JAM130A1.docx", "https://docs.wto.org/imrd/directdoc.asp?DDFDocuments/t/G/TBTN26/JAM130A1.docx")</f>
        <v>https://docs.wto.org/imrd/directdoc.asp?DDFDocuments/t/G/TBTN26/JAM130A1.docx</v>
      </c>
      <c r="S338" s="6" t="str">
        <f>HYPERLINK("https://docs.wto.org/imrd/directdoc.asp?DDFDocuments/u/G/TBTN26/JAM130A1.docx", "https://docs.wto.org/imrd/directdoc.asp?DDFDocuments/u/G/TBTN26/JAM130A1.docx")</f>
        <v>https://docs.wto.org/imrd/directdoc.asp?DDFDocuments/u/G/TBTN26/JAM130A1.docx</v>
      </c>
      <c r="T338" s="6" t="str">
        <f>HYPERLINK("https://docs.wto.org/imrd/directdoc.asp?DDFDocuments/v/G/TBTN26/JAM130A1.docx", "https://docs.wto.org/imrd/directdoc.asp?DDFDocuments/v/G/TBTN26/JAM130A1.docx")</f>
        <v>https://docs.wto.org/imrd/directdoc.asp?DDFDocuments/v/G/TBTN26/JAM130A1.docx</v>
      </c>
      <c r="U338" s="6" t="s">
        <v>45</v>
      </c>
      <c r="V338" s="6" t="s">
        <v>45</v>
      </c>
      <c r="W338" s="6" t="s">
        <v>45</v>
      </c>
      <c r="X338" s="6" t="s">
        <v>45</v>
      </c>
      <c r="Y338" s="6" t="s">
        <v>45</v>
      </c>
      <c r="Z338" s="6" t="s">
        <v>45</v>
      </c>
      <c r="AA338" s="6" t="s">
        <v>45</v>
      </c>
      <c r="AB338" s="9" t="s">
        <v>38</v>
      </c>
      <c r="AC338" s="6" t="s">
        <v>38</v>
      </c>
      <c r="AD338" s="6" t="s">
        <v>38</v>
      </c>
      <c r="AE338" s="6" t="s">
        <v>38</v>
      </c>
      <c r="AF338" s="6" t="s">
        <v>38</v>
      </c>
      <c r="AG338" s="6" t="s">
        <v>38</v>
      </c>
      <c r="AH338" s="9" t="s">
        <v>38</v>
      </c>
    </row>
    <row r="339" spans="1:34" ht="30" customHeight="1" x14ac:dyDescent="0.3">
      <c r="A339" s="6" t="s">
        <v>780</v>
      </c>
      <c r="B339" s="10">
        <v>46192</v>
      </c>
      <c r="C339" s="8" t="str">
        <f>HYPERLINK("https://epingalert.org/en/Search?viewData= G/TBT/N/JAM/131/Add.1"," G/TBT/N/JAM/131/Add.1")</f>
        <v xml:space="preserve"> G/TBT/N/JAM/131/Add.1</v>
      </c>
      <c r="D339" s="9" t="s">
        <v>785</v>
      </c>
      <c r="E339" s="9" t="s">
        <v>38</v>
      </c>
      <c r="F339" s="9" t="s">
        <v>786</v>
      </c>
      <c r="G339" s="9" t="s">
        <v>38</v>
      </c>
      <c r="H339" s="9" t="s">
        <v>783</v>
      </c>
      <c r="I339" s="9" t="s">
        <v>574</v>
      </c>
      <c r="J339" s="9" t="s">
        <v>787</v>
      </c>
      <c r="K339" s="9" t="s">
        <v>80</v>
      </c>
      <c r="L339" s="6"/>
      <c r="M339" s="7" t="s">
        <v>38</v>
      </c>
      <c r="N339" s="7"/>
      <c r="O339" s="7"/>
      <c r="P339" s="6" t="s">
        <v>52</v>
      </c>
      <c r="Q339" s="6"/>
      <c r="R339" s="6" t="str">
        <f>HYPERLINK("https://docs.wto.org/imrd/directdoc.asp?DDFDocuments/t/G/TBTN26/JAM131A1.docx", "https://docs.wto.org/imrd/directdoc.asp?DDFDocuments/t/G/TBTN26/JAM131A1.docx")</f>
        <v>https://docs.wto.org/imrd/directdoc.asp?DDFDocuments/t/G/TBTN26/JAM131A1.docx</v>
      </c>
      <c r="S339" s="6" t="str">
        <f>HYPERLINK("https://docs.wto.org/imrd/directdoc.asp?DDFDocuments/u/G/TBTN26/JAM131A1.docx", "https://docs.wto.org/imrd/directdoc.asp?DDFDocuments/u/G/TBTN26/JAM131A1.docx")</f>
        <v>https://docs.wto.org/imrd/directdoc.asp?DDFDocuments/u/G/TBTN26/JAM131A1.docx</v>
      </c>
      <c r="T339" s="6" t="str">
        <f>HYPERLINK("https://docs.wto.org/imrd/directdoc.asp?DDFDocuments/v/G/TBTN26/JAM131A1.docx", "https://docs.wto.org/imrd/directdoc.asp?DDFDocuments/v/G/TBTN26/JAM131A1.docx")</f>
        <v>https://docs.wto.org/imrd/directdoc.asp?DDFDocuments/v/G/TBTN26/JAM131A1.docx</v>
      </c>
      <c r="U339" s="6" t="s">
        <v>45</v>
      </c>
      <c r="V339" s="6" t="s">
        <v>45</v>
      </c>
      <c r="W339" s="6" t="s">
        <v>45</v>
      </c>
      <c r="X339" s="6" t="s">
        <v>45</v>
      </c>
      <c r="Y339" s="6" t="s">
        <v>45</v>
      </c>
      <c r="Z339" s="6" t="s">
        <v>45</v>
      </c>
      <c r="AA339" s="6" t="s">
        <v>45</v>
      </c>
      <c r="AB339" s="9" t="s">
        <v>38</v>
      </c>
      <c r="AC339" s="6" t="s">
        <v>38</v>
      </c>
      <c r="AD339" s="6" t="s">
        <v>38</v>
      </c>
      <c r="AE339" s="6" t="s">
        <v>38</v>
      </c>
      <c r="AF339" s="6" t="s">
        <v>38</v>
      </c>
      <c r="AG339" s="6" t="s">
        <v>38</v>
      </c>
      <c r="AH339" s="9" t="s">
        <v>38</v>
      </c>
    </row>
    <row r="340" spans="1:34" ht="30" customHeight="1" x14ac:dyDescent="0.3">
      <c r="A340" s="6" t="s">
        <v>780</v>
      </c>
      <c r="B340" s="10">
        <v>46192</v>
      </c>
      <c r="C340" s="8" t="str">
        <f>HYPERLINK("https://epingalert.org/en/Search?viewData= G/TBT/N/JAM/132/Add.1"," G/TBT/N/JAM/132/Add.1")</f>
        <v xml:space="preserve"> G/TBT/N/JAM/132/Add.1</v>
      </c>
      <c r="D340" s="9" t="s">
        <v>788</v>
      </c>
      <c r="E340" s="9" t="s">
        <v>38</v>
      </c>
      <c r="F340" s="9" t="s">
        <v>789</v>
      </c>
      <c r="G340" s="9" t="s">
        <v>790</v>
      </c>
      <c r="H340" s="9" t="s">
        <v>783</v>
      </c>
      <c r="I340" s="9" t="s">
        <v>574</v>
      </c>
      <c r="J340" s="9" t="s">
        <v>791</v>
      </c>
      <c r="K340" s="9" t="s">
        <v>80</v>
      </c>
      <c r="L340" s="6"/>
      <c r="M340" s="7" t="s">
        <v>38</v>
      </c>
      <c r="N340" s="7"/>
      <c r="O340" s="7"/>
      <c r="P340" s="6" t="s">
        <v>52</v>
      </c>
      <c r="Q340" s="6"/>
      <c r="R340" s="6" t="str">
        <f>HYPERLINK("https://docs.wto.org/imrd/directdoc.asp?DDFDocuments/t/G/TBTN26/JAM132A1.docx", "https://docs.wto.org/imrd/directdoc.asp?DDFDocuments/t/G/TBTN26/JAM132A1.docx")</f>
        <v>https://docs.wto.org/imrd/directdoc.asp?DDFDocuments/t/G/TBTN26/JAM132A1.docx</v>
      </c>
      <c r="S340" s="6" t="str">
        <f>HYPERLINK("https://docs.wto.org/imrd/directdoc.asp?DDFDocuments/u/G/TBTN26/JAM132A1.docx", "https://docs.wto.org/imrd/directdoc.asp?DDFDocuments/u/G/TBTN26/JAM132A1.docx")</f>
        <v>https://docs.wto.org/imrd/directdoc.asp?DDFDocuments/u/G/TBTN26/JAM132A1.docx</v>
      </c>
      <c r="T340" s="6" t="str">
        <f>HYPERLINK("https://docs.wto.org/imrd/directdoc.asp?DDFDocuments/v/G/TBTN26/JAM132A1.docx", "https://docs.wto.org/imrd/directdoc.asp?DDFDocuments/v/G/TBTN26/JAM132A1.docx")</f>
        <v>https://docs.wto.org/imrd/directdoc.asp?DDFDocuments/v/G/TBTN26/JAM132A1.docx</v>
      </c>
      <c r="U340" s="6" t="s">
        <v>45</v>
      </c>
      <c r="V340" s="6" t="s">
        <v>45</v>
      </c>
      <c r="W340" s="6" t="s">
        <v>45</v>
      </c>
      <c r="X340" s="6" t="s">
        <v>45</v>
      </c>
      <c r="Y340" s="6" t="s">
        <v>45</v>
      </c>
      <c r="Z340" s="6" t="s">
        <v>45</v>
      </c>
      <c r="AA340" s="6" t="s">
        <v>45</v>
      </c>
      <c r="AB340" s="9" t="s">
        <v>38</v>
      </c>
      <c r="AC340" s="6" t="s">
        <v>38</v>
      </c>
      <c r="AD340" s="6" t="s">
        <v>38</v>
      </c>
      <c r="AE340" s="6" t="s">
        <v>38</v>
      </c>
      <c r="AF340" s="6" t="s">
        <v>38</v>
      </c>
      <c r="AG340" s="6" t="s">
        <v>38</v>
      </c>
      <c r="AH340" s="9" t="s">
        <v>38</v>
      </c>
    </row>
    <row r="341" spans="1:34" ht="30" customHeight="1" x14ac:dyDescent="0.3">
      <c r="A341" s="6" t="s">
        <v>780</v>
      </c>
      <c r="B341" s="10">
        <v>46192</v>
      </c>
      <c r="C341" s="8" t="str">
        <f>HYPERLINK("https://epingalert.org/en/Search?viewData= G/TBT/N/JAM/133/Add.1"," G/TBT/N/JAM/133/Add.1")</f>
        <v xml:space="preserve"> G/TBT/N/JAM/133/Add.1</v>
      </c>
      <c r="D341" s="9" t="s">
        <v>792</v>
      </c>
      <c r="E341" s="9" t="s">
        <v>38</v>
      </c>
      <c r="F341" s="9" t="s">
        <v>793</v>
      </c>
      <c r="G341" s="9" t="s">
        <v>794</v>
      </c>
      <c r="H341" s="9" t="s">
        <v>783</v>
      </c>
      <c r="I341" s="9" t="s">
        <v>574</v>
      </c>
      <c r="J341" s="9" t="s">
        <v>795</v>
      </c>
      <c r="K341" s="9" t="s">
        <v>80</v>
      </c>
      <c r="L341" s="6"/>
      <c r="M341" s="7" t="s">
        <v>38</v>
      </c>
      <c r="N341" s="7"/>
      <c r="O341" s="7"/>
      <c r="P341" s="6" t="s">
        <v>52</v>
      </c>
      <c r="Q341" s="6"/>
      <c r="R341" s="6" t="str">
        <f>HYPERLINK("https://docs.wto.org/imrd/directdoc.asp?DDFDocuments/t/G/TBTN26/JAM133A1.docx", "https://docs.wto.org/imrd/directdoc.asp?DDFDocuments/t/G/TBTN26/JAM133A1.docx")</f>
        <v>https://docs.wto.org/imrd/directdoc.asp?DDFDocuments/t/G/TBTN26/JAM133A1.docx</v>
      </c>
      <c r="S341" s="6" t="str">
        <f>HYPERLINK("https://docs.wto.org/imrd/directdoc.asp?DDFDocuments/u/G/TBTN26/JAM133A1.docx", "https://docs.wto.org/imrd/directdoc.asp?DDFDocuments/u/G/TBTN26/JAM133A1.docx")</f>
        <v>https://docs.wto.org/imrd/directdoc.asp?DDFDocuments/u/G/TBTN26/JAM133A1.docx</v>
      </c>
      <c r="T341" s="6" t="str">
        <f>HYPERLINK("https://docs.wto.org/imrd/directdoc.asp?DDFDocuments/v/G/TBTN26/JAM133A1.docx", "https://docs.wto.org/imrd/directdoc.asp?DDFDocuments/v/G/TBTN26/JAM133A1.docx")</f>
        <v>https://docs.wto.org/imrd/directdoc.asp?DDFDocuments/v/G/TBTN26/JAM133A1.docx</v>
      </c>
      <c r="U341" s="6" t="s">
        <v>45</v>
      </c>
      <c r="V341" s="6" t="s">
        <v>45</v>
      </c>
      <c r="W341" s="6" t="s">
        <v>45</v>
      </c>
      <c r="X341" s="6" t="s">
        <v>45</v>
      </c>
      <c r="Y341" s="6" t="s">
        <v>45</v>
      </c>
      <c r="Z341" s="6" t="s">
        <v>45</v>
      </c>
      <c r="AA341" s="6" t="s">
        <v>45</v>
      </c>
      <c r="AB341" s="9" t="s">
        <v>38</v>
      </c>
      <c r="AC341" s="6" t="s">
        <v>38</v>
      </c>
      <c r="AD341" s="6" t="s">
        <v>38</v>
      </c>
      <c r="AE341" s="6" t="s">
        <v>38</v>
      </c>
      <c r="AF341" s="6" t="s">
        <v>38</v>
      </c>
      <c r="AG341" s="6" t="s">
        <v>38</v>
      </c>
      <c r="AH341" s="9" t="s">
        <v>38</v>
      </c>
    </row>
    <row r="342" spans="1:34" ht="30" customHeight="1" x14ac:dyDescent="0.3">
      <c r="A342" s="6" t="s">
        <v>780</v>
      </c>
      <c r="B342" s="10">
        <v>46192</v>
      </c>
      <c r="C342" s="8" t="str">
        <f>HYPERLINK("https://epingalert.org/en/Search?viewData= G/TBT/N/JAM/134/Add.1"," G/TBT/N/JAM/134/Add.1")</f>
        <v xml:space="preserve"> G/TBT/N/JAM/134/Add.1</v>
      </c>
      <c r="D342" s="9" t="s">
        <v>796</v>
      </c>
      <c r="E342" s="9" t="s">
        <v>38</v>
      </c>
      <c r="F342" s="9" t="s">
        <v>797</v>
      </c>
      <c r="G342" s="9" t="s">
        <v>798</v>
      </c>
      <c r="H342" s="9" t="s">
        <v>783</v>
      </c>
      <c r="I342" s="9" t="s">
        <v>574</v>
      </c>
      <c r="J342" s="9" t="s">
        <v>799</v>
      </c>
      <c r="K342" s="9" t="s">
        <v>80</v>
      </c>
      <c r="L342" s="6"/>
      <c r="M342" s="7" t="s">
        <v>38</v>
      </c>
      <c r="N342" s="7"/>
      <c r="O342" s="7"/>
      <c r="P342" s="6" t="s">
        <v>52</v>
      </c>
      <c r="Q342" s="6"/>
      <c r="R342" s="6" t="str">
        <f>HYPERLINK("https://docs.wto.org/imrd/directdoc.asp?DDFDocuments/t/G/TBTN26/JAM134A1.docx", "https://docs.wto.org/imrd/directdoc.asp?DDFDocuments/t/G/TBTN26/JAM134A1.docx")</f>
        <v>https://docs.wto.org/imrd/directdoc.asp?DDFDocuments/t/G/TBTN26/JAM134A1.docx</v>
      </c>
      <c r="S342" s="6" t="str">
        <f>HYPERLINK("https://docs.wto.org/imrd/directdoc.asp?DDFDocuments/u/G/TBTN26/JAM134A1.docx", "https://docs.wto.org/imrd/directdoc.asp?DDFDocuments/u/G/TBTN26/JAM134A1.docx")</f>
        <v>https://docs.wto.org/imrd/directdoc.asp?DDFDocuments/u/G/TBTN26/JAM134A1.docx</v>
      </c>
      <c r="T342" s="6" t="str">
        <f>HYPERLINK("https://docs.wto.org/imrd/directdoc.asp?DDFDocuments/v/G/TBTN26/JAM134A1.docx", "https://docs.wto.org/imrd/directdoc.asp?DDFDocuments/v/G/TBTN26/JAM134A1.docx")</f>
        <v>https://docs.wto.org/imrd/directdoc.asp?DDFDocuments/v/G/TBTN26/JAM134A1.docx</v>
      </c>
      <c r="U342" s="6" t="s">
        <v>45</v>
      </c>
      <c r="V342" s="6" t="s">
        <v>45</v>
      </c>
      <c r="W342" s="6" t="s">
        <v>45</v>
      </c>
      <c r="X342" s="6" t="s">
        <v>45</v>
      </c>
      <c r="Y342" s="6" t="s">
        <v>45</v>
      </c>
      <c r="Z342" s="6" t="s">
        <v>45</v>
      </c>
      <c r="AA342" s="6" t="s">
        <v>45</v>
      </c>
      <c r="AB342" s="9" t="s">
        <v>38</v>
      </c>
      <c r="AC342" s="6" t="s">
        <v>38</v>
      </c>
      <c r="AD342" s="6" t="s">
        <v>38</v>
      </c>
      <c r="AE342" s="6" t="s">
        <v>38</v>
      </c>
      <c r="AF342" s="6" t="s">
        <v>38</v>
      </c>
      <c r="AG342" s="6" t="s">
        <v>38</v>
      </c>
      <c r="AH342" s="9" t="s">
        <v>38</v>
      </c>
    </row>
    <row r="343" spans="1:34" ht="30" customHeight="1" x14ac:dyDescent="0.3">
      <c r="A343" s="6" t="s">
        <v>780</v>
      </c>
      <c r="B343" s="10">
        <v>46192</v>
      </c>
      <c r="C343" s="8" t="str">
        <f>HYPERLINK("https://epingalert.org/en/Search?viewData= G/TBT/N/JAM/135/Add.1"," G/TBT/N/JAM/135/Add.1")</f>
        <v xml:space="preserve"> G/TBT/N/JAM/135/Add.1</v>
      </c>
      <c r="D343" s="9" t="s">
        <v>800</v>
      </c>
      <c r="E343" s="9" t="s">
        <v>38</v>
      </c>
      <c r="F343" s="9" t="s">
        <v>801</v>
      </c>
      <c r="G343" s="9" t="s">
        <v>802</v>
      </c>
      <c r="H343" s="9" t="s">
        <v>783</v>
      </c>
      <c r="I343" s="9" t="s">
        <v>574</v>
      </c>
      <c r="J343" s="9" t="s">
        <v>803</v>
      </c>
      <c r="K343" s="9" t="s">
        <v>80</v>
      </c>
      <c r="L343" s="6"/>
      <c r="M343" s="7" t="s">
        <v>38</v>
      </c>
      <c r="N343" s="7"/>
      <c r="O343" s="7"/>
      <c r="P343" s="6" t="s">
        <v>52</v>
      </c>
      <c r="Q343" s="6"/>
      <c r="R343" s="6" t="str">
        <f>HYPERLINK("https://docs.wto.org/imrd/directdoc.asp?DDFDocuments/t/G/TBTN26/JAM135A1.docx", "https://docs.wto.org/imrd/directdoc.asp?DDFDocuments/t/G/TBTN26/JAM135A1.docx")</f>
        <v>https://docs.wto.org/imrd/directdoc.asp?DDFDocuments/t/G/TBTN26/JAM135A1.docx</v>
      </c>
      <c r="S343" s="6" t="str">
        <f>HYPERLINK("https://docs.wto.org/imrd/directdoc.asp?DDFDocuments/u/G/TBTN26/JAM135A1.docx", "https://docs.wto.org/imrd/directdoc.asp?DDFDocuments/u/G/TBTN26/JAM135A1.docx")</f>
        <v>https://docs.wto.org/imrd/directdoc.asp?DDFDocuments/u/G/TBTN26/JAM135A1.docx</v>
      </c>
      <c r="T343" s="6" t="str">
        <f>HYPERLINK("https://docs.wto.org/imrd/directdoc.asp?DDFDocuments/v/G/TBTN26/JAM135A1.docx", "https://docs.wto.org/imrd/directdoc.asp?DDFDocuments/v/G/TBTN26/JAM135A1.docx")</f>
        <v>https://docs.wto.org/imrd/directdoc.asp?DDFDocuments/v/G/TBTN26/JAM135A1.docx</v>
      </c>
      <c r="U343" s="6" t="s">
        <v>45</v>
      </c>
      <c r="V343" s="6" t="s">
        <v>45</v>
      </c>
      <c r="W343" s="6" t="s">
        <v>45</v>
      </c>
      <c r="X343" s="6" t="s">
        <v>45</v>
      </c>
      <c r="Y343" s="6" t="s">
        <v>45</v>
      </c>
      <c r="Z343" s="6" t="s">
        <v>45</v>
      </c>
      <c r="AA343" s="6" t="s">
        <v>45</v>
      </c>
      <c r="AB343" s="9" t="s">
        <v>38</v>
      </c>
      <c r="AC343" s="6" t="s">
        <v>38</v>
      </c>
      <c r="AD343" s="6" t="s">
        <v>38</v>
      </c>
      <c r="AE343" s="6" t="s">
        <v>38</v>
      </c>
      <c r="AF343" s="6" t="s">
        <v>38</v>
      </c>
      <c r="AG343" s="6" t="s">
        <v>38</v>
      </c>
      <c r="AH343" s="9" t="s">
        <v>38</v>
      </c>
    </row>
    <row r="344" spans="1:34" ht="30" customHeight="1" x14ac:dyDescent="0.3">
      <c r="A344" s="6" t="s">
        <v>780</v>
      </c>
      <c r="B344" s="10">
        <v>46192</v>
      </c>
      <c r="C344" s="8" t="str">
        <f>HYPERLINK("https://epingalert.org/en/Search?viewData= G/TBT/N/JAM/136/Add.1"," G/TBT/N/JAM/136/Add.1")</f>
        <v xml:space="preserve"> G/TBT/N/JAM/136/Add.1</v>
      </c>
      <c r="D344" s="9" t="s">
        <v>804</v>
      </c>
      <c r="E344" s="9" t="s">
        <v>38</v>
      </c>
      <c r="F344" s="9" t="s">
        <v>805</v>
      </c>
      <c r="G344" s="9" t="s">
        <v>806</v>
      </c>
      <c r="H344" s="9" t="s">
        <v>783</v>
      </c>
      <c r="I344" s="9" t="s">
        <v>574</v>
      </c>
      <c r="J344" s="9" t="s">
        <v>807</v>
      </c>
      <c r="K344" s="9" t="s">
        <v>80</v>
      </c>
      <c r="L344" s="6"/>
      <c r="M344" s="7" t="s">
        <v>38</v>
      </c>
      <c r="N344" s="7"/>
      <c r="O344" s="7"/>
      <c r="P344" s="6" t="s">
        <v>52</v>
      </c>
      <c r="Q344" s="6"/>
      <c r="R344" s="6" t="str">
        <f>HYPERLINK("https://docs.wto.org/imrd/directdoc.asp?DDFDocuments/t/G/TBTN26/JAM136A1.docx", "https://docs.wto.org/imrd/directdoc.asp?DDFDocuments/t/G/TBTN26/JAM136A1.docx")</f>
        <v>https://docs.wto.org/imrd/directdoc.asp?DDFDocuments/t/G/TBTN26/JAM136A1.docx</v>
      </c>
      <c r="S344" s="6" t="str">
        <f>HYPERLINK("https://docs.wto.org/imrd/directdoc.asp?DDFDocuments/u/G/TBTN26/JAM136A1.docx", "https://docs.wto.org/imrd/directdoc.asp?DDFDocuments/u/G/TBTN26/JAM136A1.docx")</f>
        <v>https://docs.wto.org/imrd/directdoc.asp?DDFDocuments/u/G/TBTN26/JAM136A1.docx</v>
      </c>
      <c r="T344" s="6" t="str">
        <f>HYPERLINK("https://docs.wto.org/imrd/directdoc.asp?DDFDocuments/v/G/TBTN26/JAM136A1.docx", "https://docs.wto.org/imrd/directdoc.asp?DDFDocuments/v/G/TBTN26/JAM136A1.docx")</f>
        <v>https://docs.wto.org/imrd/directdoc.asp?DDFDocuments/v/G/TBTN26/JAM136A1.docx</v>
      </c>
      <c r="U344" s="6" t="s">
        <v>45</v>
      </c>
      <c r="V344" s="6" t="s">
        <v>45</v>
      </c>
      <c r="W344" s="6" t="s">
        <v>45</v>
      </c>
      <c r="X344" s="6" t="s">
        <v>45</v>
      </c>
      <c r="Y344" s="6" t="s">
        <v>45</v>
      </c>
      <c r="Z344" s="6" t="s">
        <v>45</v>
      </c>
      <c r="AA344" s="6" t="s">
        <v>45</v>
      </c>
      <c r="AB344" s="9" t="s">
        <v>38</v>
      </c>
      <c r="AC344" s="6" t="s">
        <v>38</v>
      </c>
      <c r="AD344" s="6" t="s">
        <v>38</v>
      </c>
      <c r="AE344" s="6" t="s">
        <v>38</v>
      </c>
      <c r="AF344" s="6" t="s">
        <v>38</v>
      </c>
      <c r="AG344" s="6" t="s">
        <v>38</v>
      </c>
      <c r="AH344" s="9" t="s">
        <v>38</v>
      </c>
    </row>
    <row r="345" spans="1:34" ht="30" customHeight="1" x14ac:dyDescent="0.3">
      <c r="A345" s="6" t="s">
        <v>780</v>
      </c>
      <c r="B345" s="10">
        <v>46192</v>
      </c>
      <c r="C345" s="8" t="str">
        <f>HYPERLINK("https://epingalert.org/en/Search?viewData= G/TBT/N/JAM/137/Add.1"," G/TBT/N/JAM/137/Add.1")</f>
        <v xml:space="preserve"> G/TBT/N/JAM/137/Add.1</v>
      </c>
      <c r="D345" s="9" t="s">
        <v>808</v>
      </c>
      <c r="E345" s="9" t="s">
        <v>38</v>
      </c>
      <c r="F345" s="9" t="s">
        <v>809</v>
      </c>
      <c r="G345" s="9" t="s">
        <v>810</v>
      </c>
      <c r="H345" s="9" t="s">
        <v>783</v>
      </c>
      <c r="I345" s="9" t="s">
        <v>574</v>
      </c>
      <c r="J345" s="9" t="s">
        <v>799</v>
      </c>
      <c r="K345" s="9" t="s">
        <v>80</v>
      </c>
      <c r="L345" s="6"/>
      <c r="M345" s="7" t="s">
        <v>38</v>
      </c>
      <c r="N345" s="7"/>
      <c r="O345" s="7"/>
      <c r="P345" s="6" t="s">
        <v>52</v>
      </c>
      <c r="Q345" s="6"/>
      <c r="R345" s="6" t="str">
        <f>HYPERLINK("https://docs.wto.org/imrd/directdoc.asp?DDFDocuments/t/G/TBTN26/JAM137A1.docx", "https://docs.wto.org/imrd/directdoc.asp?DDFDocuments/t/G/TBTN26/JAM137A1.docx")</f>
        <v>https://docs.wto.org/imrd/directdoc.asp?DDFDocuments/t/G/TBTN26/JAM137A1.docx</v>
      </c>
      <c r="S345" s="6" t="str">
        <f>HYPERLINK("https://docs.wto.org/imrd/directdoc.asp?DDFDocuments/u/G/TBTN26/JAM137A1.docx", "https://docs.wto.org/imrd/directdoc.asp?DDFDocuments/u/G/TBTN26/JAM137A1.docx")</f>
        <v>https://docs.wto.org/imrd/directdoc.asp?DDFDocuments/u/G/TBTN26/JAM137A1.docx</v>
      </c>
      <c r="T345" s="6" t="str">
        <f>HYPERLINK("https://docs.wto.org/imrd/directdoc.asp?DDFDocuments/v/G/TBTN26/JAM137A1.docx", "https://docs.wto.org/imrd/directdoc.asp?DDFDocuments/v/G/TBTN26/JAM137A1.docx")</f>
        <v>https://docs.wto.org/imrd/directdoc.asp?DDFDocuments/v/G/TBTN26/JAM137A1.docx</v>
      </c>
      <c r="U345" s="6" t="s">
        <v>45</v>
      </c>
      <c r="V345" s="6" t="s">
        <v>45</v>
      </c>
      <c r="W345" s="6" t="s">
        <v>45</v>
      </c>
      <c r="X345" s="6" t="s">
        <v>45</v>
      </c>
      <c r="Y345" s="6" t="s">
        <v>45</v>
      </c>
      <c r="Z345" s="6" t="s">
        <v>45</v>
      </c>
      <c r="AA345" s="6" t="s">
        <v>45</v>
      </c>
      <c r="AB345" s="9" t="s">
        <v>38</v>
      </c>
      <c r="AC345" s="6" t="s">
        <v>38</v>
      </c>
      <c r="AD345" s="6" t="s">
        <v>38</v>
      </c>
      <c r="AE345" s="6" t="s">
        <v>38</v>
      </c>
      <c r="AF345" s="6" t="s">
        <v>38</v>
      </c>
      <c r="AG345" s="6" t="s">
        <v>38</v>
      </c>
      <c r="AH345" s="9" t="s">
        <v>38</v>
      </c>
    </row>
    <row r="346" spans="1:34" ht="30" customHeight="1" x14ac:dyDescent="0.3">
      <c r="A346" s="6" t="s">
        <v>811</v>
      </c>
      <c r="B346" s="10">
        <v>46192</v>
      </c>
      <c r="C346" s="8" t="str">
        <f>HYPERLINK("https://epingalert.org/en/Search?viewData= G/TBT/N/PHL/369"," G/TBT/N/PHL/369")</f>
        <v xml:space="preserve"> G/TBT/N/PHL/369</v>
      </c>
      <c r="D346" s="9" t="s">
        <v>812</v>
      </c>
      <c r="E346" s="9" t="s">
        <v>813</v>
      </c>
      <c r="F346" s="9" t="s">
        <v>814</v>
      </c>
      <c r="G346" s="9" t="s">
        <v>38</v>
      </c>
      <c r="H346" s="9" t="s">
        <v>815</v>
      </c>
      <c r="I346" s="9" t="s">
        <v>142</v>
      </c>
      <c r="J346" s="9" t="s">
        <v>816</v>
      </c>
      <c r="K346" s="9" t="s">
        <v>121</v>
      </c>
      <c r="L346" s="6"/>
      <c r="M346" s="7">
        <v>46199</v>
      </c>
      <c r="N346" s="7" t="s">
        <v>817</v>
      </c>
      <c r="O346" s="7" t="s">
        <v>122</v>
      </c>
      <c r="P346" s="6" t="s">
        <v>43</v>
      </c>
      <c r="Q346" s="9" t="s">
        <v>818</v>
      </c>
      <c r="R346" s="6" t="str">
        <f>HYPERLINK("https://docs.wto.org/imrd/directdoc.asp?DDFDocuments/t/G/TBTN26/PHL369.docx", "https://docs.wto.org/imrd/directdoc.asp?DDFDocuments/t/G/TBTN26/PHL369.docx")</f>
        <v>https://docs.wto.org/imrd/directdoc.asp?DDFDocuments/t/G/TBTN26/PHL369.docx</v>
      </c>
      <c r="S346" s="6" t="str">
        <f>HYPERLINK("https://docs.wto.org/imrd/directdoc.asp?DDFDocuments/u/G/TBTN26/PHL369.docx", "https://docs.wto.org/imrd/directdoc.asp?DDFDocuments/u/G/TBTN26/PHL369.docx")</f>
        <v>https://docs.wto.org/imrd/directdoc.asp?DDFDocuments/u/G/TBTN26/PHL369.docx</v>
      </c>
      <c r="T346" s="6" t="str">
        <f>HYPERLINK("https://docs.wto.org/imrd/directdoc.asp?DDFDocuments/v/G/TBTN26/PHL369.docx", "https://docs.wto.org/imrd/directdoc.asp?DDFDocuments/v/G/TBTN26/PHL369.docx")</f>
        <v>https://docs.wto.org/imrd/directdoc.asp?DDFDocuments/v/G/TBTN26/PHL369.docx</v>
      </c>
      <c r="U346" s="6" t="s">
        <v>44</v>
      </c>
      <c r="V346" s="6" t="s">
        <v>45</v>
      </c>
      <c r="W346" s="6" t="s">
        <v>45</v>
      </c>
      <c r="X346" s="6" t="s">
        <v>45</v>
      </c>
      <c r="Y346" s="6" t="s">
        <v>45</v>
      </c>
      <c r="Z346" s="6" t="s">
        <v>45</v>
      </c>
      <c r="AA346" s="6" t="s">
        <v>45</v>
      </c>
      <c r="AB346" s="9" t="s">
        <v>819</v>
      </c>
      <c r="AC346" s="6" t="s">
        <v>38</v>
      </c>
      <c r="AD346" s="6" t="s">
        <v>38</v>
      </c>
      <c r="AE346" s="6" t="s">
        <v>38</v>
      </c>
      <c r="AF346" s="6" t="s">
        <v>38</v>
      </c>
      <c r="AG346" s="6" t="s">
        <v>38</v>
      </c>
      <c r="AH346" s="9" t="s">
        <v>38</v>
      </c>
    </row>
    <row r="347" spans="1:34" ht="30" customHeight="1" x14ac:dyDescent="0.3">
      <c r="A347" s="6" t="s">
        <v>125</v>
      </c>
      <c r="B347" s="10">
        <v>46192</v>
      </c>
      <c r="C347" s="8" t="str">
        <f>HYPERLINK("https://epingalert.org/en/Search?viewData= G/TBT/N/UKR/320/Rev.2/Add.1"," G/TBT/N/UKR/320/Rev.2/Add.1")</f>
        <v xml:space="preserve"> G/TBT/N/UKR/320/Rev.2/Add.1</v>
      </c>
      <c r="D347" s="9" t="s">
        <v>820</v>
      </c>
      <c r="E347" s="9" t="s">
        <v>821</v>
      </c>
      <c r="F347" s="9" t="s">
        <v>822</v>
      </c>
      <c r="G347" s="9" t="s">
        <v>38</v>
      </c>
      <c r="H347" s="9" t="s">
        <v>823</v>
      </c>
      <c r="I347" s="9" t="s">
        <v>824</v>
      </c>
      <c r="J347" s="9" t="s">
        <v>38</v>
      </c>
      <c r="K347" s="9" t="s">
        <v>223</v>
      </c>
      <c r="L347" s="6"/>
      <c r="M347" s="7" t="s">
        <v>38</v>
      </c>
      <c r="N347" s="7"/>
      <c r="O347" s="7"/>
      <c r="P347" s="6" t="s">
        <v>52</v>
      </c>
      <c r="Q347" s="9" t="s">
        <v>825</v>
      </c>
      <c r="R347" s="6" t="str">
        <f>HYPERLINK("https://docs.wto.org/imrd/directdoc.asp?DDFDocuments/t/G/TBTN24/UKR320R2A1.docx", "https://docs.wto.org/imrd/directdoc.asp?DDFDocuments/t/G/TBTN24/UKR320R2A1.docx")</f>
        <v>https://docs.wto.org/imrd/directdoc.asp?DDFDocuments/t/G/TBTN24/UKR320R2A1.docx</v>
      </c>
      <c r="S347" s="6" t="str">
        <f>HYPERLINK("https://docs.wto.org/imrd/directdoc.asp?DDFDocuments/u/G/TBTN24/UKR320R2A1.docx", "https://docs.wto.org/imrd/directdoc.asp?DDFDocuments/u/G/TBTN24/UKR320R2A1.docx")</f>
        <v>https://docs.wto.org/imrd/directdoc.asp?DDFDocuments/u/G/TBTN24/UKR320R2A1.docx</v>
      </c>
      <c r="T347" s="6" t="str">
        <f>HYPERLINK("https://docs.wto.org/imrd/directdoc.asp?DDFDocuments/v/G/TBTN24/UKR320R2A1.docx", "https://docs.wto.org/imrd/directdoc.asp?DDFDocuments/v/G/TBTN24/UKR320R2A1.docx")</f>
        <v>https://docs.wto.org/imrd/directdoc.asp?DDFDocuments/v/G/TBTN24/UKR320R2A1.docx</v>
      </c>
      <c r="U347" s="6" t="s">
        <v>45</v>
      </c>
      <c r="V347" s="6" t="s">
        <v>45</v>
      </c>
      <c r="W347" s="6" t="s">
        <v>45</v>
      </c>
      <c r="X347" s="6" t="s">
        <v>45</v>
      </c>
      <c r="Y347" s="6" t="s">
        <v>45</v>
      </c>
      <c r="Z347" s="6" t="s">
        <v>45</v>
      </c>
      <c r="AA347" s="6" t="s">
        <v>45</v>
      </c>
      <c r="AB347" s="9" t="s">
        <v>38</v>
      </c>
      <c r="AC347" s="6" t="s">
        <v>38</v>
      </c>
      <c r="AD347" s="6" t="s">
        <v>38</v>
      </c>
      <c r="AE347" s="6" t="s">
        <v>38</v>
      </c>
      <c r="AF347" s="6" t="s">
        <v>38</v>
      </c>
      <c r="AG347" s="6" t="s">
        <v>38</v>
      </c>
      <c r="AH347" s="9" t="s">
        <v>38</v>
      </c>
    </row>
    <row r="348" spans="1:34" ht="30" customHeight="1" x14ac:dyDescent="0.3">
      <c r="A348" s="6" t="s">
        <v>54</v>
      </c>
      <c r="B348" s="10">
        <v>46192</v>
      </c>
      <c r="C348" s="8" t="str">
        <f>HYPERLINK("https://epingalert.org/en/Search?viewData= G/TBT/N/USA/590/Rev.1/Add.4"," G/TBT/N/USA/590/Rev.1/Add.4")</f>
        <v xml:space="preserve"> G/TBT/N/USA/590/Rev.1/Add.4</v>
      </c>
      <c r="D348" s="9" t="s">
        <v>826</v>
      </c>
      <c r="E348" s="9" t="s">
        <v>827</v>
      </c>
      <c r="F348" s="9" t="s">
        <v>828</v>
      </c>
      <c r="G348" s="9" t="s">
        <v>829</v>
      </c>
      <c r="H348" s="9" t="s">
        <v>830</v>
      </c>
      <c r="I348" s="9" t="s">
        <v>297</v>
      </c>
      <c r="J348" s="9" t="s">
        <v>38</v>
      </c>
      <c r="K348" s="9" t="s">
        <v>38</v>
      </c>
      <c r="L348" s="6"/>
      <c r="M348" s="7" t="s">
        <v>38</v>
      </c>
      <c r="N348" s="7"/>
      <c r="O348" s="7"/>
      <c r="P348" s="6" t="s">
        <v>52</v>
      </c>
      <c r="Q348" s="9" t="s">
        <v>831</v>
      </c>
      <c r="R348" s="6" t="str">
        <f>HYPERLINK("https://docs.wto.org/imrd/directdoc.asp?DDFDocuments/t/G/TBTN10/USA590R1A4.docx", "https://docs.wto.org/imrd/directdoc.asp?DDFDocuments/t/G/TBTN10/USA590R1A4.docx")</f>
        <v>https://docs.wto.org/imrd/directdoc.asp?DDFDocuments/t/G/TBTN10/USA590R1A4.docx</v>
      </c>
      <c r="S348" s="6" t="str">
        <f>HYPERLINK("https://docs.wto.org/imrd/directdoc.asp?DDFDocuments/u/G/TBTN10/USA590R1A4.docx", "https://docs.wto.org/imrd/directdoc.asp?DDFDocuments/u/G/TBTN10/USA590R1A4.docx")</f>
        <v>https://docs.wto.org/imrd/directdoc.asp?DDFDocuments/u/G/TBTN10/USA590R1A4.docx</v>
      </c>
      <c r="T348" s="6" t="str">
        <f>HYPERLINK("https://docs.wto.org/imrd/directdoc.asp?DDFDocuments/v/G/TBTN10/USA590R1A4.docx", "https://docs.wto.org/imrd/directdoc.asp?DDFDocuments/v/G/TBTN10/USA590R1A4.docx")</f>
        <v>https://docs.wto.org/imrd/directdoc.asp?DDFDocuments/v/G/TBTN10/USA590R1A4.docx</v>
      </c>
      <c r="U348" s="6" t="s">
        <v>44</v>
      </c>
      <c r="V348" s="6" t="s">
        <v>45</v>
      </c>
      <c r="W348" s="6" t="s">
        <v>44</v>
      </c>
      <c r="X348" s="6" t="s">
        <v>45</v>
      </c>
      <c r="Y348" s="6" t="s">
        <v>45</v>
      </c>
      <c r="Z348" s="6" t="s">
        <v>45</v>
      </c>
      <c r="AA348" s="6" t="s">
        <v>45</v>
      </c>
      <c r="AB348" s="9" t="s">
        <v>38</v>
      </c>
      <c r="AC348" s="6" t="s">
        <v>38</v>
      </c>
      <c r="AD348" s="6" t="s">
        <v>38</v>
      </c>
      <c r="AE348" s="6" t="s">
        <v>38</v>
      </c>
      <c r="AF348" s="6" t="s">
        <v>38</v>
      </c>
      <c r="AG348" s="6" t="s">
        <v>38</v>
      </c>
      <c r="AH348" s="9" t="s">
        <v>38</v>
      </c>
    </row>
    <row r="349" spans="1:34" ht="30" customHeight="1" x14ac:dyDescent="0.3">
      <c r="A349" s="6" t="s">
        <v>54</v>
      </c>
      <c r="B349" s="10">
        <v>46192</v>
      </c>
      <c r="C349" s="8" t="str">
        <f>HYPERLINK("https://epingalert.org/en/Search?viewData= G/TBT/N/USA/2233/Add.1"," G/TBT/N/USA/2233/Add.1")</f>
        <v xml:space="preserve"> G/TBT/N/USA/2233/Add.1</v>
      </c>
      <c r="D349" s="9" t="s">
        <v>832</v>
      </c>
      <c r="E349" s="9" t="s">
        <v>833</v>
      </c>
      <c r="F349" s="9" t="s">
        <v>834</v>
      </c>
      <c r="G349" s="9" t="s">
        <v>38</v>
      </c>
      <c r="H349" s="9" t="s">
        <v>835</v>
      </c>
      <c r="I349" s="9" t="s">
        <v>836</v>
      </c>
      <c r="J349" s="9" t="s">
        <v>38</v>
      </c>
      <c r="K349" s="9" t="s">
        <v>223</v>
      </c>
      <c r="L349" s="6"/>
      <c r="M349" s="7" t="s">
        <v>38</v>
      </c>
      <c r="N349" s="7"/>
      <c r="O349" s="7"/>
      <c r="P349" s="6" t="s">
        <v>52</v>
      </c>
      <c r="Q349" s="9" t="s">
        <v>837</v>
      </c>
      <c r="R349" s="6" t="str">
        <f>HYPERLINK("https://docs.wto.org/imrd/directdoc.asp?DDFDocuments/t/G/TBTN25/USA2233A1.docx", "https://docs.wto.org/imrd/directdoc.asp?DDFDocuments/t/G/TBTN25/USA2233A1.docx")</f>
        <v>https://docs.wto.org/imrd/directdoc.asp?DDFDocuments/t/G/TBTN25/USA2233A1.docx</v>
      </c>
      <c r="S349" s="6" t="str">
        <f>HYPERLINK("https://docs.wto.org/imrd/directdoc.asp?DDFDocuments/u/G/TBTN25/USA2233A1.docx", "https://docs.wto.org/imrd/directdoc.asp?DDFDocuments/u/G/TBTN25/USA2233A1.docx")</f>
        <v>https://docs.wto.org/imrd/directdoc.asp?DDFDocuments/u/G/TBTN25/USA2233A1.docx</v>
      </c>
      <c r="T349" s="6" t="str">
        <f>HYPERLINK("https://docs.wto.org/imrd/directdoc.asp?DDFDocuments/v/G/TBTN25/USA2233A1.docx", "https://docs.wto.org/imrd/directdoc.asp?DDFDocuments/v/G/TBTN25/USA2233A1.docx")</f>
        <v>https://docs.wto.org/imrd/directdoc.asp?DDFDocuments/v/G/TBTN25/USA2233A1.docx</v>
      </c>
      <c r="U349" s="6" t="s">
        <v>45</v>
      </c>
      <c r="V349" s="6" t="s">
        <v>45</v>
      </c>
      <c r="W349" s="6" t="s">
        <v>45</v>
      </c>
      <c r="X349" s="6" t="s">
        <v>45</v>
      </c>
      <c r="Y349" s="6" t="s">
        <v>45</v>
      </c>
      <c r="Z349" s="6" t="s">
        <v>45</v>
      </c>
      <c r="AA349" s="6" t="s">
        <v>45</v>
      </c>
      <c r="AB349" s="9" t="s">
        <v>38</v>
      </c>
      <c r="AC349" s="6" t="s">
        <v>38</v>
      </c>
      <c r="AD349" s="6" t="s">
        <v>38</v>
      </c>
      <c r="AE349" s="6" t="s">
        <v>38</v>
      </c>
      <c r="AF349" s="6" t="s">
        <v>38</v>
      </c>
      <c r="AG349" s="6" t="s">
        <v>38</v>
      </c>
      <c r="AH349" s="9" t="s">
        <v>38</v>
      </c>
    </row>
    <row r="350" spans="1:34" ht="30" customHeight="1" x14ac:dyDescent="0.3">
      <c r="A350" s="6" t="s">
        <v>34</v>
      </c>
      <c r="B350" s="10">
        <v>46195</v>
      </c>
      <c r="C350" s="8" t="str">
        <f>HYPERLINK("https://epingalert.org/en/Search?viewData= G/SPS/N/CAN/1642"," G/SPS/N/CAN/1642")</f>
        <v xml:space="preserve"> G/SPS/N/CAN/1642</v>
      </c>
      <c r="D350" s="9" t="s">
        <v>691</v>
      </c>
      <c r="E350" s="9" t="s">
        <v>692</v>
      </c>
      <c r="F350" s="9" t="s">
        <v>693</v>
      </c>
      <c r="G350" s="9" t="s">
        <v>38</v>
      </c>
      <c r="H350" s="9" t="s">
        <v>38</v>
      </c>
      <c r="I350" s="9" t="s">
        <v>39</v>
      </c>
      <c r="J350" s="9" t="s">
        <v>38</v>
      </c>
      <c r="K350" s="9" t="s">
        <v>40</v>
      </c>
      <c r="L350" s="6" t="s">
        <v>38</v>
      </c>
      <c r="M350" s="7">
        <v>46259</v>
      </c>
      <c r="N350" s="7" t="s">
        <v>694</v>
      </c>
      <c r="O350" s="7" t="s">
        <v>695</v>
      </c>
      <c r="P350" s="6" t="s">
        <v>43</v>
      </c>
      <c r="Q350" s="6"/>
      <c r="R350" s="6" t="str">
        <f>HYPERLINK("https://docs.wto.org/imrd/directdoc.asp?DDFDocuments/t/G/SPS/NCAN1642.docx", "https://docs.wto.org/imrd/directdoc.asp?DDFDocuments/t/G/SPS/NCAN1642.docx")</f>
        <v>https://docs.wto.org/imrd/directdoc.asp?DDFDocuments/t/G/SPS/NCAN1642.docx</v>
      </c>
      <c r="S350" s="6" t="str">
        <f>HYPERLINK("https://docs.wto.org/imrd/directdoc.asp?DDFDocuments/u/G/SPS/NCAN1642.docx", "https://docs.wto.org/imrd/directdoc.asp?DDFDocuments/u/G/SPS/NCAN1642.docx")</f>
        <v>https://docs.wto.org/imrd/directdoc.asp?DDFDocuments/u/G/SPS/NCAN1642.docx</v>
      </c>
      <c r="T350" s="6" t="str">
        <f>HYPERLINK("https://docs.wto.org/imrd/directdoc.asp?DDFDocuments/v/G/SPS/NCAN1642.docx", "https://docs.wto.org/imrd/directdoc.asp?DDFDocuments/v/G/SPS/NCAN1642.docx")</f>
        <v>https://docs.wto.org/imrd/directdoc.asp?DDFDocuments/v/G/SPS/NCAN1642.docx</v>
      </c>
      <c r="U350" s="6" t="s">
        <v>38</v>
      </c>
      <c r="V350" s="6" t="s">
        <v>38</v>
      </c>
      <c r="W350" s="6" t="s">
        <v>38</v>
      </c>
      <c r="X350" s="6" t="s">
        <v>38</v>
      </c>
      <c r="Y350" s="6" t="s">
        <v>38</v>
      </c>
      <c r="Z350" s="6" t="s">
        <v>38</v>
      </c>
      <c r="AA350" s="6" t="s">
        <v>38</v>
      </c>
      <c r="AB350" s="9" t="s">
        <v>38</v>
      </c>
      <c r="AC350" s="6" t="s">
        <v>44</v>
      </c>
      <c r="AD350" s="6" t="s">
        <v>45</v>
      </c>
      <c r="AE350" s="6" t="s">
        <v>45</v>
      </c>
      <c r="AF350" s="6" t="s">
        <v>45</v>
      </c>
      <c r="AG350" s="6" t="s">
        <v>44</v>
      </c>
      <c r="AH350" s="9" t="s">
        <v>38</v>
      </c>
    </row>
    <row r="351" spans="1:34" ht="30" customHeight="1" x14ac:dyDescent="0.3">
      <c r="A351" s="6" t="s">
        <v>696</v>
      </c>
      <c r="B351" s="10">
        <v>46195</v>
      </c>
      <c r="C351" s="8" t="str">
        <f>HYPERLINK("https://epingalert.org/en/Search?viewData= G/SPS/N/SLV/151"," G/SPS/N/SLV/151")</f>
        <v xml:space="preserve"> G/SPS/N/SLV/151</v>
      </c>
      <c r="D351" s="9" t="s">
        <v>697</v>
      </c>
      <c r="E351" s="9" t="s">
        <v>698</v>
      </c>
      <c r="F351" s="9" t="s">
        <v>699</v>
      </c>
      <c r="G351" s="9" t="s">
        <v>38</v>
      </c>
      <c r="H351" s="9" t="s">
        <v>700</v>
      </c>
      <c r="I351" s="9" t="s">
        <v>150</v>
      </c>
      <c r="J351" s="9" t="s">
        <v>38</v>
      </c>
      <c r="K351" s="9" t="s">
        <v>151</v>
      </c>
      <c r="L351" s="6" t="s">
        <v>38</v>
      </c>
      <c r="M351" s="7">
        <v>46255</v>
      </c>
      <c r="N351" s="7" t="s">
        <v>153</v>
      </c>
      <c r="O351" s="7" t="s">
        <v>153</v>
      </c>
      <c r="P351" s="6" t="s">
        <v>43</v>
      </c>
      <c r="Q351" s="9" t="s">
        <v>701</v>
      </c>
      <c r="R351" s="6" t="str">
        <f>HYPERLINK("https://docs.wto.org/imrd/directdoc.asp?DDFDocuments/t/G/SPS/NSLV151.docx", "https://docs.wto.org/imrd/directdoc.asp?DDFDocuments/t/G/SPS/NSLV151.docx")</f>
        <v>https://docs.wto.org/imrd/directdoc.asp?DDFDocuments/t/G/SPS/NSLV151.docx</v>
      </c>
      <c r="S351" s="6" t="str">
        <f>HYPERLINK("https://docs.wto.org/imrd/directdoc.asp?DDFDocuments/u/G/SPS/NSLV151.docx", "https://docs.wto.org/imrd/directdoc.asp?DDFDocuments/u/G/SPS/NSLV151.docx")</f>
        <v>https://docs.wto.org/imrd/directdoc.asp?DDFDocuments/u/G/SPS/NSLV151.docx</v>
      </c>
      <c r="T351" s="6" t="str">
        <f>HYPERLINK("https://docs.wto.org/imrd/directdoc.asp?DDFDocuments/v/G/SPS/NSLV151.docx", "https://docs.wto.org/imrd/directdoc.asp?DDFDocuments/v/G/SPS/NSLV151.docx")</f>
        <v>https://docs.wto.org/imrd/directdoc.asp?DDFDocuments/v/G/SPS/NSLV151.docx</v>
      </c>
      <c r="U351" s="6" t="s">
        <v>38</v>
      </c>
      <c r="V351" s="6" t="s">
        <v>38</v>
      </c>
      <c r="W351" s="6" t="s">
        <v>38</v>
      </c>
      <c r="X351" s="6" t="s">
        <v>38</v>
      </c>
      <c r="Y351" s="6" t="s">
        <v>38</v>
      </c>
      <c r="Z351" s="6" t="s">
        <v>38</v>
      </c>
      <c r="AA351" s="6" t="s">
        <v>38</v>
      </c>
      <c r="AB351" s="9" t="s">
        <v>38</v>
      </c>
      <c r="AC351" s="6" t="s">
        <v>45</v>
      </c>
      <c r="AD351" s="6" t="s">
        <v>45</v>
      </c>
      <c r="AE351" s="6" t="s">
        <v>45</v>
      </c>
      <c r="AF351" s="6" t="s">
        <v>44</v>
      </c>
      <c r="AG351" s="6" t="s">
        <v>60</v>
      </c>
      <c r="AH351" s="9" t="s">
        <v>38</v>
      </c>
    </row>
    <row r="352" spans="1:34" ht="30" customHeight="1" x14ac:dyDescent="0.3">
      <c r="A352" s="6" t="s">
        <v>432</v>
      </c>
      <c r="B352" s="10">
        <v>46195</v>
      </c>
      <c r="C352" s="8" t="str">
        <f>HYPERLINK("https://epingalert.org/en/Search?viewData= G/TBT/N/MEX/215/Add.1"," G/TBT/N/MEX/215/Add.1")</f>
        <v xml:space="preserve"> G/TBT/N/MEX/215/Add.1</v>
      </c>
      <c r="D352" s="9" t="s">
        <v>702</v>
      </c>
      <c r="E352" s="9" t="s">
        <v>703</v>
      </c>
      <c r="F352" s="9" t="s">
        <v>704</v>
      </c>
      <c r="G352" s="9" t="s">
        <v>38</v>
      </c>
      <c r="H352" s="9" t="s">
        <v>705</v>
      </c>
      <c r="I352" s="9" t="s">
        <v>392</v>
      </c>
      <c r="J352" s="9" t="s">
        <v>706</v>
      </c>
      <c r="K352" s="9" t="s">
        <v>38</v>
      </c>
      <c r="L352" s="6"/>
      <c r="M352" s="7" t="s">
        <v>38</v>
      </c>
      <c r="N352" s="7"/>
      <c r="O352" s="7"/>
      <c r="P352" s="6" t="s">
        <v>52</v>
      </c>
      <c r="Q352" s="9" t="s">
        <v>707</v>
      </c>
      <c r="R352" s="6" t="str">
        <f>HYPERLINK("https://docs.wto.org/imrd/directdoc.asp?DDFDocuments/t/G/TBTN11/MEX215A1.docx", "https://docs.wto.org/imrd/directdoc.asp?DDFDocuments/t/G/TBTN11/MEX215A1.docx")</f>
        <v>https://docs.wto.org/imrd/directdoc.asp?DDFDocuments/t/G/TBTN11/MEX215A1.docx</v>
      </c>
      <c r="S352" s="6" t="str">
        <f>HYPERLINK("https://docs.wto.org/imrd/directdoc.asp?DDFDocuments/u/G/TBTN11/MEX215A1.docx", "https://docs.wto.org/imrd/directdoc.asp?DDFDocuments/u/G/TBTN11/MEX215A1.docx")</f>
        <v>https://docs.wto.org/imrd/directdoc.asp?DDFDocuments/u/G/TBTN11/MEX215A1.docx</v>
      </c>
      <c r="T352" s="6" t="str">
        <f>HYPERLINK("https://docs.wto.org/imrd/directdoc.asp?DDFDocuments/v/G/TBTN11/MEX215A1.docx", "https://docs.wto.org/imrd/directdoc.asp?DDFDocuments/v/G/TBTN11/MEX215A1.docx")</f>
        <v>https://docs.wto.org/imrd/directdoc.asp?DDFDocuments/v/G/TBTN11/MEX215A1.docx</v>
      </c>
      <c r="U352" s="6" t="s">
        <v>44</v>
      </c>
      <c r="V352" s="6" t="s">
        <v>45</v>
      </c>
      <c r="W352" s="6" t="s">
        <v>45</v>
      </c>
      <c r="X352" s="6" t="s">
        <v>45</v>
      </c>
      <c r="Y352" s="6" t="s">
        <v>45</v>
      </c>
      <c r="Z352" s="6" t="s">
        <v>45</v>
      </c>
      <c r="AA352" s="6" t="s">
        <v>45</v>
      </c>
      <c r="AB352" s="9" t="s">
        <v>38</v>
      </c>
      <c r="AC352" s="6" t="s">
        <v>38</v>
      </c>
      <c r="AD352" s="6" t="s">
        <v>38</v>
      </c>
      <c r="AE352" s="6" t="s">
        <v>38</v>
      </c>
      <c r="AF352" s="6" t="s">
        <v>38</v>
      </c>
      <c r="AG352" s="6" t="s">
        <v>38</v>
      </c>
      <c r="AH352" s="9" t="s">
        <v>38</v>
      </c>
    </row>
    <row r="353" spans="1:34" ht="30" customHeight="1" x14ac:dyDescent="0.3">
      <c r="A353" s="6" t="s">
        <v>432</v>
      </c>
      <c r="B353" s="10">
        <v>46195</v>
      </c>
      <c r="C353" s="8" t="str">
        <f>HYPERLINK("https://epingalert.org/en/Search?viewData= G/TBT/N/MEX/574"," G/TBT/N/MEX/574")</f>
        <v xml:space="preserve"> G/TBT/N/MEX/574</v>
      </c>
      <c r="D353" s="9" t="s">
        <v>708</v>
      </c>
      <c r="E353" s="9" t="s">
        <v>709</v>
      </c>
      <c r="F353" s="9" t="s">
        <v>710</v>
      </c>
      <c r="G353" s="9" t="s">
        <v>38</v>
      </c>
      <c r="H353" s="9" t="s">
        <v>711</v>
      </c>
      <c r="I353" s="9" t="s">
        <v>142</v>
      </c>
      <c r="J353" s="9" t="s">
        <v>38</v>
      </c>
      <c r="K353" s="9" t="s">
        <v>121</v>
      </c>
      <c r="L353" s="6"/>
      <c r="M353" s="7">
        <v>46255</v>
      </c>
      <c r="N353" s="7" t="s">
        <v>153</v>
      </c>
      <c r="O353" s="7" t="s">
        <v>122</v>
      </c>
      <c r="P353" s="6" t="s">
        <v>43</v>
      </c>
      <c r="Q353" s="9" t="s">
        <v>712</v>
      </c>
      <c r="R353" s="6" t="str">
        <f>HYPERLINK("https://docs.wto.org/imrd/directdoc.asp?DDFDocuments/t/G/TBTN26/MEX574.docx", "https://docs.wto.org/imrd/directdoc.asp?DDFDocuments/t/G/TBTN26/MEX574.docx")</f>
        <v>https://docs.wto.org/imrd/directdoc.asp?DDFDocuments/t/G/TBTN26/MEX574.docx</v>
      </c>
      <c r="S353" s="6" t="str">
        <f>HYPERLINK("https://docs.wto.org/imrd/directdoc.asp?DDFDocuments/u/G/TBTN26/MEX574.docx", "https://docs.wto.org/imrd/directdoc.asp?DDFDocuments/u/G/TBTN26/MEX574.docx")</f>
        <v>https://docs.wto.org/imrd/directdoc.asp?DDFDocuments/u/G/TBTN26/MEX574.docx</v>
      </c>
      <c r="T353" s="6" t="str">
        <f>HYPERLINK("https://docs.wto.org/imrd/directdoc.asp?DDFDocuments/v/G/TBTN26/MEX574.docx", "https://docs.wto.org/imrd/directdoc.asp?DDFDocuments/v/G/TBTN26/MEX574.docx")</f>
        <v>https://docs.wto.org/imrd/directdoc.asp?DDFDocuments/v/G/TBTN26/MEX574.docx</v>
      </c>
      <c r="U353" s="6" t="s">
        <v>44</v>
      </c>
      <c r="V353" s="6" t="s">
        <v>45</v>
      </c>
      <c r="W353" s="6" t="s">
        <v>44</v>
      </c>
      <c r="X353" s="6" t="s">
        <v>45</v>
      </c>
      <c r="Y353" s="6" t="s">
        <v>45</v>
      </c>
      <c r="Z353" s="6" t="s">
        <v>45</v>
      </c>
      <c r="AA353" s="6" t="s">
        <v>45</v>
      </c>
      <c r="AB353" s="9" t="s">
        <v>713</v>
      </c>
      <c r="AC353" s="6" t="s">
        <v>38</v>
      </c>
      <c r="AD353" s="6" t="s">
        <v>38</v>
      </c>
      <c r="AE353" s="6" t="s">
        <v>38</v>
      </c>
      <c r="AF353" s="6" t="s">
        <v>38</v>
      </c>
      <c r="AG353" s="6" t="s">
        <v>38</v>
      </c>
      <c r="AH353" s="9" t="s">
        <v>38</v>
      </c>
    </row>
    <row r="354" spans="1:34" ht="30" customHeight="1" x14ac:dyDescent="0.3">
      <c r="A354" s="6" t="s">
        <v>696</v>
      </c>
      <c r="B354" s="10">
        <v>46195</v>
      </c>
      <c r="C354" s="8" t="str">
        <f>HYPERLINK("https://epingalert.org/en/Search?viewData= G/TBT/N/SLV/239"," G/TBT/N/SLV/239")</f>
        <v xml:space="preserve"> G/TBT/N/SLV/239</v>
      </c>
      <c r="D354" s="9" t="s">
        <v>714</v>
      </c>
      <c r="E354" s="9" t="s">
        <v>715</v>
      </c>
      <c r="F354" s="9" t="s">
        <v>716</v>
      </c>
      <c r="G354" s="9" t="s">
        <v>38</v>
      </c>
      <c r="H354" s="9" t="s">
        <v>700</v>
      </c>
      <c r="I354" s="9" t="s">
        <v>717</v>
      </c>
      <c r="J354" s="9" t="s">
        <v>38</v>
      </c>
      <c r="K354" s="9" t="s">
        <v>38</v>
      </c>
      <c r="L354" s="6"/>
      <c r="M354" s="7">
        <v>46255</v>
      </c>
      <c r="N354" s="7" t="s">
        <v>153</v>
      </c>
      <c r="O354" s="7" t="s">
        <v>122</v>
      </c>
      <c r="P354" s="6" t="s">
        <v>43</v>
      </c>
      <c r="Q354" s="9" t="s">
        <v>718</v>
      </c>
      <c r="R354" s="6" t="str">
        <f>HYPERLINK("https://docs.wto.org/imrd/directdoc.asp?DDFDocuments/t/G/TBTN26/SLV239.docx", "https://docs.wto.org/imrd/directdoc.asp?DDFDocuments/t/G/TBTN26/SLV239.docx")</f>
        <v>https://docs.wto.org/imrd/directdoc.asp?DDFDocuments/t/G/TBTN26/SLV239.docx</v>
      </c>
      <c r="S354" s="6" t="str">
        <f>HYPERLINK("https://docs.wto.org/imrd/directdoc.asp?DDFDocuments/u/G/TBTN26/SLV239.docx", "https://docs.wto.org/imrd/directdoc.asp?DDFDocuments/u/G/TBTN26/SLV239.docx")</f>
        <v>https://docs.wto.org/imrd/directdoc.asp?DDFDocuments/u/G/TBTN26/SLV239.docx</v>
      </c>
      <c r="T354" s="6" t="str">
        <f>HYPERLINK("https://docs.wto.org/imrd/directdoc.asp?DDFDocuments/v/G/TBTN26/SLV239.docx", "https://docs.wto.org/imrd/directdoc.asp?DDFDocuments/v/G/TBTN26/SLV239.docx")</f>
        <v>https://docs.wto.org/imrd/directdoc.asp?DDFDocuments/v/G/TBTN26/SLV239.docx</v>
      </c>
      <c r="U354" s="6" t="s">
        <v>44</v>
      </c>
      <c r="V354" s="6" t="s">
        <v>45</v>
      </c>
      <c r="W354" s="6" t="s">
        <v>45</v>
      </c>
      <c r="X354" s="6" t="s">
        <v>45</v>
      </c>
      <c r="Y354" s="6" t="s">
        <v>45</v>
      </c>
      <c r="Z354" s="6" t="s">
        <v>45</v>
      </c>
      <c r="AA354" s="6" t="s">
        <v>45</v>
      </c>
      <c r="AB354" s="9" t="s">
        <v>719</v>
      </c>
      <c r="AC354" s="6" t="s">
        <v>38</v>
      </c>
      <c r="AD354" s="6" t="s">
        <v>38</v>
      </c>
      <c r="AE354" s="6" t="s">
        <v>38</v>
      </c>
      <c r="AF354" s="6" t="s">
        <v>38</v>
      </c>
      <c r="AG354" s="6" t="s">
        <v>38</v>
      </c>
      <c r="AH354" s="9" t="s">
        <v>38</v>
      </c>
    </row>
    <row r="355" spans="1:34" ht="30" customHeight="1" x14ac:dyDescent="0.3">
      <c r="A355" s="6" t="s">
        <v>696</v>
      </c>
      <c r="B355" s="10">
        <v>46195</v>
      </c>
      <c r="C355" s="8" t="str">
        <f>HYPERLINK("https://epingalert.org/en/Search?viewData= G/TBT/N/SLV/240"," G/TBT/N/SLV/240")</f>
        <v xml:space="preserve"> G/TBT/N/SLV/240</v>
      </c>
      <c r="D355" s="9" t="s">
        <v>720</v>
      </c>
      <c r="E355" s="9" t="s">
        <v>721</v>
      </c>
      <c r="F355" s="9" t="s">
        <v>722</v>
      </c>
      <c r="G355" s="9" t="s">
        <v>38</v>
      </c>
      <c r="H355" s="9" t="s">
        <v>723</v>
      </c>
      <c r="I355" s="9" t="s">
        <v>109</v>
      </c>
      <c r="J355" s="9" t="s">
        <v>38</v>
      </c>
      <c r="K355" s="9" t="s">
        <v>38</v>
      </c>
      <c r="L355" s="6"/>
      <c r="M355" s="7">
        <v>46255</v>
      </c>
      <c r="N355" s="7" t="s">
        <v>153</v>
      </c>
      <c r="O355" s="7" t="s">
        <v>122</v>
      </c>
      <c r="P355" s="6" t="s">
        <v>43</v>
      </c>
      <c r="Q355" s="9" t="s">
        <v>724</v>
      </c>
      <c r="R355" s="6" t="str">
        <f>HYPERLINK("https://docs.wto.org/imrd/directdoc.asp?DDFDocuments/t/G/TBTN26/SLV240.docx", "https://docs.wto.org/imrd/directdoc.asp?DDFDocuments/t/G/TBTN26/SLV240.docx")</f>
        <v>https://docs.wto.org/imrd/directdoc.asp?DDFDocuments/t/G/TBTN26/SLV240.docx</v>
      </c>
      <c r="S355" s="6" t="str">
        <f>HYPERLINK("https://docs.wto.org/imrd/directdoc.asp?DDFDocuments/u/G/TBTN26/SLV240.docx", "https://docs.wto.org/imrd/directdoc.asp?DDFDocuments/u/G/TBTN26/SLV240.docx")</f>
        <v>https://docs.wto.org/imrd/directdoc.asp?DDFDocuments/u/G/TBTN26/SLV240.docx</v>
      </c>
      <c r="T355" s="6" t="str">
        <f>HYPERLINK("https://docs.wto.org/imrd/directdoc.asp?DDFDocuments/v/G/TBTN26/SLV240.docx", "https://docs.wto.org/imrd/directdoc.asp?DDFDocuments/v/G/TBTN26/SLV240.docx")</f>
        <v>https://docs.wto.org/imrd/directdoc.asp?DDFDocuments/v/G/TBTN26/SLV240.docx</v>
      </c>
      <c r="U355" s="6" t="s">
        <v>44</v>
      </c>
      <c r="V355" s="6" t="s">
        <v>45</v>
      </c>
      <c r="W355" s="6" t="s">
        <v>45</v>
      </c>
      <c r="X355" s="6" t="s">
        <v>45</v>
      </c>
      <c r="Y355" s="6" t="s">
        <v>45</v>
      </c>
      <c r="Z355" s="6" t="s">
        <v>45</v>
      </c>
      <c r="AA355" s="6" t="s">
        <v>45</v>
      </c>
      <c r="AB355" s="9" t="s">
        <v>725</v>
      </c>
      <c r="AC355" s="6" t="s">
        <v>38</v>
      </c>
      <c r="AD355" s="6" t="s">
        <v>38</v>
      </c>
      <c r="AE355" s="6" t="s">
        <v>38</v>
      </c>
      <c r="AF355" s="6" t="s">
        <v>38</v>
      </c>
      <c r="AG355" s="6" t="s">
        <v>38</v>
      </c>
      <c r="AH355" s="9" t="s">
        <v>38</v>
      </c>
    </row>
    <row r="356" spans="1:34" ht="30" customHeight="1" x14ac:dyDescent="0.3">
      <c r="A356" s="6" t="s">
        <v>319</v>
      </c>
      <c r="B356" s="10">
        <v>46195</v>
      </c>
      <c r="C356" s="8" t="str">
        <f>HYPERLINK("https://epingalert.org/en/Search?viewData= G/TBT/N/VNM/413"," G/TBT/N/VNM/413")</f>
        <v xml:space="preserve"> G/TBT/N/VNM/413</v>
      </c>
      <c r="D356" s="9" t="s">
        <v>726</v>
      </c>
      <c r="E356" s="9" t="s">
        <v>727</v>
      </c>
      <c r="F356" s="9" t="s">
        <v>728</v>
      </c>
      <c r="G356" s="9" t="s">
        <v>38</v>
      </c>
      <c r="H356" s="9" t="s">
        <v>729</v>
      </c>
      <c r="I356" s="9" t="s">
        <v>142</v>
      </c>
      <c r="J356" s="9" t="s">
        <v>730</v>
      </c>
      <c r="K356" s="9" t="s">
        <v>38</v>
      </c>
      <c r="L356" s="6"/>
      <c r="M356" s="7">
        <v>46225</v>
      </c>
      <c r="N356" s="7" t="s">
        <v>122</v>
      </c>
      <c r="O356" s="7" t="s">
        <v>122</v>
      </c>
      <c r="P356" s="6" t="s">
        <v>43</v>
      </c>
      <c r="Q356" s="9" t="s">
        <v>731</v>
      </c>
      <c r="R356" s="6" t="str">
        <f>HYPERLINK("https://docs.wto.org/imrd/directdoc.asp?DDFDocuments/t/G/TBTN26/VNM413.docx", "https://docs.wto.org/imrd/directdoc.asp?DDFDocuments/t/G/TBTN26/VNM413.docx")</f>
        <v>https://docs.wto.org/imrd/directdoc.asp?DDFDocuments/t/G/TBTN26/VNM413.docx</v>
      </c>
      <c r="S356" s="6" t="str">
        <f>HYPERLINK("https://docs.wto.org/imrd/directdoc.asp?DDFDocuments/u/G/TBTN26/VNM413.docx", "https://docs.wto.org/imrd/directdoc.asp?DDFDocuments/u/G/TBTN26/VNM413.docx")</f>
        <v>https://docs.wto.org/imrd/directdoc.asp?DDFDocuments/u/G/TBTN26/VNM413.docx</v>
      </c>
      <c r="T356" s="6" t="str">
        <f>HYPERLINK("https://docs.wto.org/imrd/directdoc.asp?DDFDocuments/v/G/TBTN26/VNM413.docx", "https://docs.wto.org/imrd/directdoc.asp?DDFDocuments/v/G/TBTN26/VNM413.docx")</f>
        <v>https://docs.wto.org/imrd/directdoc.asp?DDFDocuments/v/G/TBTN26/VNM413.docx</v>
      </c>
      <c r="U356" s="6" t="s">
        <v>44</v>
      </c>
      <c r="V356" s="6" t="s">
        <v>45</v>
      </c>
      <c r="W356" s="6" t="s">
        <v>44</v>
      </c>
      <c r="X356" s="6" t="s">
        <v>45</v>
      </c>
      <c r="Y356" s="6" t="s">
        <v>45</v>
      </c>
      <c r="Z356" s="6" t="s">
        <v>45</v>
      </c>
      <c r="AA356" s="6" t="s">
        <v>45</v>
      </c>
      <c r="AB356" s="9" t="s">
        <v>732</v>
      </c>
      <c r="AC356" s="6" t="s">
        <v>38</v>
      </c>
      <c r="AD356" s="6" t="s">
        <v>38</v>
      </c>
      <c r="AE356" s="6" t="s">
        <v>38</v>
      </c>
      <c r="AF356" s="6" t="s">
        <v>38</v>
      </c>
      <c r="AG356" s="6" t="s">
        <v>38</v>
      </c>
      <c r="AH356" s="9" t="s">
        <v>38</v>
      </c>
    </row>
    <row r="357" spans="1:34" ht="30" customHeight="1" x14ac:dyDescent="0.3">
      <c r="A357" s="6" t="s">
        <v>319</v>
      </c>
      <c r="B357" s="10">
        <v>46195</v>
      </c>
      <c r="C357" s="8" t="str">
        <f>HYPERLINK("https://epingalert.org/en/Search?viewData= G/TBT/N/VNM/414"," G/TBT/N/VNM/414")</f>
        <v xml:space="preserve"> G/TBT/N/VNM/414</v>
      </c>
      <c r="D357" s="9" t="s">
        <v>733</v>
      </c>
      <c r="E357" s="9" t="s">
        <v>734</v>
      </c>
      <c r="F357" s="9" t="s">
        <v>735</v>
      </c>
      <c r="G357" s="9" t="s">
        <v>736</v>
      </c>
      <c r="H357" s="9" t="s">
        <v>737</v>
      </c>
      <c r="I357" s="9" t="s">
        <v>371</v>
      </c>
      <c r="J357" s="9" t="s">
        <v>738</v>
      </c>
      <c r="K357" s="9" t="s">
        <v>38</v>
      </c>
      <c r="L357" s="6"/>
      <c r="M357" s="7">
        <v>46225</v>
      </c>
      <c r="N357" s="7" t="s">
        <v>122</v>
      </c>
      <c r="O357" s="7" t="s">
        <v>122</v>
      </c>
      <c r="P357" s="6" t="s">
        <v>43</v>
      </c>
      <c r="Q357" s="9" t="s">
        <v>739</v>
      </c>
      <c r="R357" s="6" t="str">
        <f>HYPERLINK("https://docs.wto.org/imrd/directdoc.asp?DDFDocuments/t/G/TBTN26/VNM414.docx", "https://docs.wto.org/imrd/directdoc.asp?DDFDocuments/t/G/TBTN26/VNM414.docx")</f>
        <v>https://docs.wto.org/imrd/directdoc.asp?DDFDocuments/t/G/TBTN26/VNM414.docx</v>
      </c>
      <c r="S357" s="6" t="str">
        <f>HYPERLINK("https://docs.wto.org/imrd/directdoc.asp?DDFDocuments/u/G/TBTN26/VNM414.docx", "https://docs.wto.org/imrd/directdoc.asp?DDFDocuments/u/G/TBTN26/VNM414.docx")</f>
        <v>https://docs.wto.org/imrd/directdoc.asp?DDFDocuments/u/G/TBTN26/VNM414.docx</v>
      </c>
      <c r="T357" s="6" t="str">
        <f>HYPERLINK("https://docs.wto.org/imrd/directdoc.asp?DDFDocuments/v/G/TBTN26/VNM414.docx", "https://docs.wto.org/imrd/directdoc.asp?DDFDocuments/v/G/TBTN26/VNM414.docx")</f>
        <v>https://docs.wto.org/imrd/directdoc.asp?DDFDocuments/v/G/TBTN26/VNM414.docx</v>
      </c>
      <c r="U357" s="6" t="s">
        <v>44</v>
      </c>
      <c r="V357" s="6" t="s">
        <v>45</v>
      </c>
      <c r="W357" s="6" t="s">
        <v>44</v>
      </c>
      <c r="X357" s="6" t="s">
        <v>45</v>
      </c>
      <c r="Y357" s="6" t="s">
        <v>45</v>
      </c>
      <c r="Z357" s="6" t="s">
        <v>45</v>
      </c>
      <c r="AA357" s="6" t="s">
        <v>45</v>
      </c>
      <c r="AB357" s="9" t="s">
        <v>732</v>
      </c>
      <c r="AC357" s="6" t="s">
        <v>38</v>
      </c>
      <c r="AD357" s="6" t="s">
        <v>38</v>
      </c>
      <c r="AE357" s="6" t="s">
        <v>38</v>
      </c>
      <c r="AF357" s="6" t="s">
        <v>38</v>
      </c>
      <c r="AG357" s="6" t="s">
        <v>38</v>
      </c>
      <c r="AH357" s="9" t="s">
        <v>38</v>
      </c>
    </row>
    <row r="358" spans="1:34" ht="30" customHeight="1" x14ac:dyDescent="0.3">
      <c r="A358" s="6" t="s">
        <v>319</v>
      </c>
      <c r="B358" s="10">
        <v>46195</v>
      </c>
      <c r="C358" s="8" t="str">
        <f>HYPERLINK("https://epingalert.org/en/Search?viewData= G/TBT/N/VNM/415"," G/TBT/N/VNM/415")</f>
        <v xml:space="preserve"> G/TBT/N/VNM/415</v>
      </c>
      <c r="D358" s="9" t="s">
        <v>740</v>
      </c>
      <c r="E358" s="9" t="s">
        <v>741</v>
      </c>
      <c r="F358" s="9" t="s">
        <v>742</v>
      </c>
      <c r="G358" s="9" t="s">
        <v>743</v>
      </c>
      <c r="H358" s="9" t="s">
        <v>100</v>
      </c>
      <c r="I358" s="9" t="s">
        <v>371</v>
      </c>
      <c r="J358" s="9" t="s">
        <v>654</v>
      </c>
      <c r="K358" s="9" t="s">
        <v>38</v>
      </c>
      <c r="L358" s="6"/>
      <c r="M358" s="7">
        <v>46225</v>
      </c>
      <c r="N358" s="7" t="s">
        <v>122</v>
      </c>
      <c r="O358" s="7" t="s">
        <v>122</v>
      </c>
      <c r="P358" s="6" t="s">
        <v>43</v>
      </c>
      <c r="Q358" s="9" t="s">
        <v>744</v>
      </c>
      <c r="R358" s="6" t="str">
        <f>HYPERLINK("https://docs.wto.org/imrd/directdoc.asp?DDFDocuments/t/G/TBTN26/VNM415.docx", "https://docs.wto.org/imrd/directdoc.asp?DDFDocuments/t/G/TBTN26/VNM415.docx")</f>
        <v>https://docs.wto.org/imrd/directdoc.asp?DDFDocuments/t/G/TBTN26/VNM415.docx</v>
      </c>
      <c r="S358" s="6" t="str">
        <f>HYPERLINK("https://docs.wto.org/imrd/directdoc.asp?DDFDocuments/u/G/TBTN26/VNM415.docx", "https://docs.wto.org/imrd/directdoc.asp?DDFDocuments/u/G/TBTN26/VNM415.docx")</f>
        <v>https://docs.wto.org/imrd/directdoc.asp?DDFDocuments/u/G/TBTN26/VNM415.docx</v>
      </c>
      <c r="T358" s="6" t="str">
        <f>HYPERLINK("https://docs.wto.org/imrd/directdoc.asp?DDFDocuments/v/G/TBTN26/VNM415.docx", "https://docs.wto.org/imrd/directdoc.asp?DDFDocuments/v/G/TBTN26/VNM415.docx")</f>
        <v>https://docs.wto.org/imrd/directdoc.asp?DDFDocuments/v/G/TBTN26/VNM415.docx</v>
      </c>
      <c r="U358" s="6" t="s">
        <v>44</v>
      </c>
      <c r="V358" s="6" t="s">
        <v>45</v>
      </c>
      <c r="W358" s="6" t="s">
        <v>44</v>
      </c>
      <c r="X358" s="6" t="s">
        <v>45</v>
      </c>
      <c r="Y358" s="6" t="s">
        <v>45</v>
      </c>
      <c r="Z358" s="6" t="s">
        <v>45</v>
      </c>
      <c r="AA358" s="6" t="s">
        <v>45</v>
      </c>
      <c r="AB358" s="9" t="s">
        <v>732</v>
      </c>
      <c r="AC358" s="6" t="s">
        <v>38</v>
      </c>
      <c r="AD358" s="6" t="s">
        <v>38</v>
      </c>
      <c r="AE358" s="6" t="s">
        <v>38</v>
      </c>
      <c r="AF358" s="6" t="s">
        <v>38</v>
      </c>
      <c r="AG358" s="6" t="s">
        <v>38</v>
      </c>
      <c r="AH358" s="9" t="s">
        <v>38</v>
      </c>
    </row>
    <row r="359" spans="1:34" ht="30" customHeight="1" x14ac:dyDescent="0.3">
      <c r="A359" s="6" t="s">
        <v>319</v>
      </c>
      <c r="B359" s="10">
        <v>46195</v>
      </c>
      <c r="C359" s="8" t="str">
        <f>HYPERLINK("https://epingalert.org/en/Search?viewData= G/TBT/N/VNM/416"," G/TBT/N/VNM/416")</f>
        <v xml:space="preserve"> G/TBT/N/VNM/416</v>
      </c>
      <c r="D359" s="9" t="s">
        <v>745</v>
      </c>
      <c r="E359" s="9" t="s">
        <v>746</v>
      </c>
      <c r="F359" s="9" t="s">
        <v>742</v>
      </c>
      <c r="G359" s="9" t="s">
        <v>743</v>
      </c>
      <c r="H359" s="9" t="s">
        <v>100</v>
      </c>
      <c r="I359" s="9" t="s">
        <v>371</v>
      </c>
      <c r="J359" s="9" t="s">
        <v>747</v>
      </c>
      <c r="K359" s="9" t="s">
        <v>38</v>
      </c>
      <c r="L359" s="6"/>
      <c r="M359" s="7">
        <v>46225</v>
      </c>
      <c r="N359" s="7" t="s">
        <v>122</v>
      </c>
      <c r="O359" s="7" t="s">
        <v>122</v>
      </c>
      <c r="P359" s="6" t="s">
        <v>43</v>
      </c>
      <c r="Q359" s="9" t="s">
        <v>748</v>
      </c>
      <c r="R359" s="6" t="str">
        <f>HYPERLINK("https://docs.wto.org/imrd/directdoc.asp?DDFDocuments/t/G/TBTN26/VNM416.docx", "https://docs.wto.org/imrd/directdoc.asp?DDFDocuments/t/G/TBTN26/VNM416.docx")</f>
        <v>https://docs.wto.org/imrd/directdoc.asp?DDFDocuments/t/G/TBTN26/VNM416.docx</v>
      </c>
      <c r="S359" s="6" t="str">
        <f>HYPERLINK("https://docs.wto.org/imrd/directdoc.asp?DDFDocuments/u/G/TBTN26/VNM416.docx", "https://docs.wto.org/imrd/directdoc.asp?DDFDocuments/u/G/TBTN26/VNM416.docx")</f>
        <v>https://docs.wto.org/imrd/directdoc.asp?DDFDocuments/u/G/TBTN26/VNM416.docx</v>
      </c>
      <c r="T359" s="6" t="str">
        <f>HYPERLINK("https://docs.wto.org/imrd/directdoc.asp?DDFDocuments/v/G/TBTN26/VNM416.docx", "https://docs.wto.org/imrd/directdoc.asp?DDFDocuments/v/G/TBTN26/VNM416.docx")</f>
        <v>https://docs.wto.org/imrd/directdoc.asp?DDFDocuments/v/G/TBTN26/VNM416.docx</v>
      </c>
      <c r="U359" s="6" t="s">
        <v>44</v>
      </c>
      <c r="V359" s="6" t="s">
        <v>45</v>
      </c>
      <c r="W359" s="6" t="s">
        <v>44</v>
      </c>
      <c r="X359" s="6" t="s">
        <v>45</v>
      </c>
      <c r="Y359" s="6" t="s">
        <v>45</v>
      </c>
      <c r="Z359" s="6" t="s">
        <v>45</v>
      </c>
      <c r="AA359" s="6" t="s">
        <v>45</v>
      </c>
      <c r="AB359" s="9" t="s">
        <v>732</v>
      </c>
      <c r="AC359" s="6" t="s">
        <v>38</v>
      </c>
      <c r="AD359" s="6" t="s">
        <v>38</v>
      </c>
      <c r="AE359" s="6" t="s">
        <v>38</v>
      </c>
      <c r="AF359" s="6" t="s">
        <v>38</v>
      </c>
      <c r="AG359" s="6" t="s">
        <v>38</v>
      </c>
      <c r="AH359" s="9" t="s">
        <v>38</v>
      </c>
    </row>
    <row r="360" spans="1:34" ht="30" customHeight="1" x14ac:dyDescent="0.3">
      <c r="A360" s="6" t="s">
        <v>319</v>
      </c>
      <c r="B360" s="10">
        <v>46195</v>
      </c>
      <c r="C360" s="8" t="str">
        <f>HYPERLINK("https://epingalert.org/en/Search?viewData= G/TBT/N/VNM/417"," G/TBT/N/VNM/417")</f>
        <v xml:space="preserve"> G/TBT/N/VNM/417</v>
      </c>
      <c r="D360" s="9" t="s">
        <v>749</v>
      </c>
      <c r="E360" s="9" t="s">
        <v>750</v>
      </c>
      <c r="F360" s="9" t="s">
        <v>751</v>
      </c>
      <c r="G360" s="9" t="s">
        <v>736</v>
      </c>
      <c r="H360" s="9" t="s">
        <v>100</v>
      </c>
      <c r="I360" s="9" t="s">
        <v>371</v>
      </c>
      <c r="J360" s="9" t="s">
        <v>752</v>
      </c>
      <c r="K360" s="9" t="s">
        <v>38</v>
      </c>
      <c r="L360" s="6"/>
      <c r="M360" s="7">
        <v>46225</v>
      </c>
      <c r="N360" s="7" t="s">
        <v>122</v>
      </c>
      <c r="O360" s="7" t="s">
        <v>122</v>
      </c>
      <c r="P360" s="6" t="s">
        <v>43</v>
      </c>
      <c r="Q360" s="9" t="s">
        <v>753</v>
      </c>
      <c r="R360" s="6" t="str">
        <f>HYPERLINK("https://docs.wto.org/imrd/directdoc.asp?DDFDocuments/t/G/TBTN26/VNM417.docx", "https://docs.wto.org/imrd/directdoc.asp?DDFDocuments/t/G/TBTN26/VNM417.docx")</f>
        <v>https://docs.wto.org/imrd/directdoc.asp?DDFDocuments/t/G/TBTN26/VNM417.docx</v>
      </c>
      <c r="S360" s="6" t="str">
        <f>HYPERLINK("https://docs.wto.org/imrd/directdoc.asp?DDFDocuments/u/G/TBTN26/VNM417.docx", "https://docs.wto.org/imrd/directdoc.asp?DDFDocuments/u/G/TBTN26/VNM417.docx")</f>
        <v>https://docs.wto.org/imrd/directdoc.asp?DDFDocuments/u/G/TBTN26/VNM417.docx</v>
      </c>
      <c r="T360" s="6" t="str">
        <f>HYPERLINK("https://docs.wto.org/imrd/directdoc.asp?DDFDocuments/v/G/TBTN26/VNM417.docx", "https://docs.wto.org/imrd/directdoc.asp?DDFDocuments/v/G/TBTN26/VNM417.docx")</f>
        <v>https://docs.wto.org/imrd/directdoc.asp?DDFDocuments/v/G/TBTN26/VNM417.docx</v>
      </c>
      <c r="U360" s="6" t="s">
        <v>44</v>
      </c>
      <c r="V360" s="6" t="s">
        <v>45</v>
      </c>
      <c r="W360" s="6" t="s">
        <v>44</v>
      </c>
      <c r="X360" s="6" t="s">
        <v>45</v>
      </c>
      <c r="Y360" s="6" t="s">
        <v>45</v>
      </c>
      <c r="Z360" s="6" t="s">
        <v>45</v>
      </c>
      <c r="AA360" s="6" t="s">
        <v>45</v>
      </c>
      <c r="AB360" s="9" t="s">
        <v>732</v>
      </c>
      <c r="AC360" s="6" t="s">
        <v>38</v>
      </c>
      <c r="AD360" s="6" t="s">
        <v>38</v>
      </c>
      <c r="AE360" s="6" t="s">
        <v>38</v>
      </c>
      <c r="AF360" s="6" t="s">
        <v>38</v>
      </c>
      <c r="AG360" s="6" t="s">
        <v>38</v>
      </c>
      <c r="AH360" s="9" t="s">
        <v>38</v>
      </c>
    </row>
    <row r="361" spans="1:34" ht="30" customHeight="1" x14ac:dyDescent="0.3">
      <c r="A361" s="6" t="s">
        <v>145</v>
      </c>
      <c r="B361" s="10">
        <v>46196</v>
      </c>
      <c r="C361" s="8" t="str">
        <f>HYPERLINK("https://epingalert.org/en/Search?viewData= G/SPS/N/BRA/2496"," G/SPS/N/BRA/2496")</f>
        <v xml:space="preserve"> G/SPS/N/BRA/2496</v>
      </c>
      <c r="D361" s="9" t="s">
        <v>589</v>
      </c>
      <c r="E361" s="9" t="s">
        <v>590</v>
      </c>
      <c r="F361" s="9" t="s">
        <v>591</v>
      </c>
      <c r="G361" s="9" t="s">
        <v>38</v>
      </c>
      <c r="H361" s="9" t="s">
        <v>38</v>
      </c>
      <c r="I361" s="9" t="s">
        <v>150</v>
      </c>
      <c r="J361" s="9" t="s">
        <v>38</v>
      </c>
      <c r="K361" s="9" t="s">
        <v>151</v>
      </c>
      <c r="L361" s="6" t="s">
        <v>38</v>
      </c>
      <c r="M361" s="7">
        <v>46256</v>
      </c>
      <c r="N361" s="7" t="s">
        <v>153</v>
      </c>
      <c r="O361" s="7" t="s">
        <v>153</v>
      </c>
      <c r="P361" s="6" t="s">
        <v>43</v>
      </c>
      <c r="Q361" s="9" t="s">
        <v>592</v>
      </c>
      <c r="R361" s="6" t="str">
        <f>HYPERLINK("https://docs.wto.org/imrd/directdoc.asp?DDFDocuments/t/G/SPS/NBRA2496.docx", "https://docs.wto.org/imrd/directdoc.asp?DDFDocuments/t/G/SPS/NBRA2496.docx")</f>
        <v>https://docs.wto.org/imrd/directdoc.asp?DDFDocuments/t/G/SPS/NBRA2496.docx</v>
      </c>
      <c r="S361" s="6" t="str">
        <f>HYPERLINK("https://docs.wto.org/imrd/directdoc.asp?DDFDocuments/u/G/SPS/NBRA2496.docx", "https://docs.wto.org/imrd/directdoc.asp?DDFDocuments/u/G/SPS/NBRA2496.docx")</f>
        <v>https://docs.wto.org/imrd/directdoc.asp?DDFDocuments/u/G/SPS/NBRA2496.docx</v>
      </c>
      <c r="T361" s="6" t="str">
        <f>HYPERLINK("https://docs.wto.org/imrd/directdoc.asp?DDFDocuments/v/G/SPS/NBRA2496.docx", "https://docs.wto.org/imrd/directdoc.asp?DDFDocuments/v/G/SPS/NBRA2496.docx")</f>
        <v>https://docs.wto.org/imrd/directdoc.asp?DDFDocuments/v/G/SPS/NBRA2496.docx</v>
      </c>
      <c r="U361" s="6" t="s">
        <v>38</v>
      </c>
      <c r="V361" s="6" t="s">
        <v>38</v>
      </c>
      <c r="W361" s="6" t="s">
        <v>38</v>
      </c>
      <c r="X361" s="6" t="s">
        <v>38</v>
      </c>
      <c r="Y361" s="6" t="s">
        <v>38</v>
      </c>
      <c r="Z361" s="6" t="s">
        <v>38</v>
      </c>
      <c r="AA361" s="6" t="s">
        <v>38</v>
      </c>
      <c r="AB361" s="9" t="s">
        <v>38</v>
      </c>
      <c r="AC361" s="6" t="s">
        <v>45</v>
      </c>
      <c r="AD361" s="6" t="s">
        <v>45</v>
      </c>
      <c r="AE361" s="6" t="s">
        <v>44</v>
      </c>
      <c r="AF361" s="6" t="s">
        <v>45</v>
      </c>
      <c r="AG361" s="6" t="s">
        <v>44</v>
      </c>
      <c r="AH361" s="9" t="s">
        <v>38</v>
      </c>
    </row>
    <row r="362" spans="1:34" ht="30" customHeight="1" x14ac:dyDescent="0.3">
      <c r="A362" s="6" t="s">
        <v>145</v>
      </c>
      <c r="B362" s="10">
        <v>46196</v>
      </c>
      <c r="C362" s="8" t="str">
        <f>HYPERLINK("https://epingalert.org/en/Search?viewData= G/SPS/N/BRA/2497"," G/SPS/N/BRA/2497")</f>
        <v xml:space="preserve"> G/SPS/N/BRA/2497</v>
      </c>
      <c r="D362" s="9" t="s">
        <v>593</v>
      </c>
      <c r="E362" s="9" t="s">
        <v>594</v>
      </c>
      <c r="F362" s="9" t="s">
        <v>595</v>
      </c>
      <c r="G362" s="9" t="s">
        <v>38</v>
      </c>
      <c r="H362" s="9" t="s">
        <v>38</v>
      </c>
      <c r="I362" s="9" t="s">
        <v>150</v>
      </c>
      <c r="J362" s="9" t="s">
        <v>38</v>
      </c>
      <c r="K362" s="9" t="s">
        <v>151</v>
      </c>
      <c r="L362" s="6" t="s">
        <v>38</v>
      </c>
      <c r="M362" s="7">
        <v>46256</v>
      </c>
      <c r="N362" s="7" t="s">
        <v>153</v>
      </c>
      <c r="O362" s="7" t="s">
        <v>153</v>
      </c>
      <c r="P362" s="6" t="s">
        <v>43</v>
      </c>
      <c r="Q362" s="9" t="s">
        <v>596</v>
      </c>
      <c r="R362" s="6" t="str">
        <f>HYPERLINK("https://docs.wto.org/imrd/directdoc.asp?DDFDocuments/t/G/SPS/NBRA2497.docx", "https://docs.wto.org/imrd/directdoc.asp?DDFDocuments/t/G/SPS/NBRA2497.docx")</f>
        <v>https://docs.wto.org/imrd/directdoc.asp?DDFDocuments/t/G/SPS/NBRA2497.docx</v>
      </c>
      <c r="S362" s="6" t="str">
        <f>HYPERLINK("https://docs.wto.org/imrd/directdoc.asp?DDFDocuments/u/G/SPS/NBRA2497.docx", "https://docs.wto.org/imrd/directdoc.asp?DDFDocuments/u/G/SPS/NBRA2497.docx")</f>
        <v>https://docs.wto.org/imrd/directdoc.asp?DDFDocuments/u/G/SPS/NBRA2497.docx</v>
      </c>
      <c r="T362" s="6" t="str">
        <f>HYPERLINK("https://docs.wto.org/imrd/directdoc.asp?DDFDocuments/v/G/SPS/NBRA2497.docx", "https://docs.wto.org/imrd/directdoc.asp?DDFDocuments/v/G/SPS/NBRA2497.docx")</f>
        <v>https://docs.wto.org/imrd/directdoc.asp?DDFDocuments/v/G/SPS/NBRA2497.docx</v>
      </c>
      <c r="U362" s="6" t="s">
        <v>38</v>
      </c>
      <c r="V362" s="6" t="s">
        <v>38</v>
      </c>
      <c r="W362" s="6" t="s">
        <v>38</v>
      </c>
      <c r="X362" s="6" t="s">
        <v>38</v>
      </c>
      <c r="Y362" s="6" t="s">
        <v>38</v>
      </c>
      <c r="Z362" s="6" t="s">
        <v>38</v>
      </c>
      <c r="AA362" s="6" t="s">
        <v>38</v>
      </c>
      <c r="AB362" s="9" t="s">
        <v>38</v>
      </c>
      <c r="AC362" s="6" t="s">
        <v>45</v>
      </c>
      <c r="AD362" s="6" t="s">
        <v>45</v>
      </c>
      <c r="AE362" s="6" t="s">
        <v>44</v>
      </c>
      <c r="AF362" s="6" t="s">
        <v>45</v>
      </c>
      <c r="AG362" s="6" t="s">
        <v>44</v>
      </c>
      <c r="AH362" s="9" t="s">
        <v>38</v>
      </c>
    </row>
    <row r="363" spans="1:34" ht="30" customHeight="1" x14ac:dyDescent="0.3">
      <c r="A363" s="6" t="s">
        <v>184</v>
      </c>
      <c r="B363" s="10">
        <v>46196</v>
      </c>
      <c r="C363" s="8" t="str">
        <f>HYPERLINK("https://epingalert.org/en/Search?viewData= G/SPS/N/CHL/862/Add.1"," G/SPS/N/CHL/862/Add.1")</f>
        <v xml:space="preserve"> G/SPS/N/CHL/862/Add.1</v>
      </c>
      <c r="D363" s="9" t="s">
        <v>597</v>
      </c>
      <c r="E363" s="9" t="s">
        <v>597</v>
      </c>
      <c r="F363" s="9" t="s">
        <v>598</v>
      </c>
      <c r="G363" s="9" t="s">
        <v>599</v>
      </c>
      <c r="H363" s="9" t="s">
        <v>38</v>
      </c>
      <c r="I363" s="9" t="s">
        <v>496</v>
      </c>
      <c r="J363" s="9" t="s">
        <v>38</v>
      </c>
      <c r="K363" s="9" t="s">
        <v>600</v>
      </c>
      <c r="L363" s="6"/>
      <c r="M363" s="7" t="s">
        <v>38</v>
      </c>
      <c r="N363" s="7"/>
      <c r="O363" s="7"/>
      <c r="P363" s="6" t="s">
        <v>52</v>
      </c>
      <c r="Q363" s="9" t="s">
        <v>601</v>
      </c>
      <c r="R363" s="6" t="str">
        <f>HYPERLINK("https://docs.wto.org/imrd/directdoc.asp?DDFDocuments/t/G/SPS/NCHL862A1.docx", "https://docs.wto.org/imrd/directdoc.asp?DDFDocuments/t/G/SPS/NCHL862A1.docx")</f>
        <v>https://docs.wto.org/imrd/directdoc.asp?DDFDocuments/t/G/SPS/NCHL862A1.docx</v>
      </c>
      <c r="S363" s="6" t="str">
        <f>HYPERLINK("https://docs.wto.org/imrd/directdoc.asp?DDFDocuments/u/G/SPS/NCHL862A1.docx", "https://docs.wto.org/imrd/directdoc.asp?DDFDocuments/u/G/SPS/NCHL862A1.docx")</f>
        <v>https://docs.wto.org/imrd/directdoc.asp?DDFDocuments/u/G/SPS/NCHL862A1.docx</v>
      </c>
      <c r="T363" s="6" t="str">
        <f>HYPERLINK("https://docs.wto.org/imrd/directdoc.asp?DDFDocuments/v/G/SPS/NCHL862A1.docx", "https://docs.wto.org/imrd/directdoc.asp?DDFDocuments/v/G/SPS/NCHL862A1.docx")</f>
        <v>https://docs.wto.org/imrd/directdoc.asp?DDFDocuments/v/G/SPS/NCHL862A1.docx</v>
      </c>
      <c r="U363" s="6" t="s">
        <v>38</v>
      </c>
      <c r="V363" s="6" t="s">
        <v>38</v>
      </c>
      <c r="W363" s="6" t="s">
        <v>38</v>
      </c>
      <c r="X363" s="6" t="s">
        <v>38</v>
      </c>
      <c r="Y363" s="6" t="s">
        <v>38</v>
      </c>
      <c r="Z363" s="6" t="s">
        <v>38</v>
      </c>
      <c r="AA363" s="6" t="s">
        <v>38</v>
      </c>
      <c r="AB363" s="9" t="s">
        <v>38</v>
      </c>
      <c r="AC363" s="6" t="s">
        <v>38</v>
      </c>
      <c r="AD363" s="6" t="s">
        <v>38</v>
      </c>
      <c r="AE363" s="6" t="s">
        <v>38</v>
      </c>
      <c r="AF363" s="6" t="s">
        <v>38</v>
      </c>
      <c r="AG363" s="6" t="s">
        <v>38</v>
      </c>
      <c r="AH363" s="9" t="s">
        <v>38</v>
      </c>
    </row>
    <row r="364" spans="1:34" ht="30" customHeight="1" x14ac:dyDescent="0.3">
      <c r="A364" s="6" t="s">
        <v>54</v>
      </c>
      <c r="B364" s="10">
        <v>46196</v>
      </c>
      <c r="C364" s="8" t="str">
        <f>HYPERLINK("https://epingalert.org/en/Search?viewData= G/SPS/N/USA/3575"," G/SPS/N/USA/3575")</f>
        <v xml:space="preserve"> G/SPS/N/USA/3575</v>
      </c>
      <c r="D364" s="9" t="s">
        <v>602</v>
      </c>
      <c r="E364" s="9" t="s">
        <v>603</v>
      </c>
      <c r="F364" s="9" t="s">
        <v>604</v>
      </c>
      <c r="G364" s="9" t="s">
        <v>38</v>
      </c>
      <c r="H364" s="9" t="s">
        <v>38</v>
      </c>
      <c r="I364" s="9" t="s">
        <v>39</v>
      </c>
      <c r="J364" s="9" t="s">
        <v>38</v>
      </c>
      <c r="K364" s="9" t="s">
        <v>58</v>
      </c>
      <c r="L364" s="6" t="s">
        <v>38</v>
      </c>
      <c r="M364" s="7">
        <v>46225</v>
      </c>
      <c r="N364" s="7" t="s">
        <v>153</v>
      </c>
      <c r="O364" s="7" t="s">
        <v>153</v>
      </c>
      <c r="P364" s="6" t="s">
        <v>43</v>
      </c>
      <c r="Q364" s="9" t="s">
        <v>605</v>
      </c>
      <c r="R364" s="6" t="str">
        <f>HYPERLINK("https://docs.wto.org/imrd/directdoc.asp?DDFDocuments/t/G/SPS/NUSA3575.docx", "https://docs.wto.org/imrd/directdoc.asp?DDFDocuments/t/G/SPS/NUSA3575.docx")</f>
        <v>https://docs.wto.org/imrd/directdoc.asp?DDFDocuments/t/G/SPS/NUSA3575.docx</v>
      </c>
      <c r="S364" s="6" t="str">
        <f>HYPERLINK("https://docs.wto.org/imrd/directdoc.asp?DDFDocuments/u/G/SPS/NUSA3575.docx", "https://docs.wto.org/imrd/directdoc.asp?DDFDocuments/u/G/SPS/NUSA3575.docx")</f>
        <v>https://docs.wto.org/imrd/directdoc.asp?DDFDocuments/u/G/SPS/NUSA3575.docx</v>
      </c>
      <c r="T364" s="6" t="str">
        <f>HYPERLINK("https://docs.wto.org/imrd/directdoc.asp?DDFDocuments/v/G/SPS/NUSA3575.docx", "https://docs.wto.org/imrd/directdoc.asp?DDFDocuments/v/G/SPS/NUSA3575.docx")</f>
        <v>https://docs.wto.org/imrd/directdoc.asp?DDFDocuments/v/G/SPS/NUSA3575.docx</v>
      </c>
      <c r="U364" s="6" t="s">
        <v>38</v>
      </c>
      <c r="V364" s="6" t="s">
        <v>38</v>
      </c>
      <c r="W364" s="6" t="s">
        <v>38</v>
      </c>
      <c r="X364" s="6" t="s">
        <v>38</v>
      </c>
      <c r="Y364" s="6" t="s">
        <v>38</v>
      </c>
      <c r="Z364" s="6" t="s">
        <v>38</v>
      </c>
      <c r="AA364" s="6" t="s">
        <v>38</v>
      </c>
      <c r="AB364" s="9" t="s">
        <v>38</v>
      </c>
      <c r="AC364" s="6" t="s">
        <v>45</v>
      </c>
      <c r="AD364" s="6" t="s">
        <v>45</v>
      </c>
      <c r="AE364" s="6" t="s">
        <v>45</v>
      </c>
      <c r="AF364" s="6" t="s">
        <v>44</v>
      </c>
      <c r="AG364" s="6" t="s">
        <v>60</v>
      </c>
      <c r="AH364" s="9" t="s">
        <v>38</v>
      </c>
    </row>
    <row r="365" spans="1:34" ht="30" customHeight="1" x14ac:dyDescent="0.3">
      <c r="A365" s="6" t="s">
        <v>34</v>
      </c>
      <c r="B365" s="10">
        <v>46196</v>
      </c>
      <c r="C365" s="8" t="str">
        <f>HYPERLINK("https://epingalert.org/en/Search?viewData= G/TBT/N/CAN/780"," G/TBT/N/CAN/780")</f>
        <v xml:space="preserve"> G/TBT/N/CAN/780</v>
      </c>
      <c r="D365" s="9" t="s">
        <v>606</v>
      </c>
      <c r="E365" s="9" t="s">
        <v>607</v>
      </c>
      <c r="F365" s="9" t="s">
        <v>608</v>
      </c>
      <c r="G365" s="9" t="s">
        <v>609</v>
      </c>
      <c r="H365" s="9" t="s">
        <v>610</v>
      </c>
      <c r="I365" s="9" t="s">
        <v>85</v>
      </c>
      <c r="J365" s="9" t="s">
        <v>611</v>
      </c>
      <c r="K365" s="9" t="s">
        <v>38</v>
      </c>
      <c r="L365" s="6"/>
      <c r="M365" s="7">
        <v>46263</v>
      </c>
      <c r="N365" s="7" t="s">
        <v>612</v>
      </c>
      <c r="O365" s="7" t="s">
        <v>613</v>
      </c>
      <c r="P365" s="6" t="s">
        <v>43</v>
      </c>
      <c r="Q365" s="9" t="s">
        <v>614</v>
      </c>
      <c r="R365" s="6" t="str">
        <f>HYPERLINK("https://docs.wto.org/imrd/directdoc.asp?DDFDocuments/t/G/TBTN26/CAN780.docx", "https://docs.wto.org/imrd/directdoc.asp?DDFDocuments/t/G/TBTN26/CAN780.docx")</f>
        <v>https://docs.wto.org/imrd/directdoc.asp?DDFDocuments/t/G/TBTN26/CAN780.docx</v>
      </c>
      <c r="S365" s="6" t="str">
        <f>HYPERLINK("https://docs.wto.org/imrd/directdoc.asp?DDFDocuments/u/G/TBTN26/CAN780.docx", "https://docs.wto.org/imrd/directdoc.asp?DDFDocuments/u/G/TBTN26/CAN780.docx")</f>
        <v>https://docs.wto.org/imrd/directdoc.asp?DDFDocuments/u/G/TBTN26/CAN780.docx</v>
      </c>
      <c r="T365" s="6" t="str">
        <f>HYPERLINK("https://docs.wto.org/imrd/directdoc.asp?DDFDocuments/v/G/TBTN26/CAN780.docx", "https://docs.wto.org/imrd/directdoc.asp?DDFDocuments/v/G/TBTN26/CAN780.docx")</f>
        <v>https://docs.wto.org/imrd/directdoc.asp?DDFDocuments/v/G/TBTN26/CAN780.docx</v>
      </c>
      <c r="U365" s="6" t="s">
        <v>44</v>
      </c>
      <c r="V365" s="6" t="s">
        <v>45</v>
      </c>
      <c r="W365" s="6" t="s">
        <v>45</v>
      </c>
      <c r="X365" s="6" t="s">
        <v>45</v>
      </c>
      <c r="Y365" s="6" t="s">
        <v>45</v>
      </c>
      <c r="Z365" s="6" t="s">
        <v>45</v>
      </c>
      <c r="AA365" s="6" t="s">
        <v>45</v>
      </c>
      <c r="AB365" s="9" t="s">
        <v>615</v>
      </c>
      <c r="AC365" s="6" t="s">
        <v>38</v>
      </c>
      <c r="AD365" s="6" t="s">
        <v>38</v>
      </c>
      <c r="AE365" s="6" t="s">
        <v>38</v>
      </c>
      <c r="AF365" s="6" t="s">
        <v>38</v>
      </c>
      <c r="AG365" s="6" t="s">
        <v>38</v>
      </c>
      <c r="AH365" s="9" t="s">
        <v>38</v>
      </c>
    </row>
    <row r="366" spans="1:34" ht="30" customHeight="1" x14ac:dyDescent="0.3">
      <c r="A366" s="6" t="s">
        <v>319</v>
      </c>
      <c r="B366" s="10">
        <v>46196</v>
      </c>
      <c r="C366" s="8" t="str">
        <f>HYPERLINK("https://epingalert.org/en/Search?viewData= G/TBT/N/VNM/418"," G/TBT/N/VNM/418")</f>
        <v xml:space="preserve"> G/TBT/N/VNM/418</v>
      </c>
      <c r="D366" s="9" t="s">
        <v>616</v>
      </c>
      <c r="E366" s="9" t="s">
        <v>617</v>
      </c>
      <c r="F366" s="9" t="s">
        <v>618</v>
      </c>
      <c r="G366" s="9" t="s">
        <v>619</v>
      </c>
      <c r="H366" s="9" t="s">
        <v>38</v>
      </c>
      <c r="I366" s="9" t="s">
        <v>371</v>
      </c>
      <c r="J366" s="9" t="s">
        <v>620</v>
      </c>
      <c r="K366" s="9" t="s">
        <v>38</v>
      </c>
      <c r="L366" s="6"/>
      <c r="M366" s="7">
        <v>46204</v>
      </c>
      <c r="N366" s="7">
        <v>46204</v>
      </c>
      <c r="O366" s="7">
        <v>46204</v>
      </c>
      <c r="P366" s="6" t="s">
        <v>43</v>
      </c>
      <c r="Q366" s="9" t="s">
        <v>621</v>
      </c>
      <c r="R366" s="6" t="str">
        <f>HYPERLINK("https://docs.wto.org/imrd/directdoc.asp?DDFDocuments/t/G/TBTN26/VNM418.docx", "https://docs.wto.org/imrd/directdoc.asp?DDFDocuments/t/G/TBTN26/VNM418.docx")</f>
        <v>https://docs.wto.org/imrd/directdoc.asp?DDFDocuments/t/G/TBTN26/VNM418.docx</v>
      </c>
      <c r="S366" s="6" t="str">
        <f>HYPERLINK("https://docs.wto.org/imrd/directdoc.asp?DDFDocuments/u/G/TBTN26/VNM418.docx", "https://docs.wto.org/imrd/directdoc.asp?DDFDocuments/u/G/TBTN26/VNM418.docx")</f>
        <v>https://docs.wto.org/imrd/directdoc.asp?DDFDocuments/u/G/TBTN26/VNM418.docx</v>
      </c>
      <c r="T366" s="6" t="str">
        <f>HYPERLINK("https://docs.wto.org/imrd/directdoc.asp?DDFDocuments/v/G/TBTN26/VNM418.docx", "https://docs.wto.org/imrd/directdoc.asp?DDFDocuments/v/G/TBTN26/VNM418.docx")</f>
        <v>https://docs.wto.org/imrd/directdoc.asp?DDFDocuments/v/G/TBTN26/VNM418.docx</v>
      </c>
      <c r="U366" s="6" t="s">
        <v>44</v>
      </c>
      <c r="V366" s="6" t="s">
        <v>45</v>
      </c>
      <c r="W366" s="6" t="s">
        <v>44</v>
      </c>
      <c r="X366" s="6" t="s">
        <v>45</v>
      </c>
      <c r="Y366" s="6" t="s">
        <v>45</v>
      </c>
      <c r="Z366" s="6" t="s">
        <v>45</v>
      </c>
      <c r="AA366" s="6" t="s">
        <v>45</v>
      </c>
      <c r="AB366" s="9" t="s">
        <v>622</v>
      </c>
      <c r="AC366" s="6" t="s">
        <v>38</v>
      </c>
      <c r="AD366" s="6" t="s">
        <v>38</v>
      </c>
      <c r="AE366" s="6" t="s">
        <v>38</v>
      </c>
      <c r="AF366" s="6" t="s">
        <v>38</v>
      </c>
      <c r="AG366" s="6" t="s">
        <v>38</v>
      </c>
      <c r="AH366" s="9" t="s">
        <v>38</v>
      </c>
    </row>
    <row r="367" spans="1:34" ht="30" customHeight="1" x14ac:dyDescent="0.3">
      <c r="A367" s="6" t="s">
        <v>319</v>
      </c>
      <c r="B367" s="10">
        <v>46196</v>
      </c>
      <c r="C367" s="8" t="str">
        <f>HYPERLINK("https://epingalert.org/en/Search?viewData= G/TBT/N/VNM/419"," G/TBT/N/VNM/419")</f>
        <v xml:space="preserve"> G/TBT/N/VNM/419</v>
      </c>
      <c r="D367" s="9" t="s">
        <v>623</v>
      </c>
      <c r="E367" s="9" t="s">
        <v>624</v>
      </c>
      <c r="F367" s="9" t="s">
        <v>625</v>
      </c>
      <c r="G367" s="9" t="s">
        <v>487</v>
      </c>
      <c r="H367" s="9" t="s">
        <v>488</v>
      </c>
      <c r="I367" s="9" t="s">
        <v>489</v>
      </c>
      <c r="J367" s="9" t="s">
        <v>38</v>
      </c>
      <c r="K367" s="9" t="s">
        <v>38</v>
      </c>
      <c r="L367" s="6"/>
      <c r="M367" s="7">
        <v>46226</v>
      </c>
      <c r="N367" s="7">
        <v>46235</v>
      </c>
      <c r="O367" s="7">
        <v>46235</v>
      </c>
      <c r="P367" s="6" t="s">
        <v>43</v>
      </c>
      <c r="Q367" s="9" t="s">
        <v>626</v>
      </c>
      <c r="R367" s="6" t="str">
        <f>HYPERLINK("https://docs.wto.org/imrd/directdoc.asp?DDFDocuments/t/G/TBTN26/VNM419.docx", "https://docs.wto.org/imrd/directdoc.asp?DDFDocuments/t/G/TBTN26/VNM419.docx")</f>
        <v>https://docs.wto.org/imrd/directdoc.asp?DDFDocuments/t/G/TBTN26/VNM419.docx</v>
      </c>
      <c r="S367" s="6" t="str">
        <f>HYPERLINK("https://docs.wto.org/imrd/directdoc.asp?DDFDocuments/u/G/TBTN26/VNM419.docx", "https://docs.wto.org/imrd/directdoc.asp?DDFDocuments/u/G/TBTN26/VNM419.docx")</f>
        <v>https://docs.wto.org/imrd/directdoc.asp?DDFDocuments/u/G/TBTN26/VNM419.docx</v>
      </c>
      <c r="T367" s="6" t="str">
        <f>HYPERLINK("https://docs.wto.org/imrd/directdoc.asp?DDFDocuments/v/G/TBTN26/VNM419.docx", "https://docs.wto.org/imrd/directdoc.asp?DDFDocuments/v/G/TBTN26/VNM419.docx")</f>
        <v>https://docs.wto.org/imrd/directdoc.asp?DDFDocuments/v/G/TBTN26/VNM419.docx</v>
      </c>
      <c r="U367" s="6" t="s">
        <v>44</v>
      </c>
      <c r="V367" s="6" t="s">
        <v>45</v>
      </c>
      <c r="W367" s="6" t="s">
        <v>44</v>
      </c>
      <c r="X367" s="6" t="s">
        <v>45</v>
      </c>
      <c r="Y367" s="6" t="s">
        <v>45</v>
      </c>
      <c r="Z367" s="6" t="s">
        <v>45</v>
      </c>
      <c r="AA367" s="6" t="s">
        <v>45</v>
      </c>
      <c r="AB367" s="9" t="s">
        <v>627</v>
      </c>
      <c r="AC367" s="6" t="s">
        <v>38</v>
      </c>
      <c r="AD367" s="6" t="s">
        <v>38</v>
      </c>
      <c r="AE367" s="6" t="s">
        <v>38</v>
      </c>
      <c r="AF367" s="6" t="s">
        <v>38</v>
      </c>
      <c r="AG367" s="6" t="s">
        <v>38</v>
      </c>
      <c r="AH367" s="9" t="s">
        <v>38</v>
      </c>
    </row>
    <row r="368" spans="1:34" ht="30" customHeight="1" x14ac:dyDescent="0.3">
      <c r="A368" s="6" t="s">
        <v>319</v>
      </c>
      <c r="B368" s="10">
        <v>46196</v>
      </c>
      <c r="C368" s="8" t="str">
        <f>HYPERLINK("https://epingalert.org/en/Search?viewData= G/TBT/N/VNM/420"," G/TBT/N/VNM/420")</f>
        <v xml:space="preserve"> G/TBT/N/VNM/420</v>
      </c>
      <c r="D368" s="9" t="s">
        <v>628</v>
      </c>
      <c r="E368" s="9" t="s">
        <v>629</v>
      </c>
      <c r="F368" s="9" t="s">
        <v>630</v>
      </c>
      <c r="G368" s="9" t="s">
        <v>631</v>
      </c>
      <c r="H368" s="9" t="s">
        <v>632</v>
      </c>
      <c r="I368" s="9" t="s">
        <v>297</v>
      </c>
      <c r="J368" s="9" t="s">
        <v>38</v>
      </c>
      <c r="K368" s="9" t="s">
        <v>38</v>
      </c>
      <c r="L368" s="6"/>
      <c r="M368" s="7">
        <v>46226</v>
      </c>
      <c r="N368" s="7">
        <v>46234</v>
      </c>
      <c r="O368" s="7">
        <v>46234</v>
      </c>
      <c r="P368" s="6" t="s">
        <v>43</v>
      </c>
      <c r="Q368" s="9" t="s">
        <v>633</v>
      </c>
      <c r="R368" s="6" t="str">
        <f>HYPERLINK("https://docs.wto.org/imrd/directdoc.asp?DDFDocuments/t/G/TBTN26/VNM420.docx", "https://docs.wto.org/imrd/directdoc.asp?DDFDocuments/t/G/TBTN26/VNM420.docx")</f>
        <v>https://docs.wto.org/imrd/directdoc.asp?DDFDocuments/t/G/TBTN26/VNM420.docx</v>
      </c>
      <c r="S368" s="6" t="str">
        <f>HYPERLINK("https://docs.wto.org/imrd/directdoc.asp?DDFDocuments/u/G/TBTN26/VNM420.docx", "https://docs.wto.org/imrd/directdoc.asp?DDFDocuments/u/G/TBTN26/VNM420.docx")</f>
        <v>https://docs.wto.org/imrd/directdoc.asp?DDFDocuments/u/G/TBTN26/VNM420.docx</v>
      </c>
      <c r="T368" s="6" t="str">
        <f>HYPERLINK("https://docs.wto.org/imrd/directdoc.asp?DDFDocuments/v/G/TBTN26/VNM420.docx", "https://docs.wto.org/imrd/directdoc.asp?DDFDocuments/v/G/TBTN26/VNM420.docx")</f>
        <v>https://docs.wto.org/imrd/directdoc.asp?DDFDocuments/v/G/TBTN26/VNM420.docx</v>
      </c>
      <c r="U368" s="6" t="s">
        <v>44</v>
      </c>
      <c r="V368" s="6" t="s">
        <v>45</v>
      </c>
      <c r="W368" s="6" t="s">
        <v>45</v>
      </c>
      <c r="X368" s="6" t="s">
        <v>45</v>
      </c>
      <c r="Y368" s="6" t="s">
        <v>45</v>
      </c>
      <c r="Z368" s="6" t="s">
        <v>45</v>
      </c>
      <c r="AA368" s="6" t="s">
        <v>45</v>
      </c>
      <c r="AB368" s="9" t="s">
        <v>634</v>
      </c>
      <c r="AC368" s="6" t="s">
        <v>38</v>
      </c>
      <c r="AD368" s="6" t="s">
        <v>38</v>
      </c>
      <c r="AE368" s="6" t="s">
        <v>38</v>
      </c>
      <c r="AF368" s="6" t="s">
        <v>38</v>
      </c>
      <c r="AG368" s="6" t="s">
        <v>38</v>
      </c>
      <c r="AH368" s="9" t="s">
        <v>38</v>
      </c>
    </row>
    <row r="369" spans="1:34" ht="30" customHeight="1" x14ac:dyDescent="0.3">
      <c r="A369" s="6" t="s">
        <v>319</v>
      </c>
      <c r="B369" s="10">
        <v>46196</v>
      </c>
      <c r="C369" s="8" t="str">
        <f>HYPERLINK("https://epingalert.org/en/Search?viewData= G/TBT/N/VNM/421"," G/TBT/N/VNM/421")</f>
        <v xml:space="preserve"> G/TBT/N/VNM/421</v>
      </c>
      <c r="D369" s="9" t="s">
        <v>635</v>
      </c>
      <c r="E369" s="9" t="s">
        <v>636</v>
      </c>
      <c r="F369" s="9" t="s">
        <v>637</v>
      </c>
      <c r="G369" s="9" t="s">
        <v>638</v>
      </c>
      <c r="H369" s="9" t="s">
        <v>639</v>
      </c>
      <c r="I369" s="9" t="s">
        <v>489</v>
      </c>
      <c r="J369" s="9" t="s">
        <v>38</v>
      </c>
      <c r="K369" s="9" t="s">
        <v>38</v>
      </c>
      <c r="L369" s="6"/>
      <c r="M369" s="7">
        <v>46226</v>
      </c>
      <c r="N369" s="7">
        <v>46235</v>
      </c>
      <c r="O369" s="7">
        <v>46235</v>
      </c>
      <c r="P369" s="6" t="s">
        <v>43</v>
      </c>
      <c r="Q369" s="9" t="s">
        <v>640</v>
      </c>
      <c r="R369" s="6" t="str">
        <f>HYPERLINK("https://docs.wto.org/imrd/directdoc.asp?DDFDocuments/t/G/TBTN26/VNM421.docx", "https://docs.wto.org/imrd/directdoc.asp?DDFDocuments/t/G/TBTN26/VNM421.docx")</f>
        <v>https://docs.wto.org/imrd/directdoc.asp?DDFDocuments/t/G/TBTN26/VNM421.docx</v>
      </c>
      <c r="S369" s="6"/>
      <c r="T369" s="6" t="str">
        <f>HYPERLINK("https://docs.wto.org/imrd/directdoc.asp?DDFDocuments/v/G/TBTN26/VNM421.docx", "https://docs.wto.org/imrd/directdoc.asp?DDFDocuments/v/G/TBTN26/VNM421.docx")</f>
        <v>https://docs.wto.org/imrd/directdoc.asp?DDFDocuments/v/G/TBTN26/VNM421.docx</v>
      </c>
      <c r="U369" s="6" t="s">
        <v>44</v>
      </c>
      <c r="V369" s="6" t="s">
        <v>45</v>
      </c>
      <c r="W369" s="6" t="s">
        <v>44</v>
      </c>
      <c r="X369" s="6" t="s">
        <v>45</v>
      </c>
      <c r="Y369" s="6" t="s">
        <v>45</v>
      </c>
      <c r="Z369" s="6" t="s">
        <v>45</v>
      </c>
      <c r="AA369" s="6" t="s">
        <v>45</v>
      </c>
      <c r="AB369" s="9" t="s">
        <v>641</v>
      </c>
      <c r="AC369" s="6" t="s">
        <v>38</v>
      </c>
      <c r="AD369" s="6" t="s">
        <v>38</v>
      </c>
      <c r="AE369" s="6" t="s">
        <v>38</v>
      </c>
      <c r="AF369" s="6" t="s">
        <v>38</v>
      </c>
      <c r="AG369" s="6" t="s">
        <v>38</v>
      </c>
      <c r="AH369" s="9" t="s">
        <v>38</v>
      </c>
    </row>
    <row r="370" spans="1:34" ht="30" customHeight="1" x14ac:dyDescent="0.3">
      <c r="A370" s="6" t="s">
        <v>319</v>
      </c>
      <c r="B370" s="10">
        <v>46196</v>
      </c>
      <c r="C370" s="8" t="str">
        <f>HYPERLINK("https://epingalert.org/en/Search?viewData= G/TBT/N/VNM/422"," G/TBT/N/VNM/422")</f>
        <v xml:space="preserve"> G/TBT/N/VNM/422</v>
      </c>
      <c r="D370" s="9" t="s">
        <v>642</v>
      </c>
      <c r="E370" s="9" t="s">
        <v>643</v>
      </c>
      <c r="F370" s="9" t="s">
        <v>625</v>
      </c>
      <c r="G370" s="9" t="s">
        <v>487</v>
      </c>
      <c r="H370" s="9" t="s">
        <v>488</v>
      </c>
      <c r="I370" s="9" t="s">
        <v>489</v>
      </c>
      <c r="J370" s="9" t="s">
        <v>38</v>
      </c>
      <c r="K370" s="9" t="s">
        <v>38</v>
      </c>
      <c r="L370" s="6"/>
      <c r="M370" s="7">
        <v>46226</v>
      </c>
      <c r="N370" s="7">
        <v>46235</v>
      </c>
      <c r="O370" s="7">
        <v>46235</v>
      </c>
      <c r="P370" s="6" t="s">
        <v>43</v>
      </c>
      <c r="Q370" s="9" t="s">
        <v>644</v>
      </c>
      <c r="R370" s="6" t="str">
        <f>HYPERLINK("https://docs.wto.org/imrd/directdoc.asp?DDFDocuments/t/G/TBTN26/VNM422.docx", "https://docs.wto.org/imrd/directdoc.asp?DDFDocuments/t/G/TBTN26/VNM422.docx")</f>
        <v>https://docs.wto.org/imrd/directdoc.asp?DDFDocuments/t/G/TBTN26/VNM422.docx</v>
      </c>
      <c r="S370" s="6" t="str">
        <f>HYPERLINK("https://docs.wto.org/imrd/directdoc.asp?DDFDocuments/u/G/TBTN26/VNM422.docx", "https://docs.wto.org/imrd/directdoc.asp?DDFDocuments/u/G/TBTN26/VNM422.docx")</f>
        <v>https://docs.wto.org/imrd/directdoc.asp?DDFDocuments/u/G/TBTN26/VNM422.docx</v>
      </c>
      <c r="T370" s="6" t="str">
        <f>HYPERLINK("https://docs.wto.org/imrd/directdoc.asp?DDFDocuments/v/G/TBTN26/VNM422.docx", "https://docs.wto.org/imrd/directdoc.asp?DDFDocuments/v/G/TBTN26/VNM422.docx")</f>
        <v>https://docs.wto.org/imrd/directdoc.asp?DDFDocuments/v/G/TBTN26/VNM422.docx</v>
      </c>
      <c r="U370" s="6" t="s">
        <v>44</v>
      </c>
      <c r="V370" s="6" t="s">
        <v>45</v>
      </c>
      <c r="W370" s="6" t="s">
        <v>44</v>
      </c>
      <c r="X370" s="6" t="s">
        <v>45</v>
      </c>
      <c r="Y370" s="6" t="s">
        <v>45</v>
      </c>
      <c r="Z370" s="6" t="s">
        <v>45</v>
      </c>
      <c r="AA370" s="6" t="s">
        <v>45</v>
      </c>
      <c r="AB370" s="9" t="s">
        <v>645</v>
      </c>
      <c r="AC370" s="6" t="s">
        <v>38</v>
      </c>
      <c r="AD370" s="6" t="s">
        <v>38</v>
      </c>
      <c r="AE370" s="6" t="s">
        <v>38</v>
      </c>
      <c r="AF370" s="6" t="s">
        <v>38</v>
      </c>
      <c r="AG370" s="6" t="s">
        <v>38</v>
      </c>
      <c r="AH370" s="9" t="s">
        <v>38</v>
      </c>
    </row>
    <row r="371" spans="1:34" ht="30" customHeight="1" x14ac:dyDescent="0.3">
      <c r="A371" s="6" t="s">
        <v>319</v>
      </c>
      <c r="B371" s="10">
        <v>46196</v>
      </c>
      <c r="C371" s="8" t="str">
        <f>HYPERLINK("https://epingalert.org/en/Search?viewData= G/TBT/N/VNM/423"," G/TBT/N/VNM/423")</f>
        <v xml:space="preserve"> G/TBT/N/VNM/423</v>
      </c>
      <c r="D371" s="9" t="s">
        <v>646</v>
      </c>
      <c r="E371" s="9" t="s">
        <v>647</v>
      </c>
      <c r="F371" s="9" t="s">
        <v>60</v>
      </c>
      <c r="G371" s="9" t="s">
        <v>38</v>
      </c>
      <c r="H371" s="9" t="s">
        <v>488</v>
      </c>
      <c r="I371" s="9" t="s">
        <v>489</v>
      </c>
      <c r="J371" s="9" t="s">
        <v>38</v>
      </c>
      <c r="K371" s="9" t="s">
        <v>38</v>
      </c>
      <c r="L371" s="6"/>
      <c r="M371" s="7">
        <v>46226</v>
      </c>
      <c r="N371" s="7">
        <v>46235</v>
      </c>
      <c r="O371" s="7">
        <v>46235</v>
      </c>
      <c r="P371" s="6" t="s">
        <v>43</v>
      </c>
      <c r="Q371" s="9" t="s">
        <v>648</v>
      </c>
      <c r="R371" s="6" t="str">
        <f>HYPERLINK("https://docs.wto.org/imrd/directdoc.asp?DDFDocuments/t/G/TBTN26/VNM423.docx", "https://docs.wto.org/imrd/directdoc.asp?DDFDocuments/t/G/TBTN26/VNM423.docx")</f>
        <v>https://docs.wto.org/imrd/directdoc.asp?DDFDocuments/t/G/TBTN26/VNM423.docx</v>
      </c>
      <c r="S371" s="6" t="str">
        <f>HYPERLINK("https://docs.wto.org/imrd/directdoc.asp?DDFDocuments/u/G/TBTN26/VNM423.docx", "https://docs.wto.org/imrd/directdoc.asp?DDFDocuments/u/G/TBTN26/VNM423.docx")</f>
        <v>https://docs.wto.org/imrd/directdoc.asp?DDFDocuments/u/G/TBTN26/VNM423.docx</v>
      </c>
      <c r="T371" s="6" t="str">
        <f>HYPERLINK("https://docs.wto.org/imrd/directdoc.asp?DDFDocuments/v/G/TBTN26/VNM423.docx", "https://docs.wto.org/imrd/directdoc.asp?DDFDocuments/v/G/TBTN26/VNM423.docx")</f>
        <v>https://docs.wto.org/imrd/directdoc.asp?DDFDocuments/v/G/TBTN26/VNM423.docx</v>
      </c>
      <c r="U371" s="6" t="s">
        <v>44</v>
      </c>
      <c r="V371" s="6" t="s">
        <v>45</v>
      </c>
      <c r="W371" s="6" t="s">
        <v>44</v>
      </c>
      <c r="X371" s="6" t="s">
        <v>45</v>
      </c>
      <c r="Y371" s="6" t="s">
        <v>45</v>
      </c>
      <c r="Z371" s="6" t="s">
        <v>45</v>
      </c>
      <c r="AA371" s="6" t="s">
        <v>45</v>
      </c>
      <c r="AB371" s="9" t="s">
        <v>649</v>
      </c>
      <c r="AC371" s="6" t="s">
        <v>38</v>
      </c>
      <c r="AD371" s="6" t="s">
        <v>38</v>
      </c>
      <c r="AE371" s="6" t="s">
        <v>38</v>
      </c>
      <c r="AF371" s="6" t="s">
        <v>38</v>
      </c>
      <c r="AG371" s="6" t="s">
        <v>38</v>
      </c>
      <c r="AH371" s="9" t="s">
        <v>38</v>
      </c>
    </row>
    <row r="372" spans="1:34" ht="30" customHeight="1" x14ac:dyDescent="0.3">
      <c r="A372" s="6" t="s">
        <v>319</v>
      </c>
      <c r="B372" s="10">
        <v>46196</v>
      </c>
      <c r="C372" s="8" t="str">
        <f>HYPERLINK("https://epingalert.org/en/Search?viewData= G/TBT/N/VNM/424"," G/TBT/N/VNM/424")</f>
        <v xml:space="preserve"> G/TBT/N/VNM/424</v>
      </c>
      <c r="D372" s="9" t="s">
        <v>650</v>
      </c>
      <c r="E372" s="9" t="s">
        <v>651</v>
      </c>
      <c r="F372" s="9" t="s">
        <v>652</v>
      </c>
      <c r="G372" s="9" t="s">
        <v>653</v>
      </c>
      <c r="H372" s="9" t="s">
        <v>488</v>
      </c>
      <c r="I372" s="9" t="s">
        <v>142</v>
      </c>
      <c r="J372" s="9" t="s">
        <v>654</v>
      </c>
      <c r="K372" s="9" t="s">
        <v>38</v>
      </c>
      <c r="L372" s="6"/>
      <c r="M372" s="7">
        <v>46226</v>
      </c>
      <c r="N372" s="7">
        <v>46235</v>
      </c>
      <c r="O372" s="7">
        <v>46235</v>
      </c>
      <c r="P372" s="6" t="s">
        <v>43</v>
      </c>
      <c r="Q372" s="9" t="s">
        <v>655</v>
      </c>
      <c r="R372" s="6" t="str">
        <f>HYPERLINK("https://docs.wto.org/imrd/directdoc.asp?DDFDocuments/t/G/TBTN26/VNM424.docx", "https://docs.wto.org/imrd/directdoc.asp?DDFDocuments/t/G/TBTN26/VNM424.docx")</f>
        <v>https://docs.wto.org/imrd/directdoc.asp?DDFDocuments/t/G/TBTN26/VNM424.docx</v>
      </c>
      <c r="S372" s="6" t="str">
        <f>HYPERLINK("https://docs.wto.org/imrd/directdoc.asp?DDFDocuments/u/G/TBTN26/VNM424.docx", "https://docs.wto.org/imrd/directdoc.asp?DDFDocuments/u/G/TBTN26/VNM424.docx")</f>
        <v>https://docs.wto.org/imrd/directdoc.asp?DDFDocuments/u/G/TBTN26/VNM424.docx</v>
      </c>
      <c r="T372" s="6" t="str">
        <f>HYPERLINK("https://docs.wto.org/imrd/directdoc.asp?DDFDocuments/v/G/TBTN26/VNM424.docx", "https://docs.wto.org/imrd/directdoc.asp?DDFDocuments/v/G/TBTN26/VNM424.docx")</f>
        <v>https://docs.wto.org/imrd/directdoc.asp?DDFDocuments/v/G/TBTN26/VNM424.docx</v>
      </c>
      <c r="U372" s="6" t="s">
        <v>44</v>
      </c>
      <c r="V372" s="6" t="s">
        <v>45</v>
      </c>
      <c r="W372" s="6" t="s">
        <v>44</v>
      </c>
      <c r="X372" s="6" t="s">
        <v>45</v>
      </c>
      <c r="Y372" s="6" t="s">
        <v>45</v>
      </c>
      <c r="Z372" s="6" t="s">
        <v>45</v>
      </c>
      <c r="AA372" s="6" t="s">
        <v>45</v>
      </c>
      <c r="AB372" s="9" t="s">
        <v>656</v>
      </c>
      <c r="AC372" s="6" t="s">
        <v>38</v>
      </c>
      <c r="AD372" s="6" t="s">
        <v>38</v>
      </c>
      <c r="AE372" s="6" t="s">
        <v>38</v>
      </c>
      <c r="AF372" s="6" t="s">
        <v>38</v>
      </c>
      <c r="AG372" s="6" t="s">
        <v>38</v>
      </c>
      <c r="AH372" s="9" t="s">
        <v>38</v>
      </c>
    </row>
    <row r="373" spans="1:34" ht="30" customHeight="1" x14ac:dyDescent="0.3">
      <c r="A373" s="6" t="s">
        <v>319</v>
      </c>
      <c r="B373" s="10">
        <v>46196</v>
      </c>
      <c r="C373" s="8" t="str">
        <f>HYPERLINK("https://epingalert.org/en/Search?viewData= G/TBT/N/VNM/425"," G/TBT/N/VNM/425")</f>
        <v xml:space="preserve"> G/TBT/N/VNM/425</v>
      </c>
      <c r="D373" s="9" t="s">
        <v>657</v>
      </c>
      <c r="E373" s="9" t="s">
        <v>658</v>
      </c>
      <c r="F373" s="9" t="s">
        <v>659</v>
      </c>
      <c r="G373" s="9" t="s">
        <v>660</v>
      </c>
      <c r="H373" s="9" t="s">
        <v>661</v>
      </c>
      <c r="I373" s="9" t="s">
        <v>142</v>
      </c>
      <c r="J373" s="9" t="s">
        <v>654</v>
      </c>
      <c r="K373" s="9" t="s">
        <v>38</v>
      </c>
      <c r="L373" s="6"/>
      <c r="M373" s="7">
        <v>46226</v>
      </c>
      <c r="N373" s="7">
        <v>46235</v>
      </c>
      <c r="O373" s="7">
        <v>46235</v>
      </c>
      <c r="P373" s="6" t="s">
        <v>43</v>
      </c>
      <c r="Q373" s="9" t="s">
        <v>662</v>
      </c>
      <c r="R373" s="6" t="str">
        <f>HYPERLINK("https://docs.wto.org/imrd/directdoc.asp?DDFDocuments/t/G/TBTN26/VNM425.docx", "https://docs.wto.org/imrd/directdoc.asp?DDFDocuments/t/G/TBTN26/VNM425.docx")</f>
        <v>https://docs.wto.org/imrd/directdoc.asp?DDFDocuments/t/G/TBTN26/VNM425.docx</v>
      </c>
      <c r="S373" s="6" t="str">
        <f>HYPERLINK("https://docs.wto.org/imrd/directdoc.asp?DDFDocuments/u/G/TBTN26/VNM425.docx", "https://docs.wto.org/imrd/directdoc.asp?DDFDocuments/u/G/TBTN26/VNM425.docx")</f>
        <v>https://docs.wto.org/imrd/directdoc.asp?DDFDocuments/u/G/TBTN26/VNM425.docx</v>
      </c>
      <c r="T373" s="6" t="str">
        <f>HYPERLINK("https://docs.wto.org/imrd/directdoc.asp?DDFDocuments/v/G/TBTN26/VNM425.docx", "https://docs.wto.org/imrd/directdoc.asp?DDFDocuments/v/G/TBTN26/VNM425.docx")</f>
        <v>https://docs.wto.org/imrd/directdoc.asp?DDFDocuments/v/G/TBTN26/VNM425.docx</v>
      </c>
      <c r="U373" s="6" t="s">
        <v>44</v>
      </c>
      <c r="V373" s="6" t="s">
        <v>45</v>
      </c>
      <c r="W373" s="6" t="s">
        <v>44</v>
      </c>
      <c r="X373" s="6" t="s">
        <v>45</v>
      </c>
      <c r="Y373" s="6" t="s">
        <v>45</v>
      </c>
      <c r="Z373" s="6" t="s">
        <v>45</v>
      </c>
      <c r="AA373" s="6" t="s">
        <v>45</v>
      </c>
      <c r="AB373" s="9" t="s">
        <v>663</v>
      </c>
      <c r="AC373" s="6" t="s">
        <v>38</v>
      </c>
      <c r="AD373" s="6" t="s">
        <v>38</v>
      </c>
      <c r="AE373" s="6" t="s">
        <v>38</v>
      </c>
      <c r="AF373" s="6" t="s">
        <v>38</v>
      </c>
      <c r="AG373" s="6" t="s">
        <v>38</v>
      </c>
      <c r="AH373" s="9" t="s">
        <v>38</v>
      </c>
    </row>
    <row r="374" spans="1:34" ht="30" customHeight="1" x14ac:dyDescent="0.3">
      <c r="A374" s="6" t="s">
        <v>319</v>
      </c>
      <c r="B374" s="10">
        <v>46196</v>
      </c>
      <c r="C374" s="8" t="str">
        <f>HYPERLINK("https://epingalert.org/en/Search?viewData= G/TBT/N/VNM/426"," G/TBT/N/VNM/426")</f>
        <v xml:space="preserve"> G/TBT/N/VNM/426</v>
      </c>
      <c r="D374" s="9" t="s">
        <v>664</v>
      </c>
      <c r="E374" s="9" t="s">
        <v>665</v>
      </c>
      <c r="F374" s="9" t="s">
        <v>664</v>
      </c>
      <c r="G374" s="9" t="s">
        <v>666</v>
      </c>
      <c r="H374" s="9" t="s">
        <v>667</v>
      </c>
      <c r="I374" s="9" t="s">
        <v>142</v>
      </c>
      <c r="J374" s="9" t="s">
        <v>654</v>
      </c>
      <c r="K374" s="9" t="s">
        <v>38</v>
      </c>
      <c r="L374" s="6"/>
      <c r="M374" s="7">
        <v>46226</v>
      </c>
      <c r="N374" s="7">
        <v>46235</v>
      </c>
      <c r="O374" s="7">
        <v>46235</v>
      </c>
      <c r="P374" s="6" t="s">
        <v>43</v>
      </c>
      <c r="Q374" s="9" t="s">
        <v>668</v>
      </c>
      <c r="R374" s="6" t="str">
        <f>HYPERLINK("https://docs.wto.org/imrd/directdoc.asp?DDFDocuments/t/G/TBTN26/VNM426.docx", "https://docs.wto.org/imrd/directdoc.asp?DDFDocuments/t/G/TBTN26/VNM426.docx")</f>
        <v>https://docs.wto.org/imrd/directdoc.asp?DDFDocuments/t/G/TBTN26/VNM426.docx</v>
      </c>
      <c r="S374" s="6" t="str">
        <f>HYPERLINK("https://docs.wto.org/imrd/directdoc.asp?DDFDocuments/u/G/TBTN26/VNM426.docx", "https://docs.wto.org/imrd/directdoc.asp?DDFDocuments/u/G/TBTN26/VNM426.docx")</f>
        <v>https://docs.wto.org/imrd/directdoc.asp?DDFDocuments/u/G/TBTN26/VNM426.docx</v>
      </c>
      <c r="T374" s="6" t="str">
        <f>HYPERLINK("https://docs.wto.org/imrd/directdoc.asp?DDFDocuments/v/G/TBTN26/VNM426.docx", "https://docs.wto.org/imrd/directdoc.asp?DDFDocuments/v/G/TBTN26/VNM426.docx")</f>
        <v>https://docs.wto.org/imrd/directdoc.asp?DDFDocuments/v/G/TBTN26/VNM426.docx</v>
      </c>
      <c r="U374" s="6" t="s">
        <v>44</v>
      </c>
      <c r="V374" s="6" t="s">
        <v>45</v>
      </c>
      <c r="W374" s="6" t="s">
        <v>44</v>
      </c>
      <c r="X374" s="6" t="s">
        <v>45</v>
      </c>
      <c r="Y374" s="6" t="s">
        <v>45</v>
      </c>
      <c r="Z374" s="6" t="s">
        <v>45</v>
      </c>
      <c r="AA374" s="6" t="s">
        <v>45</v>
      </c>
      <c r="AB374" s="9" t="s">
        <v>669</v>
      </c>
      <c r="AC374" s="6" t="s">
        <v>38</v>
      </c>
      <c r="AD374" s="6" t="s">
        <v>38</v>
      </c>
      <c r="AE374" s="6" t="s">
        <v>38</v>
      </c>
      <c r="AF374" s="6" t="s">
        <v>38</v>
      </c>
      <c r="AG374" s="6" t="s">
        <v>38</v>
      </c>
      <c r="AH374" s="9" t="s">
        <v>38</v>
      </c>
    </row>
    <row r="375" spans="1:34" ht="30" customHeight="1" x14ac:dyDescent="0.3">
      <c r="A375" s="6" t="s">
        <v>319</v>
      </c>
      <c r="B375" s="10">
        <v>46196</v>
      </c>
      <c r="C375" s="8" t="str">
        <f>HYPERLINK("https://epingalert.org/en/Search?viewData= G/TBT/N/VNM/427"," G/TBT/N/VNM/427")</f>
        <v xml:space="preserve"> G/TBT/N/VNM/427</v>
      </c>
      <c r="D375" s="9" t="s">
        <v>670</v>
      </c>
      <c r="E375" s="9" t="s">
        <v>671</v>
      </c>
      <c r="F375" s="9" t="s">
        <v>672</v>
      </c>
      <c r="G375" s="9" t="s">
        <v>673</v>
      </c>
      <c r="H375" s="9" t="s">
        <v>674</v>
      </c>
      <c r="I375" s="9" t="s">
        <v>142</v>
      </c>
      <c r="J375" s="9" t="s">
        <v>654</v>
      </c>
      <c r="K375" s="9" t="s">
        <v>38</v>
      </c>
      <c r="L375" s="6"/>
      <c r="M375" s="7">
        <v>46226</v>
      </c>
      <c r="N375" s="7">
        <v>46235</v>
      </c>
      <c r="O375" s="7">
        <v>46235</v>
      </c>
      <c r="P375" s="6" t="s">
        <v>43</v>
      </c>
      <c r="Q375" s="9" t="s">
        <v>675</v>
      </c>
      <c r="R375" s="6" t="str">
        <f>HYPERLINK("https://docs.wto.org/imrd/directdoc.asp?DDFDocuments/t/G/TBTN26/VNM427.docx", "https://docs.wto.org/imrd/directdoc.asp?DDFDocuments/t/G/TBTN26/VNM427.docx")</f>
        <v>https://docs.wto.org/imrd/directdoc.asp?DDFDocuments/t/G/TBTN26/VNM427.docx</v>
      </c>
      <c r="S375" s="6" t="str">
        <f>HYPERLINK("https://docs.wto.org/imrd/directdoc.asp?DDFDocuments/u/G/TBTN26/VNM427.docx", "https://docs.wto.org/imrd/directdoc.asp?DDFDocuments/u/G/TBTN26/VNM427.docx")</f>
        <v>https://docs.wto.org/imrd/directdoc.asp?DDFDocuments/u/G/TBTN26/VNM427.docx</v>
      </c>
      <c r="T375" s="6" t="str">
        <f>HYPERLINK("https://docs.wto.org/imrd/directdoc.asp?DDFDocuments/v/G/TBTN26/VNM427.docx", "https://docs.wto.org/imrd/directdoc.asp?DDFDocuments/v/G/TBTN26/VNM427.docx")</f>
        <v>https://docs.wto.org/imrd/directdoc.asp?DDFDocuments/v/G/TBTN26/VNM427.docx</v>
      </c>
      <c r="U375" s="6" t="s">
        <v>44</v>
      </c>
      <c r="V375" s="6" t="s">
        <v>45</v>
      </c>
      <c r="W375" s="6" t="s">
        <v>44</v>
      </c>
      <c r="X375" s="6" t="s">
        <v>45</v>
      </c>
      <c r="Y375" s="6" t="s">
        <v>45</v>
      </c>
      <c r="Z375" s="6" t="s">
        <v>45</v>
      </c>
      <c r="AA375" s="6" t="s">
        <v>45</v>
      </c>
      <c r="AB375" s="9" t="s">
        <v>676</v>
      </c>
      <c r="AC375" s="6" t="s">
        <v>38</v>
      </c>
      <c r="AD375" s="6" t="s">
        <v>38</v>
      </c>
      <c r="AE375" s="6" t="s">
        <v>38</v>
      </c>
      <c r="AF375" s="6" t="s">
        <v>38</v>
      </c>
      <c r="AG375" s="6" t="s">
        <v>38</v>
      </c>
      <c r="AH375" s="9" t="s">
        <v>38</v>
      </c>
    </row>
    <row r="376" spans="1:34" ht="30" customHeight="1" x14ac:dyDescent="0.3">
      <c r="A376" s="6" t="s">
        <v>319</v>
      </c>
      <c r="B376" s="10">
        <v>46196</v>
      </c>
      <c r="C376" s="8" t="str">
        <f>HYPERLINK("https://epingalert.org/en/Search?viewData= G/TBT/N/VNM/428"," G/TBT/N/VNM/428")</f>
        <v xml:space="preserve"> G/TBT/N/VNM/428</v>
      </c>
      <c r="D376" s="9" t="s">
        <v>677</v>
      </c>
      <c r="E376" s="9" t="s">
        <v>678</v>
      </c>
      <c r="F376" s="9" t="s">
        <v>679</v>
      </c>
      <c r="G376" s="9" t="s">
        <v>680</v>
      </c>
      <c r="H376" s="9" t="s">
        <v>38</v>
      </c>
      <c r="I376" s="9" t="s">
        <v>142</v>
      </c>
      <c r="J376" s="9" t="s">
        <v>654</v>
      </c>
      <c r="K376" s="9" t="s">
        <v>38</v>
      </c>
      <c r="L376" s="6"/>
      <c r="M376" s="7">
        <v>46226</v>
      </c>
      <c r="N376" s="7">
        <v>46235</v>
      </c>
      <c r="O376" s="7">
        <v>46235</v>
      </c>
      <c r="P376" s="6" t="s">
        <v>43</v>
      </c>
      <c r="Q376" s="9" t="s">
        <v>681</v>
      </c>
      <c r="R376" s="6" t="str">
        <f>HYPERLINK("https://docs.wto.org/imrd/directdoc.asp?DDFDocuments/t/G/TBTN26/VNM428.docx", "https://docs.wto.org/imrd/directdoc.asp?DDFDocuments/t/G/TBTN26/VNM428.docx")</f>
        <v>https://docs.wto.org/imrd/directdoc.asp?DDFDocuments/t/G/TBTN26/VNM428.docx</v>
      </c>
      <c r="S376" s="6" t="str">
        <f>HYPERLINK("https://docs.wto.org/imrd/directdoc.asp?DDFDocuments/u/G/TBTN26/VNM428.docx", "https://docs.wto.org/imrd/directdoc.asp?DDFDocuments/u/G/TBTN26/VNM428.docx")</f>
        <v>https://docs.wto.org/imrd/directdoc.asp?DDFDocuments/u/G/TBTN26/VNM428.docx</v>
      </c>
      <c r="T376" s="6" t="str">
        <f>HYPERLINK("https://docs.wto.org/imrd/directdoc.asp?DDFDocuments/v/G/TBTN26/VNM428.docx", "https://docs.wto.org/imrd/directdoc.asp?DDFDocuments/v/G/TBTN26/VNM428.docx")</f>
        <v>https://docs.wto.org/imrd/directdoc.asp?DDFDocuments/v/G/TBTN26/VNM428.docx</v>
      </c>
      <c r="U376" s="6" t="s">
        <v>44</v>
      </c>
      <c r="V376" s="6" t="s">
        <v>45</v>
      </c>
      <c r="W376" s="6" t="s">
        <v>44</v>
      </c>
      <c r="X376" s="6" t="s">
        <v>45</v>
      </c>
      <c r="Y376" s="6" t="s">
        <v>45</v>
      </c>
      <c r="Z376" s="6" t="s">
        <v>45</v>
      </c>
      <c r="AA376" s="6" t="s">
        <v>45</v>
      </c>
      <c r="AB376" s="9" t="s">
        <v>682</v>
      </c>
      <c r="AC376" s="6" t="s">
        <v>38</v>
      </c>
      <c r="AD376" s="6" t="s">
        <v>38</v>
      </c>
      <c r="AE376" s="6" t="s">
        <v>38</v>
      </c>
      <c r="AF376" s="6" t="s">
        <v>38</v>
      </c>
      <c r="AG376" s="6" t="s">
        <v>38</v>
      </c>
      <c r="AH376" s="9" t="s">
        <v>38</v>
      </c>
    </row>
    <row r="377" spans="1:34" ht="30" customHeight="1" x14ac:dyDescent="0.3">
      <c r="A377" s="6" t="s">
        <v>683</v>
      </c>
      <c r="B377" s="10">
        <v>46196</v>
      </c>
      <c r="C377" s="8" t="str">
        <f>HYPERLINK("https://epingalert.org/en/Search?viewData= G/TBT/N/ZAF/176/Add.1/Rev.1"," G/TBT/N/ZAF/176/Add.1/Rev.1")</f>
        <v xml:space="preserve"> G/TBT/N/ZAF/176/Add.1/Rev.1</v>
      </c>
      <c r="D377" s="9" t="s">
        <v>684</v>
      </c>
      <c r="E377" s="9" t="s">
        <v>685</v>
      </c>
      <c r="F377" s="9" t="s">
        <v>76</v>
      </c>
      <c r="G377" s="9" t="s">
        <v>686</v>
      </c>
      <c r="H377" s="9" t="s">
        <v>687</v>
      </c>
      <c r="I377" s="9" t="s">
        <v>422</v>
      </c>
      <c r="J377" s="9" t="s">
        <v>38</v>
      </c>
      <c r="K377" s="9" t="s">
        <v>454</v>
      </c>
      <c r="L377" s="6"/>
      <c r="M377" s="7">
        <v>46257</v>
      </c>
      <c r="N377" s="7" t="s">
        <v>122</v>
      </c>
      <c r="O377" s="7" t="s">
        <v>122</v>
      </c>
      <c r="P377" s="6" t="s">
        <v>688</v>
      </c>
      <c r="Q377" s="9" t="s">
        <v>689</v>
      </c>
      <c r="R377" s="6" t="str">
        <f>HYPERLINK("https://docs.wto.org/imrd/directdoc.asp?DDFDocuments/t/G/TBTN14/ZAF176A1R1.docx", "https://docs.wto.org/imrd/directdoc.asp?DDFDocuments/t/G/TBTN14/ZAF176A1R1.docx")</f>
        <v>https://docs.wto.org/imrd/directdoc.asp?DDFDocuments/t/G/TBTN14/ZAF176A1R1.docx</v>
      </c>
      <c r="S377" s="6" t="str">
        <f>HYPERLINK("https://docs.wto.org/imrd/directdoc.asp?DDFDocuments/u/G/TBTN14/ZAF176A1R1.docx", "https://docs.wto.org/imrd/directdoc.asp?DDFDocuments/u/G/TBTN14/ZAF176A1R1.docx")</f>
        <v>https://docs.wto.org/imrd/directdoc.asp?DDFDocuments/u/G/TBTN14/ZAF176A1R1.docx</v>
      </c>
      <c r="T377" s="6" t="str">
        <f>HYPERLINK("https://docs.wto.org/imrd/directdoc.asp?DDFDocuments/v/G/TBTN14/ZAF176A1R1.docx", "https://docs.wto.org/imrd/directdoc.asp?DDFDocuments/v/G/TBTN14/ZAF176A1R1.docx")</f>
        <v>https://docs.wto.org/imrd/directdoc.asp?DDFDocuments/v/G/TBTN14/ZAF176A1R1.docx</v>
      </c>
      <c r="U377" s="6" t="s">
        <v>44</v>
      </c>
      <c r="V377" s="6" t="s">
        <v>45</v>
      </c>
      <c r="W377" s="6" t="s">
        <v>45</v>
      </c>
      <c r="X377" s="6" t="s">
        <v>45</v>
      </c>
      <c r="Y377" s="6" t="s">
        <v>45</v>
      </c>
      <c r="Z377" s="6" t="s">
        <v>45</v>
      </c>
      <c r="AA377" s="6" t="s">
        <v>45</v>
      </c>
      <c r="AB377" s="9" t="s">
        <v>690</v>
      </c>
      <c r="AC377" s="6" t="s">
        <v>38</v>
      </c>
      <c r="AD377" s="6" t="s">
        <v>38</v>
      </c>
      <c r="AE377" s="6" t="s">
        <v>38</v>
      </c>
      <c r="AF377" s="6" t="s">
        <v>38</v>
      </c>
      <c r="AG377" s="6" t="s">
        <v>38</v>
      </c>
      <c r="AH377" s="9" t="s">
        <v>38</v>
      </c>
    </row>
    <row r="378" spans="1:34" ht="30" customHeight="1" x14ac:dyDescent="0.3">
      <c r="A378" s="6" t="s">
        <v>145</v>
      </c>
      <c r="B378" s="10">
        <v>46197</v>
      </c>
      <c r="C378" s="8" t="str">
        <f>HYPERLINK("https://epingalert.org/en/Search?viewData= G/TBT/N/BRA/781/Add.11"," G/TBT/N/BRA/781/Add.11")</f>
        <v xml:space="preserve"> G/TBT/N/BRA/781/Add.11</v>
      </c>
      <c r="D378" s="9" t="s">
        <v>563</v>
      </c>
      <c r="E378" s="9" t="s">
        <v>564</v>
      </c>
      <c r="F378" s="9" t="s">
        <v>565</v>
      </c>
      <c r="G378" s="9" t="s">
        <v>38</v>
      </c>
      <c r="H378" s="9" t="s">
        <v>460</v>
      </c>
      <c r="I378" s="9" t="s">
        <v>142</v>
      </c>
      <c r="J378" s="9" t="s">
        <v>566</v>
      </c>
      <c r="K378" s="9" t="s">
        <v>567</v>
      </c>
      <c r="L378" s="6"/>
      <c r="M378" s="7" t="s">
        <v>38</v>
      </c>
      <c r="N378" s="7"/>
      <c r="O378" s="7"/>
      <c r="P378" s="6" t="s">
        <v>52</v>
      </c>
      <c r="Q378" s="9" t="s">
        <v>568</v>
      </c>
      <c r="R378" s="6" t="str">
        <f>HYPERLINK("https://docs.wto.org/imrd/directdoc.asp?DDFDocuments/t/G/TBTN18/BRA781A11.docx", "https://docs.wto.org/imrd/directdoc.asp?DDFDocuments/t/G/TBTN18/BRA781A11.docx")</f>
        <v>https://docs.wto.org/imrd/directdoc.asp?DDFDocuments/t/G/TBTN18/BRA781A11.docx</v>
      </c>
      <c r="S378" s="6" t="str">
        <f>HYPERLINK("https://docs.wto.org/imrd/directdoc.asp?DDFDocuments/u/G/TBTN18/BRA781A11.docx", "https://docs.wto.org/imrd/directdoc.asp?DDFDocuments/u/G/TBTN18/BRA781A11.docx")</f>
        <v>https://docs.wto.org/imrd/directdoc.asp?DDFDocuments/u/G/TBTN18/BRA781A11.docx</v>
      </c>
      <c r="T378" s="6" t="str">
        <f>HYPERLINK("https://docs.wto.org/imrd/directdoc.asp?DDFDocuments/v/G/TBTN18/BRA781A11.docx", "https://docs.wto.org/imrd/directdoc.asp?DDFDocuments/v/G/TBTN18/BRA781A11.docx")</f>
        <v>https://docs.wto.org/imrd/directdoc.asp?DDFDocuments/v/G/TBTN18/BRA781A11.docx</v>
      </c>
      <c r="U378" s="6" t="s">
        <v>44</v>
      </c>
      <c r="V378" s="6" t="s">
        <v>45</v>
      </c>
      <c r="W378" s="6" t="s">
        <v>45</v>
      </c>
      <c r="X378" s="6" t="s">
        <v>45</v>
      </c>
      <c r="Y378" s="6" t="s">
        <v>45</v>
      </c>
      <c r="Z378" s="6" t="s">
        <v>45</v>
      </c>
      <c r="AA378" s="6" t="s">
        <v>45</v>
      </c>
      <c r="AB378" s="9" t="s">
        <v>38</v>
      </c>
      <c r="AC378" s="6" t="s">
        <v>38</v>
      </c>
      <c r="AD378" s="6" t="s">
        <v>38</v>
      </c>
      <c r="AE378" s="6" t="s">
        <v>38</v>
      </c>
      <c r="AF378" s="6" t="s">
        <v>38</v>
      </c>
      <c r="AG378" s="6" t="s">
        <v>38</v>
      </c>
      <c r="AH378" s="9" t="s">
        <v>38</v>
      </c>
    </row>
    <row r="379" spans="1:34" ht="30" customHeight="1" x14ac:dyDescent="0.3">
      <c r="A379" s="6" t="s">
        <v>498</v>
      </c>
      <c r="B379" s="10">
        <v>46197</v>
      </c>
      <c r="C379" s="8" t="str">
        <f>HYPERLINK("https://epingalert.org/en/Search?viewData= G/TBT/N/MYS/136"," G/TBT/N/MYS/136")</f>
        <v xml:space="preserve"> G/TBT/N/MYS/136</v>
      </c>
      <c r="D379" s="9" t="s">
        <v>569</v>
      </c>
      <c r="E379" s="9" t="s">
        <v>570</v>
      </c>
      <c r="F379" s="9" t="s">
        <v>571</v>
      </c>
      <c r="G379" s="9" t="s">
        <v>572</v>
      </c>
      <c r="H379" s="9" t="s">
        <v>573</v>
      </c>
      <c r="I379" s="9" t="s">
        <v>574</v>
      </c>
      <c r="J379" s="9" t="s">
        <v>38</v>
      </c>
      <c r="K379" s="9" t="s">
        <v>454</v>
      </c>
      <c r="L379" s="6"/>
      <c r="M379" s="7">
        <v>46257</v>
      </c>
      <c r="N379" s="7" t="s">
        <v>122</v>
      </c>
      <c r="O379" s="7" t="s">
        <v>575</v>
      </c>
      <c r="P379" s="6" t="s">
        <v>43</v>
      </c>
      <c r="Q379" s="6"/>
      <c r="R379" s="6" t="str">
        <f>HYPERLINK("https://docs.wto.org/imrd/directdoc.asp?DDFDocuments/t/G/TBTN26/MYS136.docx", "https://docs.wto.org/imrd/directdoc.asp?DDFDocuments/t/G/TBTN26/MYS136.docx")</f>
        <v>https://docs.wto.org/imrd/directdoc.asp?DDFDocuments/t/G/TBTN26/MYS136.docx</v>
      </c>
      <c r="S379" s="6" t="str">
        <f>HYPERLINK("https://docs.wto.org/imrd/directdoc.asp?DDFDocuments/u/G/TBTN26/MYS136.docx", "https://docs.wto.org/imrd/directdoc.asp?DDFDocuments/u/G/TBTN26/MYS136.docx")</f>
        <v>https://docs.wto.org/imrd/directdoc.asp?DDFDocuments/u/G/TBTN26/MYS136.docx</v>
      </c>
      <c r="T379" s="6" t="str">
        <f>HYPERLINK("https://docs.wto.org/imrd/directdoc.asp?DDFDocuments/v/G/TBTN26/MYS136.docx", "https://docs.wto.org/imrd/directdoc.asp?DDFDocuments/v/G/TBTN26/MYS136.docx")</f>
        <v>https://docs.wto.org/imrd/directdoc.asp?DDFDocuments/v/G/TBTN26/MYS136.docx</v>
      </c>
      <c r="U379" s="6" t="s">
        <v>44</v>
      </c>
      <c r="V379" s="6" t="s">
        <v>45</v>
      </c>
      <c r="W379" s="6" t="s">
        <v>45</v>
      </c>
      <c r="X379" s="6" t="s">
        <v>45</v>
      </c>
      <c r="Y379" s="6" t="s">
        <v>45</v>
      </c>
      <c r="Z379" s="6" t="s">
        <v>45</v>
      </c>
      <c r="AA379" s="6" t="s">
        <v>45</v>
      </c>
      <c r="AB379" s="9" t="s">
        <v>576</v>
      </c>
      <c r="AC379" s="6" t="s">
        <v>38</v>
      </c>
      <c r="AD379" s="6" t="s">
        <v>38</v>
      </c>
      <c r="AE379" s="6" t="s">
        <v>38</v>
      </c>
      <c r="AF379" s="6" t="s">
        <v>38</v>
      </c>
      <c r="AG379" s="6" t="s">
        <v>38</v>
      </c>
      <c r="AH379" s="9" t="s">
        <v>38</v>
      </c>
    </row>
    <row r="380" spans="1:34" ht="30" customHeight="1" x14ac:dyDescent="0.3">
      <c r="A380" s="6" t="s">
        <v>203</v>
      </c>
      <c r="B380" s="10">
        <v>46197</v>
      </c>
      <c r="C380" s="8" t="str">
        <f>HYPERLINK("https://epingalert.org/en/Search?viewData= G/TBT/N/THA/798/Add.1"," G/TBT/N/THA/798/Add.1")</f>
        <v xml:space="preserve"> G/TBT/N/THA/798/Add.1</v>
      </c>
      <c r="D380" s="9" t="s">
        <v>577</v>
      </c>
      <c r="E380" s="9" t="s">
        <v>578</v>
      </c>
      <c r="F380" s="9" t="s">
        <v>579</v>
      </c>
      <c r="G380" s="9" t="s">
        <v>38</v>
      </c>
      <c r="H380" s="9" t="s">
        <v>580</v>
      </c>
      <c r="I380" s="9" t="s">
        <v>85</v>
      </c>
      <c r="J380" s="9" t="s">
        <v>581</v>
      </c>
      <c r="K380" s="9" t="s">
        <v>38</v>
      </c>
      <c r="L380" s="6"/>
      <c r="M380" s="7" t="s">
        <v>38</v>
      </c>
      <c r="N380" s="7"/>
      <c r="O380" s="7"/>
      <c r="P380" s="6" t="s">
        <v>52</v>
      </c>
      <c r="Q380" s="9" t="s">
        <v>582</v>
      </c>
      <c r="R380" s="6" t="str">
        <f>HYPERLINK("https://docs.wto.org/imrd/directdoc.asp?DDFDocuments/t/G/TBTN25/THA798A1.docx", "https://docs.wto.org/imrd/directdoc.asp?DDFDocuments/t/G/TBTN25/THA798A1.docx")</f>
        <v>https://docs.wto.org/imrd/directdoc.asp?DDFDocuments/t/G/TBTN25/THA798A1.docx</v>
      </c>
      <c r="S380" s="6" t="str">
        <f>HYPERLINK("https://docs.wto.org/imrd/directdoc.asp?DDFDocuments/u/G/TBTN25/THA798A1.docx", "https://docs.wto.org/imrd/directdoc.asp?DDFDocuments/u/G/TBTN25/THA798A1.docx")</f>
        <v>https://docs.wto.org/imrd/directdoc.asp?DDFDocuments/u/G/TBTN25/THA798A1.docx</v>
      </c>
      <c r="T380" s="6" t="str">
        <f>HYPERLINK("https://docs.wto.org/imrd/directdoc.asp?DDFDocuments/v/G/TBTN25/THA798A1.docx", "https://docs.wto.org/imrd/directdoc.asp?DDFDocuments/v/G/TBTN25/THA798A1.docx")</f>
        <v>https://docs.wto.org/imrd/directdoc.asp?DDFDocuments/v/G/TBTN25/THA798A1.docx</v>
      </c>
      <c r="U380" s="6" t="s">
        <v>45</v>
      </c>
      <c r="V380" s="6" t="s">
        <v>45</v>
      </c>
      <c r="W380" s="6" t="s">
        <v>45</v>
      </c>
      <c r="X380" s="6" t="s">
        <v>45</v>
      </c>
      <c r="Y380" s="6" t="s">
        <v>45</v>
      </c>
      <c r="Z380" s="6" t="s">
        <v>45</v>
      </c>
      <c r="AA380" s="6" t="s">
        <v>45</v>
      </c>
      <c r="AB380" s="9" t="s">
        <v>38</v>
      </c>
      <c r="AC380" s="6" t="s">
        <v>38</v>
      </c>
      <c r="AD380" s="6" t="s">
        <v>38</v>
      </c>
      <c r="AE380" s="6" t="s">
        <v>38</v>
      </c>
      <c r="AF380" s="6" t="s">
        <v>38</v>
      </c>
      <c r="AG380" s="6" t="s">
        <v>38</v>
      </c>
      <c r="AH380" s="9" t="s">
        <v>38</v>
      </c>
    </row>
    <row r="381" spans="1:34" ht="30" customHeight="1" x14ac:dyDescent="0.3">
      <c r="A381" s="6" t="s">
        <v>54</v>
      </c>
      <c r="B381" s="10">
        <v>46197</v>
      </c>
      <c r="C381" s="8" t="str">
        <f>HYPERLINK("https://epingalert.org/en/Search?viewData= G/TBT/N/USA/2288/Corr.1"," G/TBT/N/USA/2288/Corr.1")</f>
        <v xml:space="preserve"> G/TBT/N/USA/2288/Corr.1</v>
      </c>
      <c r="D381" s="9" t="s">
        <v>583</v>
      </c>
      <c r="E381" s="9" t="s">
        <v>584</v>
      </c>
      <c r="F381" s="9" t="s">
        <v>585</v>
      </c>
      <c r="G381" s="9" t="s">
        <v>38</v>
      </c>
      <c r="H381" s="9" t="s">
        <v>586</v>
      </c>
      <c r="I381" s="9" t="s">
        <v>325</v>
      </c>
      <c r="J381" s="9" t="s">
        <v>38</v>
      </c>
      <c r="K381" s="9" t="s">
        <v>38</v>
      </c>
      <c r="L381" s="6"/>
      <c r="M381" s="7" t="s">
        <v>38</v>
      </c>
      <c r="N381" s="7"/>
      <c r="O381" s="7"/>
      <c r="P381" s="6" t="s">
        <v>587</v>
      </c>
      <c r="Q381" s="9" t="s">
        <v>588</v>
      </c>
      <c r="R381" s="6" t="str">
        <f>HYPERLINK("https://docs.wto.org/imrd/directdoc.asp?DDFDocuments/t/G/TBTN26/USA2288C1.docx", "https://docs.wto.org/imrd/directdoc.asp?DDFDocuments/t/G/TBTN26/USA2288C1.docx")</f>
        <v>https://docs.wto.org/imrd/directdoc.asp?DDFDocuments/t/G/TBTN26/USA2288C1.docx</v>
      </c>
      <c r="S381" s="6" t="str">
        <f>HYPERLINK("https://docs.wto.org/imrd/directdoc.asp?DDFDocuments/u/G/TBTN26/USA2288C1.docx", "https://docs.wto.org/imrd/directdoc.asp?DDFDocuments/u/G/TBTN26/USA2288C1.docx")</f>
        <v>https://docs.wto.org/imrd/directdoc.asp?DDFDocuments/u/G/TBTN26/USA2288C1.docx</v>
      </c>
      <c r="T381" s="6" t="str">
        <f>HYPERLINK("https://docs.wto.org/imrd/directdoc.asp?DDFDocuments/v/G/TBTN26/USA2288C1.docx", "https://docs.wto.org/imrd/directdoc.asp?DDFDocuments/v/G/TBTN26/USA2288C1.docx")</f>
        <v>https://docs.wto.org/imrd/directdoc.asp?DDFDocuments/v/G/TBTN26/USA2288C1.docx</v>
      </c>
      <c r="U381" s="6" t="s">
        <v>45</v>
      </c>
      <c r="V381" s="6" t="s">
        <v>45</v>
      </c>
      <c r="W381" s="6" t="s">
        <v>45</v>
      </c>
      <c r="X381" s="6" t="s">
        <v>45</v>
      </c>
      <c r="Y381" s="6" t="s">
        <v>45</v>
      </c>
      <c r="Z381" s="6" t="s">
        <v>45</v>
      </c>
      <c r="AA381" s="6" t="s">
        <v>45</v>
      </c>
      <c r="AB381" s="9" t="s">
        <v>38</v>
      </c>
      <c r="AC381" s="6" t="s">
        <v>38</v>
      </c>
      <c r="AD381" s="6" t="s">
        <v>38</v>
      </c>
      <c r="AE381" s="6" t="s">
        <v>38</v>
      </c>
      <c r="AF381" s="6" t="s">
        <v>38</v>
      </c>
      <c r="AG381" s="6" t="s">
        <v>38</v>
      </c>
      <c r="AH381" s="9" t="s">
        <v>38</v>
      </c>
    </row>
    <row r="382" spans="1:34" ht="30" customHeight="1" x14ac:dyDescent="0.3">
      <c r="A382" s="6" t="s">
        <v>492</v>
      </c>
      <c r="B382" s="10">
        <v>46198</v>
      </c>
      <c r="C382" s="8" t="str">
        <f>HYPERLINK("https://epingalert.org/en/Search?viewData= G/SPS/N/AUS/636"," G/SPS/N/AUS/636")</f>
        <v xml:space="preserve"> G/SPS/N/AUS/636</v>
      </c>
      <c r="D382" s="9" t="s">
        <v>493</v>
      </c>
      <c r="E382" s="9" t="s">
        <v>494</v>
      </c>
      <c r="F382" s="9" t="s">
        <v>495</v>
      </c>
      <c r="G382" s="9" t="s">
        <v>38</v>
      </c>
      <c r="H382" s="9" t="s">
        <v>38</v>
      </c>
      <c r="I382" s="9" t="s">
        <v>496</v>
      </c>
      <c r="J382" s="9" t="s">
        <v>38</v>
      </c>
      <c r="K382" s="9" t="s">
        <v>497</v>
      </c>
      <c r="L382" s="6" t="s">
        <v>498</v>
      </c>
      <c r="M382" s="7">
        <v>46258</v>
      </c>
      <c r="N382" s="7" t="s">
        <v>153</v>
      </c>
      <c r="O382" s="7" t="s">
        <v>153</v>
      </c>
      <c r="P382" s="6" t="s">
        <v>43</v>
      </c>
      <c r="Q382" s="9" t="s">
        <v>499</v>
      </c>
      <c r="R382" s="6" t="str">
        <f>HYPERLINK("https://docs.wto.org/imrd/directdoc.asp?DDFDocuments/t/G/SPS/NAUS636.docx", "https://docs.wto.org/imrd/directdoc.asp?DDFDocuments/t/G/SPS/NAUS636.docx")</f>
        <v>https://docs.wto.org/imrd/directdoc.asp?DDFDocuments/t/G/SPS/NAUS636.docx</v>
      </c>
      <c r="S382" s="6" t="str">
        <f>HYPERLINK("https://docs.wto.org/imrd/directdoc.asp?DDFDocuments/u/G/SPS/NAUS636.docx", "https://docs.wto.org/imrd/directdoc.asp?DDFDocuments/u/G/SPS/NAUS636.docx")</f>
        <v>https://docs.wto.org/imrd/directdoc.asp?DDFDocuments/u/G/SPS/NAUS636.docx</v>
      </c>
      <c r="T382" s="6" t="str">
        <f>HYPERLINK("https://docs.wto.org/imrd/directdoc.asp?DDFDocuments/v/G/SPS/NAUS636.docx", "https://docs.wto.org/imrd/directdoc.asp?DDFDocuments/v/G/SPS/NAUS636.docx")</f>
        <v>https://docs.wto.org/imrd/directdoc.asp?DDFDocuments/v/G/SPS/NAUS636.docx</v>
      </c>
      <c r="U382" s="6" t="s">
        <v>38</v>
      </c>
      <c r="V382" s="6" t="s">
        <v>38</v>
      </c>
      <c r="W382" s="6" t="s">
        <v>38</v>
      </c>
      <c r="X382" s="6" t="s">
        <v>38</v>
      </c>
      <c r="Y382" s="6" t="s">
        <v>38</v>
      </c>
      <c r="Z382" s="6" t="s">
        <v>38</v>
      </c>
      <c r="AA382" s="6" t="s">
        <v>38</v>
      </c>
      <c r="AB382" s="9" t="s">
        <v>38</v>
      </c>
      <c r="AC382" s="6" t="s">
        <v>45</v>
      </c>
      <c r="AD382" s="6" t="s">
        <v>45</v>
      </c>
      <c r="AE382" s="6" t="s">
        <v>44</v>
      </c>
      <c r="AF382" s="6" t="s">
        <v>45</v>
      </c>
      <c r="AG382" s="6" t="s">
        <v>44</v>
      </c>
      <c r="AH382" s="9" t="s">
        <v>38</v>
      </c>
    </row>
    <row r="383" spans="1:34" ht="30" customHeight="1" x14ac:dyDescent="0.3">
      <c r="A383" s="6" t="s">
        <v>492</v>
      </c>
      <c r="B383" s="10">
        <v>46198</v>
      </c>
      <c r="C383" s="8" t="str">
        <f>HYPERLINK("https://epingalert.org/en/Search?viewData= G/SPS/N/AUS/637"," G/SPS/N/AUS/637")</f>
        <v xml:space="preserve"> G/SPS/N/AUS/637</v>
      </c>
      <c r="D383" s="9" t="s">
        <v>500</v>
      </c>
      <c r="E383" s="9" t="s">
        <v>501</v>
      </c>
      <c r="F383" s="9" t="s">
        <v>502</v>
      </c>
      <c r="G383" s="9" t="s">
        <v>38</v>
      </c>
      <c r="H383" s="9" t="s">
        <v>38</v>
      </c>
      <c r="I383" s="9" t="s">
        <v>39</v>
      </c>
      <c r="J383" s="9" t="s">
        <v>38</v>
      </c>
      <c r="K383" s="9" t="s">
        <v>58</v>
      </c>
      <c r="L383" s="6" t="s">
        <v>38</v>
      </c>
      <c r="M383" s="7">
        <v>46258</v>
      </c>
      <c r="N383" s="7" t="s">
        <v>503</v>
      </c>
      <c r="O383" s="7" t="s">
        <v>504</v>
      </c>
      <c r="P383" s="6" t="s">
        <v>43</v>
      </c>
      <c r="Q383" s="9" t="s">
        <v>505</v>
      </c>
      <c r="R383" s="6" t="str">
        <f>HYPERLINK("https://docs.wto.org/imrd/directdoc.asp?DDFDocuments/t/G/SPS/NAUS637.docx", "https://docs.wto.org/imrd/directdoc.asp?DDFDocuments/t/G/SPS/NAUS637.docx")</f>
        <v>https://docs.wto.org/imrd/directdoc.asp?DDFDocuments/t/G/SPS/NAUS637.docx</v>
      </c>
      <c r="S383" s="6" t="str">
        <f>HYPERLINK("https://docs.wto.org/imrd/directdoc.asp?DDFDocuments/u/G/SPS/NAUS637.docx", "https://docs.wto.org/imrd/directdoc.asp?DDFDocuments/u/G/SPS/NAUS637.docx")</f>
        <v>https://docs.wto.org/imrd/directdoc.asp?DDFDocuments/u/G/SPS/NAUS637.docx</v>
      </c>
      <c r="T383" s="6" t="str">
        <f>HYPERLINK("https://docs.wto.org/imrd/directdoc.asp?DDFDocuments/v/G/SPS/NAUS637.docx", "https://docs.wto.org/imrd/directdoc.asp?DDFDocuments/v/G/SPS/NAUS637.docx")</f>
        <v>https://docs.wto.org/imrd/directdoc.asp?DDFDocuments/v/G/SPS/NAUS637.docx</v>
      </c>
      <c r="U383" s="6" t="s">
        <v>38</v>
      </c>
      <c r="V383" s="6" t="s">
        <v>38</v>
      </c>
      <c r="W383" s="6" t="s">
        <v>38</v>
      </c>
      <c r="X383" s="6" t="s">
        <v>38</v>
      </c>
      <c r="Y383" s="6" t="s">
        <v>38</v>
      </c>
      <c r="Z383" s="6" t="s">
        <v>38</v>
      </c>
      <c r="AA383" s="6" t="s">
        <v>38</v>
      </c>
      <c r="AB383" s="9" t="s">
        <v>38</v>
      </c>
      <c r="AC383" s="6" t="s">
        <v>44</v>
      </c>
      <c r="AD383" s="6" t="s">
        <v>45</v>
      </c>
      <c r="AE383" s="6" t="s">
        <v>45</v>
      </c>
      <c r="AF383" s="6" t="s">
        <v>45</v>
      </c>
      <c r="AG383" s="6" t="s">
        <v>45</v>
      </c>
      <c r="AH383" s="9" t="s">
        <v>506</v>
      </c>
    </row>
    <row r="384" spans="1:34" ht="30" customHeight="1" x14ac:dyDescent="0.3">
      <c r="A384" s="6" t="s">
        <v>145</v>
      </c>
      <c r="B384" s="10">
        <v>46198</v>
      </c>
      <c r="C384" s="8" t="str">
        <f>HYPERLINK("https://epingalert.org/en/Search?viewData= G/SPS/N/BRA/2498"," G/SPS/N/BRA/2498")</f>
        <v xml:space="preserve"> G/SPS/N/BRA/2498</v>
      </c>
      <c r="D384" s="9" t="s">
        <v>507</v>
      </c>
      <c r="E384" s="9" t="s">
        <v>508</v>
      </c>
      <c r="F384" s="9" t="s">
        <v>148</v>
      </c>
      <c r="G384" s="9" t="s">
        <v>38</v>
      </c>
      <c r="H384" s="9" t="s">
        <v>149</v>
      </c>
      <c r="I384" s="9" t="s">
        <v>150</v>
      </c>
      <c r="J384" s="9" t="s">
        <v>38</v>
      </c>
      <c r="K384" s="9" t="s">
        <v>151</v>
      </c>
      <c r="L384" s="6" t="s">
        <v>509</v>
      </c>
      <c r="M384" s="7">
        <v>46258</v>
      </c>
      <c r="N384" s="7" t="s">
        <v>153</v>
      </c>
      <c r="O384" s="7" t="s">
        <v>153</v>
      </c>
      <c r="P384" s="6" t="s">
        <v>43</v>
      </c>
      <c r="Q384" s="9" t="s">
        <v>510</v>
      </c>
      <c r="R384" s="6" t="str">
        <f>HYPERLINK("https://docs.wto.org/imrd/directdoc.asp?DDFDocuments/t/G/SPS/NBRA2498.docx", "https://docs.wto.org/imrd/directdoc.asp?DDFDocuments/t/G/SPS/NBRA2498.docx")</f>
        <v>https://docs.wto.org/imrd/directdoc.asp?DDFDocuments/t/G/SPS/NBRA2498.docx</v>
      </c>
      <c r="S384" s="6"/>
      <c r="T384" s="6" t="str">
        <f>HYPERLINK("https://docs.wto.org/imrd/directdoc.asp?DDFDocuments/v/G/SPS/NBRA2498.docx", "https://docs.wto.org/imrd/directdoc.asp?DDFDocuments/v/G/SPS/NBRA2498.docx")</f>
        <v>https://docs.wto.org/imrd/directdoc.asp?DDFDocuments/v/G/SPS/NBRA2498.docx</v>
      </c>
      <c r="U384" s="6" t="s">
        <v>38</v>
      </c>
      <c r="V384" s="6" t="s">
        <v>38</v>
      </c>
      <c r="W384" s="6" t="s">
        <v>38</v>
      </c>
      <c r="X384" s="6" t="s">
        <v>38</v>
      </c>
      <c r="Y384" s="6" t="s">
        <v>38</v>
      </c>
      <c r="Z384" s="6" t="s">
        <v>38</v>
      </c>
      <c r="AA384" s="6" t="s">
        <v>38</v>
      </c>
      <c r="AB384" s="9" t="s">
        <v>38</v>
      </c>
      <c r="AC384" s="6" t="s">
        <v>45</v>
      </c>
      <c r="AD384" s="6" t="s">
        <v>45</v>
      </c>
      <c r="AE384" s="6" t="s">
        <v>44</v>
      </c>
      <c r="AF384" s="6" t="s">
        <v>45</v>
      </c>
      <c r="AG384" s="6" t="s">
        <v>44</v>
      </c>
      <c r="AH384" s="9" t="s">
        <v>38</v>
      </c>
    </row>
    <row r="385" spans="1:34" ht="30" customHeight="1" x14ac:dyDescent="0.3">
      <c r="A385" s="6" t="s">
        <v>511</v>
      </c>
      <c r="B385" s="10">
        <v>46198</v>
      </c>
      <c r="C385" s="8" t="str">
        <f>HYPERLINK("https://epingalert.org/en/Search?viewData= G/SPS/N/PER/1130"," G/SPS/N/PER/1130")</f>
        <v xml:space="preserve"> G/SPS/N/PER/1130</v>
      </c>
      <c r="D385" s="9" t="s">
        <v>512</v>
      </c>
      <c r="E385" s="9" t="s">
        <v>513</v>
      </c>
      <c r="F385" s="9" t="s">
        <v>514</v>
      </c>
      <c r="G385" s="9" t="s">
        <v>38</v>
      </c>
      <c r="H385" s="9" t="s">
        <v>38</v>
      </c>
      <c r="I385" s="9" t="s">
        <v>189</v>
      </c>
      <c r="J385" s="9" t="s">
        <v>38</v>
      </c>
      <c r="K385" s="9" t="s">
        <v>515</v>
      </c>
      <c r="L385" s="6" t="s">
        <v>516</v>
      </c>
      <c r="M385" s="7" t="s">
        <v>38</v>
      </c>
      <c r="N385" s="7">
        <v>46185</v>
      </c>
      <c r="O385" s="7">
        <v>46185</v>
      </c>
      <c r="P385" s="6" t="s">
        <v>43</v>
      </c>
      <c r="Q385" s="9" t="s">
        <v>517</v>
      </c>
      <c r="R385" s="6" t="str">
        <f>HYPERLINK("https://docs.wto.org/imrd/directdoc.asp?DDFDocuments/t/G/SPS/NPER1130.docx", "https://docs.wto.org/imrd/directdoc.asp?DDFDocuments/t/G/SPS/NPER1130.docx")</f>
        <v>https://docs.wto.org/imrd/directdoc.asp?DDFDocuments/t/G/SPS/NPER1130.docx</v>
      </c>
      <c r="S385" s="6"/>
      <c r="T385" s="6" t="str">
        <f>HYPERLINK("https://docs.wto.org/imrd/directdoc.asp?DDFDocuments/v/G/SPS/NPER1130.docx", "https://docs.wto.org/imrd/directdoc.asp?DDFDocuments/v/G/SPS/NPER1130.docx")</f>
        <v>https://docs.wto.org/imrd/directdoc.asp?DDFDocuments/v/G/SPS/NPER1130.docx</v>
      </c>
      <c r="U385" s="6" t="s">
        <v>38</v>
      </c>
      <c r="V385" s="6" t="s">
        <v>38</v>
      </c>
      <c r="W385" s="6" t="s">
        <v>38</v>
      </c>
      <c r="X385" s="6" t="s">
        <v>38</v>
      </c>
      <c r="Y385" s="6" t="s">
        <v>38</v>
      </c>
      <c r="Z385" s="6" t="s">
        <v>38</v>
      </c>
      <c r="AA385" s="6" t="s">
        <v>38</v>
      </c>
      <c r="AB385" s="9" t="s">
        <v>38</v>
      </c>
      <c r="AC385" s="6" t="s">
        <v>45</v>
      </c>
      <c r="AD385" s="6" t="s">
        <v>44</v>
      </c>
      <c r="AE385" s="6" t="s">
        <v>45</v>
      </c>
      <c r="AF385" s="6" t="s">
        <v>45</v>
      </c>
      <c r="AG385" s="6" t="s">
        <v>44</v>
      </c>
      <c r="AH385" s="9" t="s">
        <v>38</v>
      </c>
    </row>
    <row r="386" spans="1:34" ht="30" customHeight="1" x14ac:dyDescent="0.3">
      <c r="A386" s="6" t="s">
        <v>210</v>
      </c>
      <c r="B386" s="10">
        <v>46198</v>
      </c>
      <c r="C386" s="8" t="str">
        <f>HYPERLINK("https://epingalert.org/en/Search?viewData= G/SPS/N/TPKM/652/Add.1"," G/SPS/N/TPKM/652/Add.1")</f>
        <v xml:space="preserve"> G/SPS/N/TPKM/652/Add.1</v>
      </c>
      <c r="D386" s="9" t="s">
        <v>457</v>
      </c>
      <c r="E386" s="9" t="s">
        <v>518</v>
      </c>
      <c r="F386" s="9" t="s">
        <v>519</v>
      </c>
      <c r="G386" s="9" t="s">
        <v>38</v>
      </c>
      <c r="H386" s="9" t="s">
        <v>38</v>
      </c>
      <c r="I386" s="9" t="s">
        <v>39</v>
      </c>
      <c r="J386" s="9" t="s">
        <v>38</v>
      </c>
      <c r="K386" s="9" t="s">
        <v>520</v>
      </c>
      <c r="L386" s="6"/>
      <c r="M386" s="7" t="s">
        <v>38</v>
      </c>
      <c r="N386" s="7"/>
      <c r="O386" s="7"/>
      <c r="P386" s="6" t="s">
        <v>52</v>
      </c>
      <c r="Q386" s="9" t="s">
        <v>521</v>
      </c>
      <c r="R386" s="6" t="str">
        <f>HYPERLINK("https://docs.wto.org/imrd/directdoc.asp?DDFDocuments/t/G/SPS/NTPKM652A1.docx", "https://docs.wto.org/imrd/directdoc.asp?DDFDocuments/t/G/SPS/NTPKM652A1.docx")</f>
        <v>https://docs.wto.org/imrd/directdoc.asp?DDFDocuments/t/G/SPS/NTPKM652A1.docx</v>
      </c>
      <c r="S386" s="6" t="str">
        <f>HYPERLINK("https://docs.wto.org/imrd/directdoc.asp?DDFDocuments/u/G/SPS/NTPKM652A1.docx", "https://docs.wto.org/imrd/directdoc.asp?DDFDocuments/u/G/SPS/NTPKM652A1.docx")</f>
        <v>https://docs.wto.org/imrd/directdoc.asp?DDFDocuments/u/G/SPS/NTPKM652A1.docx</v>
      </c>
      <c r="T386" s="6" t="str">
        <f>HYPERLINK("https://docs.wto.org/imrd/directdoc.asp?DDFDocuments/v/G/SPS/NTPKM652A1.docx", "https://docs.wto.org/imrd/directdoc.asp?DDFDocuments/v/G/SPS/NTPKM652A1.docx")</f>
        <v>https://docs.wto.org/imrd/directdoc.asp?DDFDocuments/v/G/SPS/NTPKM652A1.docx</v>
      </c>
      <c r="U386" s="6" t="s">
        <v>38</v>
      </c>
      <c r="V386" s="6" t="s">
        <v>38</v>
      </c>
      <c r="W386" s="6" t="s">
        <v>38</v>
      </c>
      <c r="X386" s="6" t="s">
        <v>38</v>
      </c>
      <c r="Y386" s="6" t="s">
        <v>38</v>
      </c>
      <c r="Z386" s="6" t="s">
        <v>38</v>
      </c>
      <c r="AA386" s="6" t="s">
        <v>38</v>
      </c>
      <c r="AB386" s="9" t="s">
        <v>38</v>
      </c>
      <c r="AC386" s="6" t="s">
        <v>38</v>
      </c>
      <c r="AD386" s="6" t="s">
        <v>38</v>
      </c>
      <c r="AE386" s="6" t="s">
        <v>38</v>
      </c>
      <c r="AF386" s="6" t="s">
        <v>38</v>
      </c>
      <c r="AG386" s="6" t="s">
        <v>38</v>
      </c>
      <c r="AH386" s="9" t="s">
        <v>38</v>
      </c>
    </row>
    <row r="387" spans="1:34" ht="30" customHeight="1" x14ac:dyDescent="0.3">
      <c r="A387" s="6" t="s">
        <v>169</v>
      </c>
      <c r="B387" s="10">
        <v>46198</v>
      </c>
      <c r="C387" s="8" t="str">
        <f>HYPERLINK("https://epingalert.org/en/Search?viewData= G/TBT/N/CHE/285/Add.2"," G/TBT/N/CHE/285/Add.2")</f>
        <v xml:space="preserve"> G/TBT/N/CHE/285/Add.2</v>
      </c>
      <c r="D387" s="9" t="s">
        <v>522</v>
      </c>
      <c r="E387" s="9" t="s">
        <v>523</v>
      </c>
      <c r="F387" s="9" t="s">
        <v>524</v>
      </c>
      <c r="G387" s="9" t="s">
        <v>525</v>
      </c>
      <c r="H387" s="9" t="s">
        <v>526</v>
      </c>
      <c r="I387" s="9" t="s">
        <v>527</v>
      </c>
      <c r="J387" s="9" t="s">
        <v>528</v>
      </c>
      <c r="K387" s="9" t="s">
        <v>529</v>
      </c>
      <c r="L387" s="6"/>
      <c r="M387" s="7" t="s">
        <v>38</v>
      </c>
      <c r="N387" s="7"/>
      <c r="O387" s="7"/>
      <c r="P387" s="6" t="s">
        <v>52</v>
      </c>
      <c r="Q387" s="9" t="s">
        <v>530</v>
      </c>
      <c r="R387" s="6" t="str">
        <f>HYPERLINK("https://docs.wto.org/imrd/directdoc.asp?DDFDocuments/t/G/TBTN24/CHE285A2.docx", "https://docs.wto.org/imrd/directdoc.asp?DDFDocuments/t/G/TBTN24/CHE285A2.docx")</f>
        <v>https://docs.wto.org/imrd/directdoc.asp?DDFDocuments/t/G/TBTN24/CHE285A2.docx</v>
      </c>
      <c r="S387" s="6" t="str">
        <f>HYPERLINK("https://docs.wto.org/imrd/directdoc.asp?DDFDocuments/u/G/TBTN24/CHE285A2.docx", "https://docs.wto.org/imrd/directdoc.asp?DDFDocuments/u/G/TBTN24/CHE285A2.docx")</f>
        <v>https://docs.wto.org/imrd/directdoc.asp?DDFDocuments/u/G/TBTN24/CHE285A2.docx</v>
      </c>
      <c r="T387" s="6" t="str">
        <f>HYPERLINK("https://docs.wto.org/imrd/directdoc.asp?DDFDocuments/v/G/TBTN24/CHE285A2.docx", "https://docs.wto.org/imrd/directdoc.asp?DDFDocuments/v/G/TBTN24/CHE285A2.docx")</f>
        <v>https://docs.wto.org/imrd/directdoc.asp?DDFDocuments/v/G/TBTN24/CHE285A2.docx</v>
      </c>
      <c r="U387" s="6" t="s">
        <v>44</v>
      </c>
      <c r="V387" s="6" t="s">
        <v>45</v>
      </c>
      <c r="W387" s="6" t="s">
        <v>45</v>
      </c>
      <c r="X387" s="6" t="s">
        <v>45</v>
      </c>
      <c r="Y387" s="6" t="s">
        <v>45</v>
      </c>
      <c r="Z387" s="6" t="s">
        <v>45</v>
      </c>
      <c r="AA387" s="6" t="s">
        <v>45</v>
      </c>
      <c r="AB387" s="9" t="s">
        <v>38</v>
      </c>
      <c r="AC387" s="6" t="s">
        <v>38</v>
      </c>
      <c r="AD387" s="6" t="s">
        <v>38</v>
      </c>
      <c r="AE387" s="6" t="s">
        <v>38</v>
      </c>
      <c r="AF387" s="6" t="s">
        <v>38</v>
      </c>
      <c r="AG387" s="6" t="s">
        <v>38</v>
      </c>
      <c r="AH387" s="9" t="s">
        <v>38</v>
      </c>
    </row>
    <row r="388" spans="1:34" ht="30" customHeight="1" x14ac:dyDescent="0.3">
      <c r="A388" s="6" t="s">
        <v>161</v>
      </c>
      <c r="B388" s="10">
        <v>46198</v>
      </c>
      <c r="C388" s="8" t="str">
        <f>HYPERLINK("https://epingalert.org/en/Search?viewData= G/TBT/N/ESP/45/Add.2"," G/TBT/N/ESP/45/Add.2")</f>
        <v xml:space="preserve"> G/TBT/N/ESP/45/Add.2</v>
      </c>
      <c r="D388" s="9" t="s">
        <v>531</v>
      </c>
      <c r="E388" s="9" t="s">
        <v>532</v>
      </c>
      <c r="F388" s="9" t="s">
        <v>533</v>
      </c>
      <c r="G388" s="9" t="s">
        <v>534</v>
      </c>
      <c r="H388" s="9" t="s">
        <v>535</v>
      </c>
      <c r="I388" s="9" t="s">
        <v>392</v>
      </c>
      <c r="J388" s="9" t="s">
        <v>536</v>
      </c>
      <c r="K388" s="9" t="s">
        <v>80</v>
      </c>
      <c r="L388" s="6"/>
      <c r="M388" s="7">
        <v>46258</v>
      </c>
      <c r="N388" s="7"/>
      <c r="O388" s="7"/>
      <c r="P388" s="6" t="s">
        <v>52</v>
      </c>
      <c r="Q388" s="9" t="s">
        <v>537</v>
      </c>
      <c r="R388" s="6" t="str">
        <f>HYPERLINK("https://docs.wto.org/imrd/directdoc.asp?DDFDocuments/t/G/TBTN21/ESP45A2.docx", "https://docs.wto.org/imrd/directdoc.asp?DDFDocuments/t/G/TBTN21/ESP45A2.docx")</f>
        <v>https://docs.wto.org/imrd/directdoc.asp?DDFDocuments/t/G/TBTN21/ESP45A2.docx</v>
      </c>
      <c r="S388" s="6" t="str">
        <f>HYPERLINK("https://docs.wto.org/imrd/directdoc.asp?DDFDocuments/u/G/TBTN21/ESP45A2.docx", "https://docs.wto.org/imrd/directdoc.asp?DDFDocuments/u/G/TBTN21/ESP45A2.docx")</f>
        <v>https://docs.wto.org/imrd/directdoc.asp?DDFDocuments/u/G/TBTN21/ESP45A2.docx</v>
      </c>
      <c r="T388" s="6" t="str">
        <f>HYPERLINK("https://docs.wto.org/imrd/directdoc.asp?DDFDocuments/v/G/TBTN21/ESP45A2.docx", "https://docs.wto.org/imrd/directdoc.asp?DDFDocuments/v/G/TBTN21/ESP45A2.docx")</f>
        <v>https://docs.wto.org/imrd/directdoc.asp?DDFDocuments/v/G/TBTN21/ESP45A2.docx</v>
      </c>
      <c r="U388" s="6" t="s">
        <v>44</v>
      </c>
      <c r="V388" s="6" t="s">
        <v>45</v>
      </c>
      <c r="W388" s="6" t="s">
        <v>45</v>
      </c>
      <c r="X388" s="6" t="s">
        <v>45</v>
      </c>
      <c r="Y388" s="6" t="s">
        <v>45</v>
      </c>
      <c r="Z388" s="6" t="s">
        <v>45</v>
      </c>
      <c r="AA388" s="6" t="s">
        <v>45</v>
      </c>
      <c r="AB388" s="9" t="s">
        <v>38</v>
      </c>
      <c r="AC388" s="6" t="s">
        <v>38</v>
      </c>
      <c r="AD388" s="6" t="s">
        <v>38</v>
      </c>
      <c r="AE388" s="6" t="s">
        <v>38</v>
      </c>
      <c r="AF388" s="6" t="s">
        <v>38</v>
      </c>
      <c r="AG388" s="6" t="s">
        <v>38</v>
      </c>
      <c r="AH388" s="9" t="s">
        <v>38</v>
      </c>
    </row>
    <row r="389" spans="1:34" ht="30" customHeight="1" x14ac:dyDescent="0.3">
      <c r="A389" s="6" t="s">
        <v>96</v>
      </c>
      <c r="B389" s="10">
        <v>46198</v>
      </c>
      <c r="C389" s="8" t="str">
        <f>HYPERLINK("https://epingalert.org/en/Search?viewData= G/TBT/N/EU/1215"," G/TBT/N/EU/1215")</f>
        <v xml:space="preserve"> G/TBT/N/EU/1215</v>
      </c>
      <c r="D389" s="9" t="s">
        <v>538</v>
      </c>
      <c r="E389" s="9" t="s">
        <v>539</v>
      </c>
      <c r="F389" s="9" t="s">
        <v>540</v>
      </c>
      <c r="G389" s="9" t="s">
        <v>38</v>
      </c>
      <c r="H389" s="9" t="s">
        <v>255</v>
      </c>
      <c r="I389" s="9" t="s">
        <v>541</v>
      </c>
      <c r="J389" s="9" t="s">
        <v>542</v>
      </c>
      <c r="K389" s="9" t="s">
        <v>38</v>
      </c>
      <c r="L389" s="6"/>
      <c r="M389" s="7">
        <v>46258</v>
      </c>
      <c r="N389" s="7" t="s">
        <v>110</v>
      </c>
      <c r="O389" s="7" t="s">
        <v>110</v>
      </c>
      <c r="P389" s="6" t="s">
        <v>43</v>
      </c>
      <c r="Q389" s="9" t="s">
        <v>543</v>
      </c>
      <c r="R389" s="6" t="str">
        <f>HYPERLINK("https://docs.wto.org/imrd/directdoc.asp?DDFDocuments/t/G/TBTN26/EU1215.docx", "https://docs.wto.org/imrd/directdoc.asp?DDFDocuments/t/G/TBTN26/EU1215.docx")</f>
        <v>https://docs.wto.org/imrd/directdoc.asp?DDFDocuments/t/G/TBTN26/EU1215.docx</v>
      </c>
      <c r="S389" s="6"/>
      <c r="T389" s="6" t="str">
        <f>HYPERLINK("https://docs.wto.org/imrd/directdoc.asp?DDFDocuments/v/G/TBTN26/EU1215.docx", "https://docs.wto.org/imrd/directdoc.asp?DDFDocuments/v/G/TBTN26/EU1215.docx")</f>
        <v>https://docs.wto.org/imrd/directdoc.asp?DDFDocuments/v/G/TBTN26/EU1215.docx</v>
      </c>
      <c r="U389" s="6" t="s">
        <v>44</v>
      </c>
      <c r="V389" s="6" t="s">
        <v>45</v>
      </c>
      <c r="W389" s="6" t="s">
        <v>45</v>
      </c>
      <c r="X389" s="6" t="s">
        <v>45</v>
      </c>
      <c r="Y389" s="6" t="s">
        <v>45</v>
      </c>
      <c r="Z389" s="6" t="s">
        <v>45</v>
      </c>
      <c r="AA389" s="6" t="s">
        <v>45</v>
      </c>
      <c r="AB389" s="9" t="s">
        <v>544</v>
      </c>
      <c r="AC389" s="6" t="s">
        <v>38</v>
      </c>
      <c r="AD389" s="6" t="s">
        <v>38</v>
      </c>
      <c r="AE389" s="6" t="s">
        <v>38</v>
      </c>
      <c r="AF389" s="6" t="s">
        <v>38</v>
      </c>
      <c r="AG389" s="6" t="s">
        <v>38</v>
      </c>
      <c r="AH389" s="9" t="s">
        <v>38</v>
      </c>
    </row>
    <row r="390" spans="1:34" ht="30" customHeight="1" x14ac:dyDescent="0.3">
      <c r="A390" s="6" t="s">
        <v>54</v>
      </c>
      <c r="B390" s="10">
        <v>46198</v>
      </c>
      <c r="C390" s="8" t="str">
        <f>HYPERLINK("https://epingalert.org/en/Search?viewData= G/TBT/N/USA/2073/Add.3"," G/TBT/N/USA/2073/Add.3")</f>
        <v xml:space="preserve"> G/TBT/N/USA/2073/Add.3</v>
      </c>
      <c r="D390" s="9" t="s">
        <v>545</v>
      </c>
      <c r="E390" s="9" t="s">
        <v>546</v>
      </c>
      <c r="F390" s="9" t="s">
        <v>547</v>
      </c>
      <c r="G390" s="9" t="s">
        <v>548</v>
      </c>
      <c r="H390" s="9" t="s">
        <v>549</v>
      </c>
      <c r="I390" s="9" t="s">
        <v>550</v>
      </c>
      <c r="J390" s="9" t="s">
        <v>38</v>
      </c>
      <c r="K390" s="9" t="s">
        <v>38</v>
      </c>
      <c r="L390" s="6"/>
      <c r="M390" s="7" t="s">
        <v>38</v>
      </c>
      <c r="N390" s="7"/>
      <c r="O390" s="7"/>
      <c r="P390" s="6" t="s">
        <v>52</v>
      </c>
      <c r="Q390" s="9" t="s">
        <v>551</v>
      </c>
      <c r="R390" s="6" t="str">
        <f>HYPERLINK("https://docs.wto.org/imrd/directdoc.asp?DDFDocuments/t/G/TBTN23/USA2073A3.docx", "https://docs.wto.org/imrd/directdoc.asp?DDFDocuments/t/G/TBTN23/USA2073A3.docx")</f>
        <v>https://docs.wto.org/imrd/directdoc.asp?DDFDocuments/t/G/TBTN23/USA2073A3.docx</v>
      </c>
      <c r="S390" s="6" t="str">
        <f>HYPERLINK("https://docs.wto.org/imrd/directdoc.asp?DDFDocuments/u/G/TBTN23/USA2073A3.docx", "https://docs.wto.org/imrd/directdoc.asp?DDFDocuments/u/G/TBTN23/USA2073A3.docx")</f>
        <v>https://docs.wto.org/imrd/directdoc.asp?DDFDocuments/u/G/TBTN23/USA2073A3.docx</v>
      </c>
      <c r="T390" s="6" t="str">
        <f>HYPERLINK("https://docs.wto.org/imrd/directdoc.asp?DDFDocuments/v/G/TBTN23/USA2073A3.docx", "https://docs.wto.org/imrd/directdoc.asp?DDFDocuments/v/G/TBTN23/USA2073A3.docx")</f>
        <v>https://docs.wto.org/imrd/directdoc.asp?DDFDocuments/v/G/TBTN23/USA2073A3.docx</v>
      </c>
      <c r="U390" s="6" t="s">
        <v>44</v>
      </c>
      <c r="V390" s="6" t="s">
        <v>45</v>
      </c>
      <c r="W390" s="6" t="s">
        <v>44</v>
      </c>
      <c r="X390" s="6" t="s">
        <v>45</v>
      </c>
      <c r="Y390" s="6" t="s">
        <v>45</v>
      </c>
      <c r="Z390" s="6" t="s">
        <v>45</v>
      </c>
      <c r="AA390" s="6" t="s">
        <v>45</v>
      </c>
      <c r="AB390" s="9" t="s">
        <v>38</v>
      </c>
      <c r="AC390" s="6" t="s">
        <v>38</v>
      </c>
      <c r="AD390" s="6" t="s">
        <v>38</v>
      </c>
      <c r="AE390" s="6" t="s">
        <v>38</v>
      </c>
      <c r="AF390" s="6" t="s">
        <v>38</v>
      </c>
      <c r="AG390" s="6" t="s">
        <v>38</v>
      </c>
      <c r="AH390" s="9" t="s">
        <v>38</v>
      </c>
    </row>
    <row r="391" spans="1:34" ht="30" customHeight="1" x14ac:dyDescent="0.3">
      <c r="A391" s="6" t="s">
        <v>54</v>
      </c>
      <c r="B391" s="10">
        <v>46198</v>
      </c>
      <c r="C391" s="8" t="str">
        <f>HYPERLINK("https://epingalert.org/en/Search?viewData= G/TBT/N/USA/2243/Add.2"," G/TBT/N/USA/2243/Add.2")</f>
        <v xml:space="preserve"> G/TBT/N/USA/2243/Add.2</v>
      </c>
      <c r="D391" s="9" t="s">
        <v>552</v>
      </c>
      <c r="E391" s="9" t="s">
        <v>553</v>
      </c>
      <c r="F391" s="9" t="s">
        <v>554</v>
      </c>
      <c r="G391" s="9" t="s">
        <v>38</v>
      </c>
      <c r="H391" s="9" t="s">
        <v>555</v>
      </c>
      <c r="I391" s="9" t="s">
        <v>109</v>
      </c>
      <c r="J391" s="9" t="s">
        <v>38</v>
      </c>
      <c r="K391" s="9" t="s">
        <v>38</v>
      </c>
      <c r="L391" s="6"/>
      <c r="M391" s="7" t="s">
        <v>38</v>
      </c>
      <c r="N391" s="7"/>
      <c r="O391" s="7"/>
      <c r="P391" s="6" t="s">
        <v>52</v>
      </c>
      <c r="Q391" s="9" t="s">
        <v>556</v>
      </c>
      <c r="R391" s="6" t="str">
        <f>HYPERLINK("https://docs.wto.org/imrd/directdoc.asp?DDFDocuments/t/G/TBTN25/USA2243A2.docx", "https://docs.wto.org/imrd/directdoc.asp?DDFDocuments/t/G/TBTN25/USA2243A2.docx")</f>
        <v>https://docs.wto.org/imrd/directdoc.asp?DDFDocuments/t/G/TBTN25/USA2243A2.docx</v>
      </c>
      <c r="S391" s="6" t="str">
        <f>HYPERLINK("https://docs.wto.org/imrd/directdoc.asp?DDFDocuments/u/G/TBTN25/USA2243A2.docx", "https://docs.wto.org/imrd/directdoc.asp?DDFDocuments/u/G/TBTN25/USA2243A2.docx")</f>
        <v>https://docs.wto.org/imrd/directdoc.asp?DDFDocuments/u/G/TBTN25/USA2243A2.docx</v>
      </c>
      <c r="T391" s="6" t="str">
        <f>HYPERLINK("https://docs.wto.org/imrd/directdoc.asp?DDFDocuments/v/G/TBTN25/USA2243A2.docx", "https://docs.wto.org/imrd/directdoc.asp?DDFDocuments/v/G/TBTN25/USA2243A2.docx")</f>
        <v>https://docs.wto.org/imrd/directdoc.asp?DDFDocuments/v/G/TBTN25/USA2243A2.docx</v>
      </c>
      <c r="U391" s="6" t="s">
        <v>45</v>
      </c>
      <c r="V391" s="6" t="s">
        <v>45</v>
      </c>
      <c r="W391" s="6" t="s">
        <v>45</v>
      </c>
      <c r="X391" s="6" t="s">
        <v>45</v>
      </c>
      <c r="Y391" s="6" t="s">
        <v>45</v>
      </c>
      <c r="Z391" s="6" t="s">
        <v>45</v>
      </c>
      <c r="AA391" s="6" t="s">
        <v>45</v>
      </c>
      <c r="AB391" s="9" t="s">
        <v>38</v>
      </c>
      <c r="AC391" s="6" t="s">
        <v>38</v>
      </c>
      <c r="AD391" s="6" t="s">
        <v>38</v>
      </c>
      <c r="AE391" s="6" t="s">
        <v>38</v>
      </c>
      <c r="AF391" s="6" t="s">
        <v>38</v>
      </c>
      <c r="AG391" s="6" t="s">
        <v>38</v>
      </c>
      <c r="AH391" s="9" t="s">
        <v>38</v>
      </c>
    </row>
    <row r="392" spans="1:34" ht="30" customHeight="1" x14ac:dyDescent="0.3">
      <c r="A392" s="6" t="s">
        <v>54</v>
      </c>
      <c r="B392" s="10">
        <v>46198</v>
      </c>
      <c r="C392" s="8" t="str">
        <f>HYPERLINK("https://epingalert.org/en/Search?viewData= G/TBT/N/USA/2293"," G/TBT/N/USA/2293")</f>
        <v xml:space="preserve"> G/TBT/N/USA/2293</v>
      </c>
      <c r="D392" s="9" t="s">
        <v>557</v>
      </c>
      <c r="E392" s="9" t="s">
        <v>558</v>
      </c>
      <c r="F392" s="9" t="s">
        <v>559</v>
      </c>
      <c r="G392" s="9" t="s">
        <v>38</v>
      </c>
      <c r="H392" s="9" t="s">
        <v>560</v>
      </c>
      <c r="I392" s="9" t="s">
        <v>297</v>
      </c>
      <c r="J392" s="9" t="s">
        <v>38</v>
      </c>
      <c r="K392" s="9" t="s">
        <v>38</v>
      </c>
      <c r="L392" s="6"/>
      <c r="M392" s="7">
        <v>46258</v>
      </c>
      <c r="N392" s="7" t="s">
        <v>122</v>
      </c>
      <c r="O392" s="7" t="s">
        <v>122</v>
      </c>
      <c r="P392" s="6" t="s">
        <v>43</v>
      </c>
      <c r="Q392" s="9" t="s">
        <v>561</v>
      </c>
      <c r="R392" s="6" t="str">
        <f>HYPERLINK("https://docs.wto.org/imrd/directdoc.asp?DDFDocuments/t/G/TBTN26/USA2293.docx", "https://docs.wto.org/imrd/directdoc.asp?DDFDocuments/t/G/TBTN26/USA2293.docx")</f>
        <v>https://docs.wto.org/imrd/directdoc.asp?DDFDocuments/t/G/TBTN26/USA2293.docx</v>
      </c>
      <c r="S392" s="6" t="str">
        <f>HYPERLINK("https://docs.wto.org/imrd/directdoc.asp?DDFDocuments/u/G/TBTN26/USA2293.docx", "https://docs.wto.org/imrd/directdoc.asp?DDFDocuments/u/G/TBTN26/USA2293.docx")</f>
        <v>https://docs.wto.org/imrd/directdoc.asp?DDFDocuments/u/G/TBTN26/USA2293.docx</v>
      </c>
      <c r="T392" s="6" t="str">
        <f>HYPERLINK("https://docs.wto.org/imrd/directdoc.asp?DDFDocuments/v/G/TBTN26/USA2293.docx", "https://docs.wto.org/imrd/directdoc.asp?DDFDocuments/v/G/TBTN26/USA2293.docx")</f>
        <v>https://docs.wto.org/imrd/directdoc.asp?DDFDocuments/v/G/TBTN26/USA2293.docx</v>
      </c>
      <c r="U392" s="6" t="s">
        <v>44</v>
      </c>
      <c r="V392" s="6" t="s">
        <v>45</v>
      </c>
      <c r="W392" s="6" t="s">
        <v>44</v>
      </c>
      <c r="X392" s="6" t="s">
        <v>45</v>
      </c>
      <c r="Y392" s="6" t="s">
        <v>45</v>
      </c>
      <c r="Z392" s="6" t="s">
        <v>45</v>
      </c>
      <c r="AA392" s="6" t="s">
        <v>45</v>
      </c>
      <c r="AB392" s="9" t="s">
        <v>562</v>
      </c>
      <c r="AC392" s="6" t="s">
        <v>38</v>
      </c>
      <c r="AD392" s="6" t="s">
        <v>38</v>
      </c>
      <c r="AE392" s="6" t="s">
        <v>38</v>
      </c>
      <c r="AF392" s="6" t="s">
        <v>38</v>
      </c>
      <c r="AG392" s="6" t="s">
        <v>38</v>
      </c>
      <c r="AH392" s="9" t="s">
        <v>38</v>
      </c>
    </row>
    <row r="393" spans="1:34" ht="30" customHeight="1" x14ac:dyDescent="0.3">
      <c r="A393" s="6" t="s">
        <v>145</v>
      </c>
      <c r="B393" s="10">
        <v>46199</v>
      </c>
      <c r="C393" s="8" t="str">
        <f>HYPERLINK("https://epingalert.org/en/Search?viewData= G/SPS/N/BRA/2499"," G/SPS/N/BRA/2499")</f>
        <v xml:space="preserve"> G/SPS/N/BRA/2499</v>
      </c>
      <c r="D393" s="9" t="s">
        <v>329</v>
      </c>
      <c r="E393" s="9" t="s">
        <v>330</v>
      </c>
      <c r="F393" s="9" t="s">
        <v>331</v>
      </c>
      <c r="G393" s="9" t="s">
        <v>38</v>
      </c>
      <c r="H393" s="9" t="s">
        <v>149</v>
      </c>
      <c r="I393" s="9" t="s">
        <v>150</v>
      </c>
      <c r="J393" s="9" t="s">
        <v>38</v>
      </c>
      <c r="K393" s="9" t="s">
        <v>332</v>
      </c>
      <c r="L393" s="6" t="s">
        <v>54</v>
      </c>
      <c r="M393" s="7">
        <v>46259</v>
      </c>
      <c r="N393" s="7" t="s">
        <v>153</v>
      </c>
      <c r="O393" s="7" t="s">
        <v>153</v>
      </c>
      <c r="P393" s="6" t="s">
        <v>43</v>
      </c>
      <c r="Q393" s="9" t="s">
        <v>333</v>
      </c>
      <c r="R393" s="6" t="str">
        <f>HYPERLINK("https://docs.wto.org/imrd/directdoc.asp?DDFDocuments/t/G/SPS/NBRA2499.docx", "https://docs.wto.org/imrd/directdoc.asp?DDFDocuments/t/G/SPS/NBRA2499.docx")</f>
        <v>https://docs.wto.org/imrd/directdoc.asp?DDFDocuments/t/G/SPS/NBRA2499.docx</v>
      </c>
      <c r="S393" s="6"/>
      <c r="T393" s="6" t="str">
        <f>HYPERLINK("https://docs.wto.org/imrd/directdoc.asp?DDFDocuments/v/G/SPS/NBRA2499.docx", "https://docs.wto.org/imrd/directdoc.asp?DDFDocuments/v/G/SPS/NBRA2499.docx")</f>
        <v>https://docs.wto.org/imrd/directdoc.asp?DDFDocuments/v/G/SPS/NBRA2499.docx</v>
      </c>
      <c r="U393" s="6" t="s">
        <v>38</v>
      </c>
      <c r="V393" s="6" t="s">
        <v>38</v>
      </c>
      <c r="W393" s="6" t="s">
        <v>38</v>
      </c>
      <c r="X393" s="6" t="s">
        <v>38</v>
      </c>
      <c r="Y393" s="6" t="s">
        <v>38</v>
      </c>
      <c r="Z393" s="6" t="s">
        <v>38</v>
      </c>
      <c r="AA393" s="6" t="s">
        <v>38</v>
      </c>
      <c r="AB393" s="9" t="s">
        <v>38</v>
      </c>
      <c r="AC393" s="6" t="s">
        <v>45</v>
      </c>
      <c r="AD393" s="6" t="s">
        <v>45</v>
      </c>
      <c r="AE393" s="6" t="s">
        <v>44</v>
      </c>
      <c r="AF393" s="6" t="s">
        <v>45</v>
      </c>
      <c r="AG393" s="6" t="s">
        <v>44</v>
      </c>
      <c r="AH393" s="9" t="s">
        <v>38</v>
      </c>
    </row>
    <row r="394" spans="1:34" ht="30" customHeight="1" x14ac:dyDescent="0.3">
      <c r="A394" s="6" t="s">
        <v>96</v>
      </c>
      <c r="B394" s="10">
        <v>46199</v>
      </c>
      <c r="C394" s="8" t="str">
        <f>HYPERLINK("https://epingalert.org/en/Search?viewData= G/SPS/N/EU/959"," G/SPS/N/EU/959")</f>
        <v xml:space="preserve"> G/SPS/N/EU/959</v>
      </c>
      <c r="D394" s="9" t="s">
        <v>334</v>
      </c>
      <c r="E394" s="9" t="s">
        <v>335</v>
      </c>
      <c r="F394" s="9" t="s">
        <v>336</v>
      </c>
      <c r="G394" s="9" t="s">
        <v>337</v>
      </c>
      <c r="H394" s="9" t="s">
        <v>38</v>
      </c>
      <c r="I394" s="9" t="s">
        <v>39</v>
      </c>
      <c r="J394" s="9" t="s">
        <v>38</v>
      </c>
      <c r="K394" s="9" t="s">
        <v>58</v>
      </c>
      <c r="L394" s="6"/>
      <c r="M394" s="7">
        <v>46259</v>
      </c>
      <c r="N394" s="7">
        <v>46419</v>
      </c>
      <c r="O394" s="7" t="s">
        <v>338</v>
      </c>
      <c r="P394" s="6" t="s">
        <v>43</v>
      </c>
      <c r="Q394" s="9" t="s">
        <v>339</v>
      </c>
      <c r="R394" s="6" t="str">
        <f>HYPERLINK("https://docs.wto.org/imrd/directdoc.asp?DDFDocuments/t/G/SPS/NEU959.docx", "https://docs.wto.org/imrd/directdoc.asp?DDFDocuments/t/G/SPS/NEU959.docx")</f>
        <v>https://docs.wto.org/imrd/directdoc.asp?DDFDocuments/t/G/SPS/NEU959.docx</v>
      </c>
      <c r="S394" s="6"/>
      <c r="T394" s="6" t="str">
        <f>HYPERLINK("https://docs.wto.org/imrd/directdoc.asp?DDFDocuments/v/G/SPS/NEU959.docx", "https://docs.wto.org/imrd/directdoc.asp?DDFDocuments/v/G/SPS/NEU959.docx")</f>
        <v>https://docs.wto.org/imrd/directdoc.asp?DDFDocuments/v/G/SPS/NEU959.docx</v>
      </c>
      <c r="U394" s="6" t="s">
        <v>38</v>
      </c>
      <c r="V394" s="6" t="s">
        <v>38</v>
      </c>
      <c r="W394" s="6" t="s">
        <v>38</v>
      </c>
      <c r="X394" s="6" t="s">
        <v>38</v>
      </c>
      <c r="Y394" s="6" t="s">
        <v>38</v>
      </c>
      <c r="Z394" s="6" t="s">
        <v>38</v>
      </c>
      <c r="AA394" s="6" t="s">
        <v>38</v>
      </c>
      <c r="AB394" s="9" t="s">
        <v>38</v>
      </c>
      <c r="AC394" s="6" t="s">
        <v>44</v>
      </c>
      <c r="AD394" s="6" t="s">
        <v>45</v>
      </c>
      <c r="AE394" s="6" t="s">
        <v>45</v>
      </c>
      <c r="AF394" s="6" t="s">
        <v>45</v>
      </c>
      <c r="AG394" s="6" t="s">
        <v>45</v>
      </c>
      <c r="AH394" s="9" t="s">
        <v>340</v>
      </c>
    </row>
    <row r="395" spans="1:34" ht="30" customHeight="1" x14ac:dyDescent="0.3">
      <c r="A395" s="6" t="s">
        <v>341</v>
      </c>
      <c r="B395" s="10">
        <v>46199</v>
      </c>
      <c r="C395" s="8" t="str">
        <f>HYPERLINK("https://epingalert.org/en/Search?viewData= G/SPS/N/JOR/45"," G/SPS/N/JOR/45")</f>
        <v xml:space="preserve"> G/SPS/N/JOR/45</v>
      </c>
      <c r="D395" s="9" t="s">
        <v>342</v>
      </c>
      <c r="E395" s="9" t="s">
        <v>343</v>
      </c>
      <c r="F395" s="9" t="s">
        <v>344</v>
      </c>
      <c r="G395" s="9" t="s">
        <v>345</v>
      </c>
      <c r="H395" s="9" t="s">
        <v>346</v>
      </c>
      <c r="I395" s="9" t="s">
        <v>39</v>
      </c>
      <c r="J395" s="9" t="s">
        <v>38</v>
      </c>
      <c r="K395" s="9" t="s">
        <v>40</v>
      </c>
      <c r="L395" s="6" t="s">
        <v>38</v>
      </c>
      <c r="M395" s="7">
        <v>46259</v>
      </c>
      <c r="N395" s="7">
        <v>46321</v>
      </c>
      <c r="O395" s="7">
        <v>46444</v>
      </c>
      <c r="P395" s="6" t="s">
        <v>43</v>
      </c>
      <c r="Q395" s="9" t="s">
        <v>347</v>
      </c>
      <c r="R395" s="6" t="str">
        <f>HYPERLINK("https://docs.wto.org/imrd/directdoc.asp?DDFDocuments/t/G/SPS/NJOR45.docx", "https://docs.wto.org/imrd/directdoc.asp?DDFDocuments/t/G/SPS/NJOR45.docx")</f>
        <v>https://docs.wto.org/imrd/directdoc.asp?DDFDocuments/t/G/SPS/NJOR45.docx</v>
      </c>
      <c r="S395" s="6"/>
      <c r="T395" s="6" t="str">
        <f>HYPERLINK("https://docs.wto.org/imrd/directdoc.asp?DDFDocuments/v/G/SPS/NJOR45.docx", "https://docs.wto.org/imrd/directdoc.asp?DDFDocuments/v/G/SPS/NJOR45.docx")</f>
        <v>https://docs.wto.org/imrd/directdoc.asp?DDFDocuments/v/G/SPS/NJOR45.docx</v>
      </c>
      <c r="U395" s="6" t="s">
        <v>38</v>
      </c>
      <c r="V395" s="6" t="s">
        <v>38</v>
      </c>
      <c r="W395" s="6" t="s">
        <v>38</v>
      </c>
      <c r="X395" s="6" t="s">
        <v>38</v>
      </c>
      <c r="Y395" s="6" t="s">
        <v>38</v>
      </c>
      <c r="Z395" s="6" t="s">
        <v>38</v>
      </c>
      <c r="AA395" s="6" t="s">
        <v>38</v>
      </c>
      <c r="AB395" s="9" t="s">
        <v>38</v>
      </c>
      <c r="AC395" s="6" t="s">
        <v>45</v>
      </c>
      <c r="AD395" s="6" t="s">
        <v>45</v>
      </c>
      <c r="AE395" s="6" t="s">
        <v>45</v>
      </c>
      <c r="AF395" s="6" t="s">
        <v>44</v>
      </c>
      <c r="AG395" s="6" t="s">
        <v>60</v>
      </c>
      <c r="AH395" s="9" t="s">
        <v>38</v>
      </c>
    </row>
    <row r="396" spans="1:34" ht="30" customHeight="1" x14ac:dyDescent="0.3">
      <c r="A396" s="6" t="s">
        <v>348</v>
      </c>
      <c r="B396" s="10">
        <v>46199</v>
      </c>
      <c r="C396" s="8" t="str">
        <f>HYPERLINK("https://epingalert.org/en/Search?viewData= G/SPS/N/NZL/792"," G/SPS/N/NZL/792")</f>
        <v xml:space="preserve"> G/SPS/N/NZL/792</v>
      </c>
      <c r="D396" s="9" t="s">
        <v>349</v>
      </c>
      <c r="E396" s="9" t="s">
        <v>350</v>
      </c>
      <c r="F396" s="9" t="s">
        <v>351</v>
      </c>
      <c r="G396" s="9" t="s">
        <v>38</v>
      </c>
      <c r="H396" s="9" t="s">
        <v>38</v>
      </c>
      <c r="I396" s="9" t="s">
        <v>39</v>
      </c>
      <c r="J396" s="9" t="s">
        <v>38</v>
      </c>
      <c r="K396" s="9" t="s">
        <v>58</v>
      </c>
      <c r="L396" s="6"/>
      <c r="M396" s="7">
        <v>46213</v>
      </c>
      <c r="N396" s="7" t="s">
        <v>153</v>
      </c>
      <c r="O396" s="7" t="s">
        <v>153</v>
      </c>
      <c r="P396" s="6" t="s">
        <v>43</v>
      </c>
      <c r="Q396" s="9" t="s">
        <v>352</v>
      </c>
      <c r="R396" s="6" t="str">
        <f>HYPERLINK("https://docs.wto.org/imrd/directdoc.asp?DDFDocuments/t/G/SPS/NNZL792.docx", "https://docs.wto.org/imrd/directdoc.asp?DDFDocuments/t/G/SPS/NNZL792.docx")</f>
        <v>https://docs.wto.org/imrd/directdoc.asp?DDFDocuments/t/G/SPS/NNZL792.docx</v>
      </c>
      <c r="S396" s="6"/>
      <c r="T396" s="6" t="str">
        <f>HYPERLINK("https://docs.wto.org/imrd/directdoc.asp?DDFDocuments/v/G/SPS/NNZL792.docx", "https://docs.wto.org/imrd/directdoc.asp?DDFDocuments/v/G/SPS/NNZL792.docx")</f>
        <v>https://docs.wto.org/imrd/directdoc.asp?DDFDocuments/v/G/SPS/NNZL792.docx</v>
      </c>
      <c r="U396" s="6" t="s">
        <v>38</v>
      </c>
      <c r="V396" s="6" t="s">
        <v>38</v>
      </c>
      <c r="W396" s="6" t="s">
        <v>38</v>
      </c>
      <c r="X396" s="6" t="s">
        <v>38</v>
      </c>
      <c r="Y396" s="6" t="s">
        <v>38</v>
      </c>
      <c r="Z396" s="6" t="s">
        <v>38</v>
      </c>
      <c r="AA396" s="6" t="s">
        <v>38</v>
      </c>
      <c r="AB396" s="9" t="s">
        <v>38</v>
      </c>
      <c r="AC396" s="6" t="s">
        <v>44</v>
      </c>
      <c r="AD396" s="6" t="s">
        <v>45</v>
      </c>
      <c r="AE396" s="6" t="s">
        <v>45</v>
      </c>
      <c r="AF396" s="6" t="s">
        <v>45</v>
      </c>
      <c r="AG396" s="6" t="s">
        <v>44</v>
      </c>
      <c r="AH396" s="9" t="s">
        <v>38</v>
      </c>
    </row>
    <row r="397" spans="1:34" ht="30" customHeight="1" x14ac:dyDescent="0.3">
      <c r="A397" s="6" t="s">
        <v>348</v>
      </c>
      <c r="B397" s="10">
        <v>46199</v>
      </c>
      <c r="C397" s="8" t="str">
        <f>HYPERLINK("https://epingalert.org/en/Search?viewData= G/SPS/N/NZL/793"," G/SPS/N/NZL/793")</f>
        <v xml:space="preserve"> G/SPS/N/NZL/793</v>
      </c>
      <c r="D397" s="9" t="s">
        <v>353</v>
      </c>
      <c r="E397" s="9" t="s">
        <v>354</v>
      </c>
      <c r="F397" s="9" t="s">
        <v>355</v>
      </c>
      <c r="G397" s="9" t="s">
        <v>38</v>
      </c>
      <c r="H397" s="9" t="s">
        <v>38</v>
      </c>
      <c r="I397" s="9" t="s">
        <v>356</v>
      </c>
      <c r="J397" s="9" t="s">
        <v>38</v>
      </c>
      <c r="K397" s="9" t="s">
        <v>357</v>
      </c>
      <c r="L397" s="6"/>
      <c r="M397" s="7">
        <v>46259</v>
      </c>
      <c r="N397" s="7" t="s">
        <v>153</v>
      </c>
      <c r="O397" s="7" t="s">
        <v>358</v>
      </c>
      <c r="P397" s="6" t="s">
        <v>43</v>
      </c>
      <c r="Q397" s="9" t="s">
        <v>359</v>
      </c>
      <c r="R397" s="6" t="str">
        <f>HYPERLINK("https://docs.wto.org/imrd/directdoc.asp?DDFDocuments/t/G/SPS/NNZL793.docx", "https://docs.wto.org/imrd/directdoc.asp?DDFDocuments/t/G/SPS/NNZL793.docx")</f>
        <v>https://docs.wto.org/imrd/directdoc.asp?DDFDocuments/t/G/SPS/NNZL793.docx</v>
      </c>
      <c r="S397" s="6"/>
      <c r="T397" s="6" t="str">
        <f>HYPERLINK("https://docs.wto.org/imrd/directdoc.asp?DDFDocuments/v/G/SPS/NNZL793.docx", "https://docs.wto.org/imrd/directdoc.asp?DDFDocuments/v/G/SPS/NNZL793.docx")</f>
        <v>https://docs.wto.org/imrd/directdoc.asp?DDFDocuments/v/G/SPS/NNZL793.docx</v>
      </c>
      <c r="U397" s="6" t="s">
        <v>38</v>
      </c>
      <c r="V397" s="6" t="s">
        <v>38</v>
      </c>
      <c r="W397" s="6" t="s">
        <v>38</v>
      </c>
      <c r="X397" s="6" t="s">
        <v>38</v>
      </c>
      <c r="Y397" s="6" t="s">
        <v>38</v>
      </c>
      <c r="Z397" s="6" t="s">
        <v>38</v>
      </c>
      <c r="AA397" s="6" t="s">
        <v>38</v>
      </c>
      <c r="AB397" s="9" t="s">
        <v>38</v>
      </c>
      <c r="AC397" s="6" t="s">
        <v>45</v>
      </c>
      <c r="AD397" s="6" t="s">
        <v>44</v>
      </c>
      <c r="AE397" s="6" t="s">
        <v>45</v>
      </c>
      <c r="AF397" s="6" t="s">
        <v>45</v>
      </c>
      <c r="AG397" s="6" t="s">
        <v>45</v>
      </c>
      <c r="AH397" s="9" t="s">
        <v>360</v>
      </c>
    </row>
    <row r="398" spans="1:34" ht="30" customHeight="1" x14ac:dyDescent="0.3">
      <c r="A398" s="6" t="s">
        <v>348</v>
      </c>
      <c r="B398" s="10">
        <v>46199</v>
      </c>
      <c r="C398" s="8" t="str">
        <f>HYPERLINK("https://epingalert.org/en/Search?viewData= G/SPS/N/NZL/794"," G/SPS/N/NZL/794")</f>
        <v xml:space="preserve"> G/SPS/N/NZL/794</v>
      </c>
      <c r="D398" s="9" t="s">
        <v>361</v>
      </c>
      <c r="E398" s="9" t="s">
        <v>362</v>
      </c>
      <c r="F398" s="9" t="s">
        <v>363</v>
      </c>
      <c r="G398" s="9" t="s">
        <v>38</v>
      </c>
      <c r="H398" s="9" t="s">
        <v>38</v>
      </c>
      <c r="I398" s="9" t="s">
        <v>356</v>
      </c>
      <c r="J398" s="9" t="s">
        <v>38</v>
      </c>
      <c r="K398" s="9" t="s">
        <v>357</v>
      </c>
      <c r="L398" s="6"/>
      <c r="M398" s="7">
        <v>46259</v>
      </c>
      <c r="N398" s="7" t="s">
        <v>153</v>
      </c>
      <c r="O398" s="7" t="s">
        <v>364</v>
      </c>
      <c r="P398" s="6" t="s">
        <v>43</v>
      </c>
      <c r="Q398" s="9" t="s">
        <v>365</v>
      </c>
      <c r="R398" s="6" t="str">
        <f>HYPERLINK("https://docs.wto.org/imrd/directdoc.asp?DDFDocuments/t/G/SPS/NNZL794.docx", "https://docs.wto.org/imrd/directdoc.asp?DDFDocuments/t/G/SPS/NNZL794.docx")</f>
        <v>https://docs.wto.org/imrd/directdoc.asp?DDFDocuments/t/G/SPS/NNZL794.docx</v>
      </c>
      <c r="S398" s="6"/>
      <c r="T398" s="6" t="str">
        <f>HYPERLINK("https://docs.wto.org/imrd/directdoc.asp?DDFDocuments/v/G/SPS/NNZL794.docx", "https://docs.wto.org/imrd/directdoc.asp?DDFDocuments/v/G/SPS/NNZL794.docx")</f>
        <v>https://docs.wto.org/imrd/directdoc.asp?DDFDocuments/v/G/SPS/NNZL794.docx</v>
      </c>
      <c r="U398" s="6" t="s">
        <v>38</v>
      </c>
      <c r="V398" s="6" t="s">
        <v>38</v>
      </c>
      <c r="W398" s="6" t="s">
        <v>38</v>
      </c>
      <c r="X398" s="6" t="s">
        <v>38</v>
      </c>
      <c r="Y398" s="6" t="s">
        <v>38</v>
      </c>
      <c r="Z398" s="6" t="s">
        <v>38</v>
      </c>
      <c r="AA398" s="6" t="s">
        <v>38</v>
      </c>
      <c r="AB398" s="9" t="s">
        <v>38</v>
      </c>
      <c r="AC398" s="6" t="s">
        <v>45</v>
      </c>
      <c r="AD398" s="6" t="s">
        <v>44</v>
      </c>
      <c r="AE398" s="6" t="s">
        <v>45</v>
      </c>
      <c r="AF398" s="6" t="s">
        <v>45</v>
      </c>
      <c r="AG398" s="6" t="s">
        <v>45</v>
      </c>
      <c r="AH398" s="9" t="s">
        <v>366</v>
      </c>
    </row>
    <row r="399" spans="1:34" ht="30" customHeight="1" x14ac:dyDescent="0.3">
      <c r="A399" s="6" t="s">
        <v>199</v>
      </c>
      <c r="B399" s="10">
        <v>46199</v>
      </c>
      <c r="C399" s="8" t="str">
        <f>HYPERLINK("https://epingalert.org/en/Search?viewData= G/TBT/N/EGY/191/Add.4"," G/TBT/N/EGY/191/Add.4")</f>
        <v xml:space="preserve"> G/TBT/N/EGY/191/Add.4</v>
      </c>
      <c r="D399" s="9" t="s">
        <v>367</v>
      </c>
      <c r="E399" s="9" t="s">
        <v>368</v>
      </c>
      <c r="F399" s="9" t="s">
        <v>369</v>
      </c>
      <c r="G399" s="9" t="s">
        <v>38</v>
      </c>
      <c r="H399" s="9" t="s">
        <v>370</v>
      </c>
      <c r="I399" s="9" t="s">
        <v>371</v>
      </c>
      <c r="J399" s="9" t="s">
        <v>372</v>
      </c>
      <c r="K399" s="9" t="s">
        <v>38</v>
      </c>
      <c r="L399" s="6"/>
      <c r="M399" s="7" t="s">
        <v>38</v>
      </c>
      <c r="N399" s="7"/>
      <c r="O399" s="7"/>
      <c r="P399" s="6" t="s">
        <v>52</v>
      </c>
      <c r="Q399" s="6"/>
      <c r="R399" s="6" t="str">
        <f>HYPERLINK("https://docs.wto.org/imrd/directdoc.asp?DDFDocuments/t/G/TBTN18/EGY191A4.docx", "https://docs.wto.org/imrd/directdoc.asp?DDFDocuments/t/G/TBTN18/EGY191A4.docx")</f>
        <v>https://docs.wto.org/imrd/directdoc.asp?DDFDocuments/t/G/TBTN18/EGY191A4.docx</v>
      </c>
      <c r="S399" s="6" t="str">
        <f>HYPERLINK("https://docs.wto.org/imrd/directdoc.asp?DDFDocuments/u/G/TBTN18/EGY191A4.docx", "https://docs.wto.org/imrd/directdoc.asp?DDFDocuments/u/G/TBTN18/EGY191A4.docx")</f>
        <v>https://docs.wto.org/imrd/directdoc.asp?DDFDocuments/u/G/TBTN18/EGY191A4.docx</v>
      </c>
      <c r="T399" s="6" t="str">
        <f>HYPERLINK("https://docs.wto.org/imrd/directdoc.asp?DDFDocuments/v/G/TBTN18/EGY191A4.docx", "https://docs.wto.org/imrd/directdoc.asp?DDFDocuments/v/G/TBTN18/EGY191A4.docx")</f>
        <v>https://docs.wto.org/imrd/directdoc.asp?DDFDocuments/v/G/TBTN18/EGY191A4.docx</v>
      </c>
      <c r="U399" s="6" t="s">
        <v>44</v>
      </c>
      <c r="V399" s="6" t="s">
        <v>45</v>
      </c>
      <c r="W399" s="6" t="s">
        <v>45</v>
      </c>
      <c r="X399" s="6" t="s">
        <v>45</v>
      </c>
      <c r="Y399" s="6" t="s">
        <v>45</v>
      </c>
      <c r="Z399" s="6" t="s">
        <v>45</v>
      </c>
      <c r="AA399" s="6" t="s">
        <v>45</v>
      </c>
      <c r="AB399" s="9" t="s">
        <v>38</v>
      </c>
      <c r="AC399" s="6" t="s">
        <v>38</v>
      </c>
      <c r="AD399" s="6" t="s">
        <v>38</v>
      </c>
      <c r="AE399" s="6" t="s">
        <v>38</v>
      </c>
      <c r="AF399" s="6" t="s">
        <v>38</v>
      </c>
      <c r="AG399" s="6" t="s">
        <v>38</v>
      </c>
      <c r="AH399" s="9" t="s">
        <v>38</v>
      </c>
    </row>
    <row r="400" spans="1:34" ht="30" customHeight="1" x14ac:dyDescent="0.3">
      <c r="A400" s="6" t="s">
        <v>199</v>
      </c>
      <c r="B400" s="10">
        <v>46199</v>
      </c>
      <c r="C400" s="8" t="str">
        <f>HYPERLINK("https://epingalert.org/en/Search?viewData= G/TBT/N/EGY/194/Add.4"," G/TBT/N/EGY/194/Add.4")</f>
        <v xml:space="preserve"> G/TBT/N/EGY/194/Add.4</v>
      </c>
      <c r="D400" s="9" t="s">
        <v>373</v>
      </c>
      <c r="E400" s="9" t="s">
        <v>374</v>
      </c>
      <c r="F400" s="9" t="s">
        <v>375</v>
      </c>
      <c r="G400" s="9" t="s">
        <v>38</v>
      </c>
      <c r="H400" s="9" t="s">
        <v>376</v>
      </c>
      <c r="I400" s="9" t="s">
        <v>371</v>
      </c>
      <c r="J400" s="9" t="s">
        <v>372</v>
      </c>
      <c r="K400" s="9" t="s">
        <v>38</v>
      </c>
      <c r="L400" s="6"/>
      <c r="M400" s="7" t="s">
        <v>38</v>
      </c>
      <c r="N400" s="7"/>
      <c r="O400" s="7"/>
      <c r="P400" s="6" t="s">
        <v>52</v>
      </c>
      <c r="Q400" s="6"/>
      <c r="R400" s="6" t="str">
        <f>HYPERLINK("https://docs.wto.org/imrd/directdoc.asp?DDFDocuments/t/G/TBTN18/EGY194A4.docx", "https://docs.wto.org/imrd/directdoc.asp?DDFDocuments/t/G/TBTN18/EGY194A4.docx")</f>
        <v>https://docs.wto.org/imrd/directdoc.asp?DDFDocuments/t/G/TBTN18/EGY194A4.docx</v>
      </c>
      <c r="S400" s="6" t="str">
        <f>HYPERLINK("https://docs.wto.org/imrd/directdoc.asp?DDFDocuments/u/G/TBTN18/EGY194A4.docx", "https://docs.wto.org/imrd/directdoc.asp?DDFDocuments/u/G/TBTN18/EGY194A4.docx")</f>
        <v>https://docs.wto.org/imrd/directdoc.asp?DDFDocuments/u/G/TBTN18/EGY194A4.docx</v>
      </c>
      <c r="T400" s="6" t="str">
        <f>HYPERLINK("https://docs.wto.org/imrd/directdoc.asp?DDFDocuments/v/G/TBTN18/EGY194A4.docx", "https://docs.wto.org/imrd/directdoc.asp?DDFDocuments/v/G/TBTN18/EGY194A4.docx")</f>
        <v>https://docs.wto.org/imrd/directdoc.asp?DDFDocuments/v/G/TBTN18/EGY194A4.docx</v>
      </c>
      <c r="U400" s="6" t="s">
        <v>44</v>
      </c>
      <c r="V400" s="6" t="s">
        <v>45</v>
      </c>
      <c r="W400" s="6" t="s">
        <v>45</v>
      </c>
      <c r="X400" s="6" t="s">
        <v>45</v>
      </c>
      <c r="Y400" s="6" t="s">
        <v>45</v>
      </c>
      <c r="Z400" s="6" t="s">
        <v>45</v>
      </c>
      <c r="AA400" s="6" t="s">
        <v>45</v>
      </c>
      <c r="AB400" s="9" t="s">
        <v>38</v>
      </c>
      <c r="AC400" s="6" t="s">
        <v>38</v>
      </c>
      <c r="AD400" s="6" t="s">
        <v>38</v>
      </c>
      <c r="AE400" s="6" t="s">
        <v>38</v>
      </c>
      <c r="AF400" s="6" t="s">
        <v>38</v>
      </c>
      <c r="AG400" s="6" t="s">
        <v>38</v>
      </c>
      <c r="AH400" s="9" t="s">
        <v>38</v>
      </c>
    </row>
    <row r="401" spans="1:34" ht="30" customHeight="1" x14ac:dyDescent="0.3">
      <c r="A401" s="6" t="s">
        <v>199</v>
      </c>
      <c r="B401" s="10">
        <v>46199</v>
      </c>
      <c r="C401" s="8" t="str">
        <f>HYPERLINK("https://epingalert.org/en/Search?viewData= G/TBT/N/EGY/196/Add.1"," G/TBT/N/EGY/196/Add.1")</f>
        <v xml:space="preserve"> G/TBT/N/EGY/196/Add.1</v>
      </c>
      <c r="D401" s="9" t="s">
        <v>377</v>
      </c>
      <c r="E401" s="9" t="s">
        <v>378</v>
      </c>
      <c r="F401" s="9" t="s">
        <v>379</v>
      </c>
      <c r="G401" s="9" t="s">
        <v>38</v>
      </c>
      <c r="H401" s="9" t="s">
        <v>380</v>
      </c>
      <c r="I401" s="9" t="s">
        <v>142</v>
      </c>
      <c r="J401" s="9" t="s">
        <v>381</v>
      </c>
      <c r="K401" s="9" t="s">
        <v>121</v>
      </c>
      <c r="L401" s="6"/>
      <c r="M401" s="7" t="s">
        <v>38</v>
      </c>
      <c r="N401" s="7"/>
      <c r="O401" s="7"/>
      <c r="P401" s="6" t="s">
        <v>52</v>
      </c>
      <c r="Q401" s="6"/>
      <c r="R401" s="6" t="str">
        <f>HYPERLINK("https://docs.wto.org/imrd/directdoc.asp?DDFDocuments/t/G/TBTN18/EGY196A1.docx", "https://docs.wto.org/imrd/directdoc.asp?DDFDocuments/t/G/TBTN18/EGY196A1.docx")</f>
        <v>https://docs.wto.org/imrd/directdoc.asp?DDFDocuments/t/G/TBTN18/EGY196A1.docx</v>
      </c>
      <c r="S401" s="6" t="str">
        <f>HYPERLINK("https://docs.wto.org/imrd/directdoc.asp?DDFDocuments/u/G/TBTN18/EGY196A1.docx", "https://docs.wto.org/imrd/directdoc.asp?DDFDocuments/u/G/TBTN18/EGY196A1.docx")</f>
        <v>https://docs.wto.org/imrd/directdoc.asp?DDFDocuments/u/G/TBTN18/EGY196A1.docx</v>
      </c>
      <c r="T401" s="6" t="str">
        <f>HYPERLINK("https://docs.wto.org/imrd/directdoc.asp?DDFDocuments/v/G/TBTN18/EGY196A1.docx", "https://docs.wto.org/imrd/directdoc.asp?DDFDocuments/v/G/TBTN18/EGY196A1.docx")</f>
        <v>https://docs.wto.org/imrd/directdoc.asp?DDFDocuments/v/G/TBTN18/EGY196A1.docx</v>
      </c>
      <c r="U401" s="6" t="s">
        <v>44</v>
      </c>
      <c r="V401" s="6" t="s">
        <v>45</v>
      </c>
      <c r="W401" s="6" t="s">
        <v>45</v>
      </c>
      <c r="X401" s="6" t="s">
        <v>45</v>
      </c>
      <c r="Y401" s="6" t="s">
        <v>45</v>
      </c>
      <c r="Z401" s="6" t="s">
        <v>45</v>
      </c>
      <c r="AA401" s="6" t="s">
        <v>45</v>
      </c>
      <c r="AB401" s="9" t="s">
        <v>38</v>
      </c>
      <c r="AC401" s="6" t="s">
        <v>38</v>
      </c>
      <c r="AD401" s="6" t="s">
        <v>38</v>
      </c>
      <c r="AE401" s="6" t="s">
        <v>38</v>
      </c>
      <c r="AF401" s="6" t="s">
        <v>38</v>
      </c>
      <c r="AG401" s="6" t="s">
        <v>38</v>
      </c>
      <c r="AH401" s="9" t="s">
        <v>38</v>
      </c>
    </row>
    <row r="402" spans="1:34" ht="30" customHeight="1" x14ac:dyDescent="0.3">
      <c r="A402" s="6" t="s">
        <v>199</v>
      </c>
      <c r="B402" s="10">
        <v>46199</v>
      </c>
      <c r="C402" s="8" t="str">
        <f>HYPERLINK("https://epingalert.org/en/Search?viewData= G/TBT/N/EGY/212/Add.11"," G/TBT/N/EGY/212/Add.11")</f>
        <v xml:space="preserve"> G/TBT/N/EGY/212/Add.11</v>
      </c>
      <c r="D402" s="9" t="s">
        <v>382</v>
      </c>
      <c r="E402" s="9" t="s">
        <v>383</v>
      </c>
      <c r="F402" s="9" t="s">
        <v>384</v>
      </c>
      <c r="G402" s="9" t="s">
        <v>77</v>
      </c>
      <c r="H402" s="9" t="s">
        <v>385</v>
      </c>
      <c r="I402" s="9" t="s">
        <v>142</v>
      </c>
      <c r="J402" s="9" t="s">
        <v>386</v>
      </c>
      <c r="K402" s="9" t="s">
        <v>80</v>
      </c>
      <c r="L402" s="6"/>
      <c r="M402" s="7" t="s">
        <v>38</v>
      </c>
      <c r="N402" s="7"/>
      <c r="O402" s="7"/>
      <c r="P402" s="6" t="s">
        <v>52</v>
      </c>
      <c r="Q402" s="6"/>
      <c r="R402" s="6" t="str">
        <f>HYPERLINK("https://docs.wto.org/imrd/directdoc.asp?DDFDocuments/t/G/TBTN19/EGY212A11.docx", "https://docs.wto.org/imrd/directdoc.asp?DDFDocuments/t/G/TBTN19/EGY212A11.docx")</f>
        <v>https://docs.wto.org/imrd/directdoc.asp?DDFDocuments/t/G/TBTN19/EGY212A11.docx</v>
      </c>
      <c r="S402" s="6" t="str">
        <f>HYPERLINK("https://docs.wto.org/imrd/directdoc.asp?DDFDocuments/u/G/TBTN19/EGY212A11.docx", "https://docs.wto.org/imrd/directdoc.asp?DDFDocuments/u/G/TBTN19/EGY212A11.docx")</f>
        <v>https://docs.wto.org/imrd/directdoc.asp?DDFDocuments/u/G/TBTN19/EGY212A11.docx</v>
      </c>
      <c r="T402" s="6" t="str">
        <f>HYPERLINK("https://docs.wto.org/imrd/directdoc.asp?DDFDocuments/v/G/TBTN19/EGY212A11.docx", "https://docs.wto.org/imrd/directdoc.asp?DDFDocuments/v/G/TBTN19/EGY212A11.docx")</f>
        <v>https://docs.wto.org/imrd/directdoc.asp?DDFDocuments/v/G/TBTN19/EGY212A11.docx</v>
      </c>
      <c r="U402" s="6" t="s">
        <v>44</v>
      </c>
      <c r="V402" s="6" t="s">
        <v>45</v>
      </c>
      <c r="W402" s="6" t="s">
        <v>45</v>
      </c>
      <c r="X402" s="6" t="s">
        <v>45</v>
      </c>
      <c r="Y402" s="6" t="s">
        <v>45</v>
      </c>
      <c r="Z402" s="6" t="s">
        <v>45</v>
      </c>
      <c r="AA402" s="6" t="s">
        <v>45</v>
      </c>
      <c r="AB402" s="9" t="s">
        <v>38</v>
      </c>
      <c r="AC402" s="6" t="s">
        <v>38</v>
      </c>
      <c r="AD402" s="6" t="s">
        <v>38</v>
      </c>
      <c r="AE402" s="6" t="s">
        <v>38</v>
      </c>
      <c r="AF402" s="6" t="s">
        <v>38</v>
      </c>
      <c r="AG402" s="6" t="s">
        <v>38</v>
      </c>
      <c r="AH402" s="9" t="s">
        <v>38</v>
      </c>
    </row>
    <row r="403" spans="1:34" ht="30" customHeight="1" x14ac:dyDescent="0.3">
      <c r="A403" s="6" t="s">
        <v>199</v>
      </c>
      <c r="B403" s="10">
        <v>46199</v>
      </c>
      <c r="C403" s="8" t="str">
        <f>HYPERLINK("https://epingalert.org/en/Search?viewData= G/TBT/N/EGY/593"," G/TBT/N/EGY/593")</f>
        <v xml:space="preserve"> G/TBT/N/EGY/593</v>
      </c>
      <c r="D403" s="9" t="s">
        <v>387</v>
      </c>
      <c r="E403" s="9" t="s">
        <v>388</v>
      </c>
      <c r="F403" s="9" t="s">
        <v>389</v>
      </c>
      <c r="G403" s="9" t="s">
        <v>390</v>
      </c>
      <c r="H403" s="9" t="s">
        <v>391</v>
      </c>
      <c r="I403" s="9" t="s">
        <v>392</v>
      </c>
      <c r="J403" s="9" t="s">
        <v>393</v>
      </c>
      <c r="K403" s="9" t="s">
        <v>38</v>
      </c>
      <c r="L403" s="6"/>
      <c r="M403" s="7">
        <v>46259</v>
      </c>
      <c r="N403" s="7" t="s">
        <v>122</v>
      </c>
      <c r="O403" s="7" t="s">
        <v>122</v>
      </c>
      <c r="P403" s="6" t="s">
        <v>43</v>
      </c>
      <c r="Q403" s="6"/>
      <c r="R403" s="6" t="str">
        <f>HYPERLINK("https://docs.wto.org/imrd/directdoc.asp?DDFDocuments/t/G/TBTN26/EGY593.docx", "https://docs.wto.org/imrd/directdoc.asp?DDFDocuments/t/G/TBTN26/EGY593.docx")</f>
        <v>https://docs.wto.org/imrd/directdoc.asp?DDFDocuments/t/G/TBTN26/EGY593.docx</v>
      </c>
      <c r="S403" s="6"/>
      <c r="T403" s="6" t="str">
        <f>HYPERLINK("https://docs.wto.org/imrd/directdoc.asp?DDFDocuments/v/G/TBTN26/EGY593.docx", "https://docs.wto.org/imrd/directdoc.asp?DDFDocuments/v/G/TBTN26/EGY593.docx")</f>
        <v>https://docs.wto.org/imrd/directdoc.asp?DDFDocuments/v/G/TBTN26/EGY593.docx</v>
      </c>
      <c r="U403" s="6" t="s">
        <v>44</v>
      </c>
      <c r="V403" s="6" t="s">
        <v>45</v>
      </c>
      <c r="W403" s="6" t="s">
        <v>45</v>
      </c>
      <c r="X403" s="6" t="s">
        <v>45</v>
      </c>
      <c r="Y403" s="6" t="s">
        <v>45</v>
      </c>
      <c r="Z403" s="6" t="s">
        <v>45</v>
      </c>
      <c r="AA403" s="6" t="s">
        <v>45</v>
      </c>
      <c r="AB403" s="9" t="s">
        <v>394</v>
      </c>
      <c r="AC403" s="6" t="s">
        <v>38</v>
      </c>
      <c r="AD403" s="6" t="s">
        <v>38</v>
      </c>
      <c r="AE403" s="6" t="s">
        <v>38</v>
      </c>
      <c r="AF403" s="6" t="s">
        <v>38</v>
      </c>
      <c r="AG403" s="6" t="s">
        <v>38</v>
      </c>
      <c r="AH403" s="9" t="s">
        <v>38</v>
      </c>
    </row>
    <row r="404" spans="1:34" ht="30" customHeight="1" x14ac:dyDescent="0.3">
      <c r="A404" s="6" t="s">
        <v>199</v>
      </c>
      <c r="B404" s="10">
        <v>46199</v>
      </c>
      <c r="C404" s="8" t="str">
        <f>HYPERLINK("https://epingalert.org/en/Search?viewData= G/TBT/N/EGY/594"," G/TBT/N/EGY/594")</f>
        <v xml:space="preserve"> G/TBT/N/EGY/594</v>
      </c>
      <c r="D404" s="9" t="s">
        <v>395</v>
      </c>
      <c r="E404" s="9" t="s">
        <v>396</v>
      </c>
      <c r="F404" s="9" t="s">
        <v>397</v>
      </c>
      <c r="G404" s="9" t="s">
        <v>38</v>
      </c>
      <c r="H404" s="9" t="s">
        <v>398</v>
      </c>
      <c r="I404" s="9" t="s">
        <v>392</v>
      </c>
      <c r="J404" s="9" t="s">
        <v>393</v>
      </c>
      <c r="K404" s="9" t="s">
        <v>38</v>
      </c>
      <c r="L404" s="6"/>
      <c r="M404" s="7">
        <v>46259</v>
      </c>
      <c r="N404" s="7" t="s">
        <v>122</v>
      </c>
      <c r="O404" s="7" t="s">
        <v>122</v>
      </c>
      <c r="P404" s="6" t="s">
        <v>43</v>
      </c>
      <c r="Q404" s="6"/>
      <c r="R404" s="6" t="str">
        <f>HYPERLINK("https://docs.wto.org/imrd/directdoc.asp?DDFDocuments/t/G/TBTN26/EGY594.docx", "https://docs.wto.org/imrd/directdoc.asp?DDFDocuments/t/G/TBTN26/EGY594.docx")</f>
        <v>https://docs.wto.org/imrd/directdoc.asp?DDFDocuments/t/G/TBTN26/EGY594.docx</v>
      </c>
      <c r="S404" s="6"/>
      <c r="T404" s="6"/>
      <c r="U404" s="6" t="s">
        <v>44</v>
      </c>
      <c r="V404" s="6" t="s">
        <v>45</v>
      </c>
      <c r="W404" s="6" t="s">
        <v>45</v>
      </c>
      <c r="X404" s="6" t="s">
        <v>45</v>
      </c>
      <c r="Y404" s="6" t="s">
        <v>45</v>
      </c>
      <c r="Z404" s="6" t="s">
        <v>45</v>
      </c>
      <c r="AA404" s="6" t="s">
        <v>45</v>
      </c>
      <c r="AB404" s="9" t="s">
        <v>399</v>
      </c>
      <c r="AC404" s="6" t="s">
        <v>38</v>
      </c>
      <c r="AD404" s="6" t="s">
        <v>38</v>
      </c>
      <c r="AE404" s="6" t="s">
        <v>38</v>
      </c>
      <c r="AF404" s="6" t="s">
        <v>38</v>
      </c>
      <c r="AG404" s="6" t="s">
        <v>38</v>
      </c>
      <c r="AH404" s="9" t="s">
        <v>38</v>
      </c>
    </row>
    <row r="405" spans="1:34" ht="30" customHeight="1" x14ac:dyDescent="0.3">
      <c r="A405" s="6" t="s">
        <v>199</v>
      </c>
      <c r="B405" s="10">
        <v>46199</v>
      </c>
      <c r="C405" s="8" t="str">
        <f>HYPERLINK("https://epingalert.org/en/Search?viewData= G/TBT/N/EGY/595"," G/TBT/N/EGY/595")</f>
        <v xml:space="preserve"> G/TBT/N/EGY/595</v>
      </c>
      <c r="D405" s="9" t="s">
        <v>400</v>
      </c>
      <c r="E405" s="9" t="s">
        <v>401</v>
      </c>
      <c r="F405" s="9" t="s">
        <v>402</v>
      </c>
      <c r="G405" s="9" t="s">
        <v>38</v>
      </c>
      <c r="H405" s="9" t="s">
        <v>403</v>
      </c>
      <c r="I405" s="9" t="s">
        <v>392</v>
      </c>
      <c r="J405" s="9" t="s">
        <v>393</v>
      </c>
      <c r="K405" s="9" t="s">
        <v>38</v>
      </c>
      <c r="L405" s="6"/>
      <c r="M405" s="7">
        <v>46259</v>
      </c>
      <c r="N405" s="7" t="s">
        <v>122</v>
      </c>
      <c r="O405" s="7" t="s">
        <v>122</v>
      </c>
      <c r="P405" s="6" t="s">
        <v>43</v>
      </c>
      <c r="Q405" s="6"/>
      <c r="R405" s="6" t="str">
        <f>HYPERLINK("https://docs.wto.org/imrd/directdoc.asp?DDFDocuments/t/G/TBTN26/EGY595.docx", "https://docs.wto.org/imrd/directdoc.asp?DDFDocuments/t/G/TBTN26/EGY595.docx")</f>
        <v>https://docs.wto.org/imrd/directdoc.asp?DDFDocuments/t/G/TBTN26/EGY595.docx</v>
      </c>
      <c r="S405" s="6"/>
      <c r="T405" s="6" t="str">
        <f>HYPERLINK("https://docs.wto.org/imrd/directdoc.asp?DDFDocuments/v/G/TBTN26/EGY595.docx", "https://docs.wto.org/imrd/directdoc.asp?DDFDocuments/v/G/TBTN26/EGY595.docx")</f>
        <v>https://docs.wto.org/imrd/directdoc.asp?DDFDocuments/v/G/TBTN26/EGY595.docx</v>
      </c>
      <c r="U405" s="6" t="s">
        <v>44</v>
      </c>
      <c r="V405" s="6" t="s">
        <v>45</v>
      </c>
      <c r="W405" s="6" t="s">
        <v>45</v>
      </c>
      <c r="X405" s="6" t="s">
        <v>45</v>
      </c>
      <c r="Y405" s="6" t="s">
        <v>45</v>
      </c>
      <c r="Z405" s="6" t="s">
        <v>45</v>
      </c>
      <c r="AA405" s="6" t="s">
        <v>45</v>
      </c>
      <c r="AB405" s="9" t="s">
        <v>404</v>
      </c>
      <c r="AC405" s="6" t="s">
        <v>38</v>
      </c>
      <c r="AD405" s="6" t="s">
        <v>38</v>
      </c>
      <c r="AE405" s="6" t="s">
        <v>38</v>
      </c>
      <c r="AF405" s="6" t="s">
        <v>38</v>
      </c>
      <c r="AG405" s="6" t="s">
        <v>38</v>
      </c>
      <c r="AH405" s="9" t="s">
        <v>38</v>
      </c>
    </row>
    <row r="406" spans="1:34" ht="30" customHeight="1" x14ac:dyDescent="0.3">
      <c r="A406" s="6" t="s">
        <v>199</v>
      </c>
      <c r="B406" s="10">
        <v>46199</v>
      </c>
      <c r="C406" s="8" t="str">
        <f>HYPERLINK("https://epingalert.org/en/Search?viewData= G/TBT/N/EGY/596"," G/TBT/N/EGY/596")</f>
        <v xml:space="preserve"> G/TBT/N/EGY/596</v>
      </c>
      <c r="D406" s="9" t="s">
        <v>405</v>
      </c>
      <c r="E406" s="9" t="s">
        <v>406</v>
      </c>
      <c r="F406" s="9" t="s">
        <v>407</v>
      </c>
      <c r="G406" s="9" t="s">
        <v>38</v>
      </c>
      <c r="H406" s="9" t="s">
        <v>408</v>
      </c>
      <c r="I406" s="9" t="s">
        <v>392</v>
      </c>
      <c r="J406" s="9" t="s">
        <v>393</v>
      </c>
      <c r="K406" s="9" t="s">
        <v>38</v>
      </c>
      <c r="L406" s="6"/>
      <c r="M406" s="7">
        <v>46259</v>
      </c>
      <c r="N406" s="7" t="s">
        <v>122</v>
      </c>
      <c r="O406" s="7" t="s">
        <v>122</v>
      </c>
      <c r="P406" s="6" t="s">
        <v>43</v>
      </c>
      <c r="Q406" s="6"/>
      <c r="R406" s="6" t="str">
        <f>HYPERLINK("https://docs.wto.org/imrd/directdoc.asp?DDFDocuments/t/G/TBTN26/EGY596.docx", "https://docs.wto.org/imrd/directdoc.asp?DDFDocuments/t/G/TBTN26/EGY596.docx")</f>
        <v>https://docs.wto.org/imrd/directdoc.asp?DDFDocuments/t/G/TBTN26/EGY596.docx</v>
      </c>
      <c r="S406" s="6"/>
      <c r="T406" s="6" t="str">
        <f>HYPERLINK("https://docs.wto.org/imrd/directdoc.asp?DDFDocuments/v/G/TBTN26/EGY596.docx", "https://docs.wto.org/imrd/directdoc.asp?DDFDocuments/v/G/TBTN26/EGY596.docx")</f>
        <v>https://docs.wto.org/imrd/directdoc.asp?DDFDocuments/v/G/TBTN26/EGY596.docx</v>
      </c>
      <c r="U406" s="6" t="s">
        <v>44</v>
      </c>
      <c r="V406" s="6" t="s">
        <v>45</v>
      </c>
      <c r="W406" s="6" t="s">
        <v>45</v>
      </c>
      <c r="X406" s="6" t="s">
        <v>45</v>
      </c>
      <c r="Y406" s="6" t="s">
        <v>45</v>
      </c>
      <c r="Z406" s="6" t="s">
        <v>45</v>
      </c>
      <c r="AA406" s="6" t="s">
        <v>45</v>
      </c>
      <c r="AB406" s="9" t="s">
        <v>409</v>
      </c>
      <c r="AC406" s="6" t="s">
        <v>38</v>
      </c>
      <c r="AD406" s="6" t="s">
        <v>38</v>
      </c>
      <c r="AE406" s="6" t="s">
        <v>38</v>
      </c>
      <c r="AF406" s="6" t="s">
        <v>38</v>
      </c>
      <c r="AG406" s="6" t="s">
        <v>38</v>
      </c>
      <c r="AH406" s="9" t="s">
        <v>38</v>
      </c>
    </row>
    <row r="407" spans="1:34" ht="30" customHeight="1" x14ac:dyDescent="0.3">
      <c r="A407" s="6" t="s">
        <v>161</v>
      </c>
      <c r="B407" s="10">
        <v>46199</v>
      </c>
      <c r="C407" s="8" t="str">
        <f>HYPERLINK("https://epingalert.org/en/Search?viewData= G/TBT/N/ESP/57"," G/TBT/N/ESP/57")</f>
        <v xml:space="preserve"> G/TBT/N/ESP/57</v>
      </c>
      <c r="D407" s="9" t="s">
        <v>410</v>
      </c>
      <c r="E407" s="9" t="s">
        <v>411</v>
      </c>
      <c r="F407" s="9" t="s">
        <v>412</v>
      </c>
      <c r="G407" s="9" t="s">
        <v>413</v>
      </c>
      <c r="H407" s="9" t="s">
        <v>38</v>
      </c>
      <c r="I407" s="9" t="s">
        <v>137</v>
      </c>
      <c r="J407" s="9" t="s">
        <v>414</v>
      </c>
      <c r="K407" s="9" t="s">
        <v>38</v>
      </c>
      <c r="L407" s="6"/>
      <c r="M407" s="7">
        <v>46259</v>
      </c>
      <c r="N407" s="7" t="s">
        <v>415</v>
      </c>
      <c r="O407" s="7" t="s">
        <v>415</v>
      </c>
      <c r="P407" s="6" t="s">
        <v>43</v>
      </c>
      <c r="Q407" s="9" t="s">
        <v>416</v>
      </c>
      <c r="R407" s="6"/>
      <c r="S407" s="6"/>
      <c r="T407" s="6" t="str">
        <f>HYPERLINK("https://docs.wto.org/imrd/directdoc.asp?DDFDocuments/v/G/TBTN26/ESP57.docx", "https://docs.wto.org/imrd/directdoc.asp?DDFDocuments/v/G/TBTN26/ESP57.docx")</f>
        <v>https://docs.wto.org/imrd/directdoc.asp?DDFDocuments/v/G/TBTN26/ESP57.docx</v>
      </c>
      <c r="U407" s="6" t="s">
        <v>44</v>
      </c>
      <c r="V407" s="6" t="s">
        <v>45</v>
      </c>
      <c r="W407" s="6" t="s">
        <v>45</v>
      </c>
      <c r="X407" s="6" t="s">
        <v>45</v>
      </c>
      <c r="Y407" s="6" t="s">
        <v>45</v>
      </c>
      <c r="Z407" s="6" t="s">
        <v>45</v>
      </c>
      <c r="AA407" s="6" t="s">
        <v>45</v>
      </c>
      <c r="AB407" s="9" t="s">
        <v>417</v>
      </c>
      <c r="AC407" s="6" t="s">
        <v>38</v>
      </c>
      <c r="AD407" s="6" t="s">
        <v>38</v>
      </c>
      <c r="AE407" s="6" t="s">
        <v>38</v>
      </c>
      <c r="AF407" s="6" t="s">
        <v>38</v>
      </c>
      <c r="AG407" s="6" t="s">
        <v>38</v>
      </c>
      <c r="AH407" s="9" t="s">
        <v>38</v>
      </c>
    </row>
    <row r="408" spans="1:34" ht="30" customHeight="1" x14ac:dyDescent="0.3">
      <c r="A408" s="6" t="s">
        <v>260</v>
      </c>
      <c r="B408" s="10">
        <v>46199</v>
      </c>
      <c r="C408" s="8" t="str">
        <f>HYPERLINK("https://epingalert.org/en/Search?viewData= G/TBT/N/KOR/1356"," G/TBT/N/KOR/1356")</f>
        <v xml:space="preserve"> G/TBT/N/KOR/1356</v>
      </c>
      <c r="D408" s="9" t="s">
        <v>418</v>
      </c>
      <c r="E408" s="9" t="s">
        <v>419</v>
      </c>
      <c r="F408" s="9" t="s">
        <v>420</v>
      </c>
      <c r="G408" s="9" t="s">
        <v>38</v>
      </c>
      <c r="H408" s="9" t="s">
        <v>421</v>
      </c>
      <c r="I408" s="9" t="s">
        <v>422</v>
      </c>
      <c r="J408" s="9" t="s">
        <v>38</v>
      </c>
      <c r="K408" s="9" t="s">
        <v>423</v>
      </c>
      <c r="L408" s="6"/>
      <c r="M408" s="7">
        <v>46259</v>
      </c>
      <c r="N408" s="7" t="s">
        <v>122</v>
      </c>
      <c r="O408" s="7" t="s">
        <v>122</v>
      </c>
      <c r="P408" s="6" t="s">
        <v>43</v>
      </c>
      <c r="Q408" s="9" t="s">
        <v>424</v>
      </c>
      <c r="R408" s="6" t="str">
        <f>HYPERLINK("https://docs.wto.org/imrd/directdoc.asp?DDFDocuments/t/G/TBTN26/KOR1356.docx", "https://docs.wto.org/imrd/directdoc.asp?DDFDocuments/t/G/TBTN26/KOR1356.docx")</f>
        <v>https://docs.wto.org/imrd/directdoc.asp?DDFDocuments/t/G/TBTN26/KOR1356.docx</v>
      </c>
      <c r="S408" s="6"/>
      <c r="T408" s="6" t="str">
        <f>HYPERLINK("https://docs.wto.org/imrd/directdoc.asp?DDFDocuments/v/G/TBTN26/KOR1356.docx", "https://docs.wto.org/imrd/directdoc.asp?DDFDocuments/v/G/TBTN26/KOR1356.docx")</f>
        <v>https://docs.wto.org/imrd/directdoc.asp?DDFDocuments/v/G/TBTN26/KOR1356.docx</v>
      </c>
      <c r="U408" s="6" t="s">
        <v>44</v>
      </c>
      <c r="V408" s="6" t="s">
        <v>45</v>
      </c>
      <c r="W408" s="6" t="s">
        <v>44</v>
      </c>
      <c r="X408" s="6" t="s">
        <v>45</v>
      </c>
      <c r="Y408" s="6" t="s">
        <v>45</v>
      </c>
      <c r="Z408" s="6" t="s">
        <v>45</v>
      </c>
      <c r="AA408" s="6" t="s">
        <v>45</v>
      </c>
      <c r="AB408" s="9" t="s">
        <v>425</v>
      </c>
      <c r="AC408" s="6" t="s">
        <v>38</v>
      </c>
      <c r="AD408" s="6" t="s">
        <v>38</v>
      </c>
      <c r="AE408" s="6" t="s">
        <v>38</v>
      </c>
      <c r="AF408" s="6" t="s">
        <v>38</v>
      </c>
      <c r="AG408" s="6" t="s">
        <v>38</v>
      </c>
      <c r="AH408" s="9" t="s">
        <v>38</v>
      </c>
    </row>
    <row r="409" spans="1:34" ht="30" customHeight="1" x14ac:dyDescent="0.3">
      <c r="A409" s="6" t="s">
        <v>260</v>
      </c>
      <c r="B409" s="10">
        <v>46199</v>
      </c>
      <c r="C409" s="8" t="str">
        <f>HYPERLINK("https://epingalert.org/en/Search?viewData= G/TBT/N/KOR/1357"," G/TBT/N/KOR/1357")</f>
        <v xml:space="preserve"> G/TBT/N/KOR/1357</v>
      </c>
      <c r="D409" s="9" t="s">
        <v>426</v>
      </c>
      <c r="E409" s="9" t="s">
        <v>427</v>
      </c>
      <c r="F409" s="9" t="s">
        <v>428</v>
      </c>
      <c r="G409" s="9" t="s">
        <v>38</v>
      </c>
      <c r="H409" s="9" t="s">
        <v>429</v>
      </c>
      <c r="I409" s="9" t="s">
        <v>271</v>
      </c>
      <c r="J409" s="9" t="s">
        <v>38</v>
      </c>
      <c r="K409" s="9" t="s">
        <v>38</v>
      </c>
      <c r="L409" s="6"/>
      <c r="M409" s="7">
        <v>46259</v>
      </c>
      <c r="N409" s="7">
        <v>46189</v>
      </c>
      <c r="O409" s="7">
        <v>46555</v>
      </c>
      <c r="P409" s="6" t="s">
        <v>43</v>
      </c>
      <c r="Q409" s="9" t="s">
        <v>430</v>
      </c>
      <c r="R409" s="6" t="str">
        <f>HYPERLINK("https://docs.wto.org/imrd/directdoc.asp?DDFDocuments/t/G/TBTN26/KOR1357.docx", "https://docs.wto.org/imrd/directdoc.asp?DDFDocuments/t/G/TBTN26/KOR1357.docx")</f>
        <v>https://docs.wto.org/imrd/directdoc.asp?DDFDocuments/t/G/TBTN26/KOR1357.docx</v>
      </c>
      <c r="S409" s="6"/>
      <c r="T409" s="6" t="str">
        <f>HYPERLINK("https://docs.wto.org/imrd/directdoc.asp?DDFDocuments/v/G/TBTN26/KOR1357.docx", "https://docs.wto.org/imrd/directdoc.asp?DDFDocuments/v/G/TBTN26/KOR1357.docx")</f>
        <v>https://docs.wto.org/imrd/directdoc.asp?DDFDocuments/v/G/TBTN26/KOR1357.docx</v>
      </c>
      <c r="U409" s="6" t="s">
        <v>44</v>
      </c>
      <c r="V409" s="6" t="s">
        <v>45</v>
      </c>
      <c r="W409" s="6" t="s">
        <v>45</v>
      </c>
      <c r="X409" s="6" t="s">
        <v>45</v>
      </c>
      <c r="Y409" s="6" t="s">
        <v>45</v>
      </c>
      <c r="Z409" s="6" t="s">
        <v>45</v>
      </c>
      <c r="AA409" s="6" t="s">
        <v>45</v>
      </c>
      <c r="AB409" s="9" t="s">
        <v>431</v>
      </c>
      <c r="AC409" s="6" t="s">
        <v>38</v>
      </c>
      <c r="AD409" s="6" t="s">
        <v>38</v>
      </c>
      <c r="AE409" s="6" t="s">
        <v>38</v>
      </c>
      <c r="AF409" s="6" t="s">
        <v>38</v>
      </c>
      <c r="AG409" s="6" t="s">
        <v>38</v>
      </c>
      <c r="AH409" s="9" t="s">
        <v>38</v>
      </c>
    </row>
    <row r="410" spans="1:34" ht="30" customHeight="1" x14ac:dyDescent="0.3">
      <c r="A410" s="6" t="s">
        <v>432</v>
      </c>
      <c r="B410" s="10">
        <v>46199</v>
      </c>
      <c r="C410" s="8" t="str">
        <f>HYPERLINK("https://epingalert.org/en/Search?viewData= G/TBT/N/MEX/575"," G/TBT/N/MEX/575")</f>
        <v xml:space="preserve"> G/TBT/N/MEX/575</v>
      </c>
      <c r="D410" s="9" t="s">
        <v>433</v>
      </c>
      <c r="E410" s="9" t="s">
        <v>434</v>
      </c>
      <c r="F410" s="9" t="s">
        <v>435</v>
      </c>
      <c r="G410" s="9" t="s">
        <v>38</v>
      </c>
      <c r="H410" s="9" t="s">
        <v>436</v>
      </c>
      <c r="I410" s="9" t="s">
        <v>109</v>
      </c>
      <c r="J410" s="9" t="s">
        <v>38</v>
      </c>
      <c r="K410" s="9" t="s">
        <v>38</v>
      </c>
      <c r="L410" s="6"/>
      <c r="M410" s="7">
        <v>46259</v>
      </c>
      <c r="N410" s="7" t="s">
        <v>153</v>
      </c>
      <c r="O410" s="7" t="s">
        <v>122</v>
      </c>
      <c r="P410" s="6" t="s">
        <v>43</v>
      </c>
      <c r="Q410" s="9" t="s">
        <v>437</v>
      </c>
      <c r="R410" s="6" t="str">
        <f>HYPERLINK("https://docs.wto.org/imrd/directdoc.asp?DDFDocuments/t/G/TBTN26/MEX575.docx", "https://docs.wto.org/imrd/directdoc.asp?DDFDocuments/t/G/TBTN26/MEX575.docx")</f>
        <v>https://docs.wto.org/imrd/directdoc.asp?DDFDocuments/t/G/TBTN26/MEX575.docx</v>
      </c>
      <c r="S410" s="6"/>
      <c r="T410" s="6" t="str">
        <f>HYPERLINK("https://docs.wto.org/imrd/directdoc.asp?DDFDocuments/v/G/TBTN26/MEX575.docx", "https://docs.wto.org/imrd/directdoc.asp?DDFDocuments/v/G/TBTN26/MEX575.docx")</f>
        <v>https://docs.wto.org/imrd/directdoc.asp?DDFDocuments/v/G/TBTN26/MEX575.docx</v>
      </c>
      <c r="U410" s="6" t="s">
        <v>44</v>
      </c>
      <c r="V410" s="6" t="s">
        <v>45</v>
      </c>
      <c r="W410" s="6" t="s">
        <v>44</v>
      </c>
      <c r="X410" s="6" t="s">
        <v>45</v>
      </c>
      <c r="Y410" s="6" t="s">
        <v>45</v>
      </c>
      <c r="Z410" s="6" t="s">
        <v>45</v>
      </c>
      <c r="AA410" s="6" t="s">
        <v>45</v>
      </c>
      <c r="AB410" s="9" t="s">
        <v>438</v>
      </c>
      <c r="AC410" s="6" t="s">
        <v>38</v>
      </c>
      <c r="AD410" s="6" t="s">
        <v>38</v>
      </c>
      <c r="AE410" s="6" t="s">
        <v>38</v>
      </c>
      <c r="AF410" s="6" t="s">
        <v>38</v>
      </c>
      <c r="AG410" s="6" t="s">
        <v>38</v>
      </c>
      <c r="AH410" s="9" t="s">
        <v>38</v>
      </c>
    </row>
    <row r="411" spans="1:34" ht="30" customHeight="1" x14ac:dyDescent="0.3">
      <c r="A411" s="6" t="s">
        <v>432</v>
      </c>
      <c r="B411" s="10">
        <v>46199</v>
      </c>
      <c r="C411" s="8" t="str">
        <f>HYPERLINK("https://epingalert.org/en/Search?viewData= G/TBT/N/MEX/576"," G/TBT/N/MEX/576")</f>
        <v xml:space="preserve"> G/TBT/N/MEX/576</v>
      </c>
      <c r="D411" s="9" t="s">
        <v>439</v>
      </c>
      <c r="E411" s="9" t="s">
        <v>440</v>
      </c>
      <c r="F411" s="9" t="s">
        <v>441</v>
      </c>
      <c r="G411" s="9" t="s">
        <v>38</v>
      </c>
      <c r="H411" s="9" t="s">
        <v>442</v>
      </c>
      <c r="I411" s="9" t="s">
        <v>109</v>
      </c>
      <c r="J411" s="9" t="s">
        <v>38</v>
      </c>
      <c r="K411" s="9" t="s">
        <v>38</v>
      </c>
      <c r="L411" s="6"/>
      <c r="M411" s="7">
        <v>46259</v>
      </c>
      <c r="N411" s="7" t="s">
        <v>153</v>
      </c>
      <c r="O411" s="7" t="s">
        <v>122</v>
      </c>
      <c r="P411" s="6" t="s">
        <v>43</v>
      </c>
      <c r="Q411" s="9" t="s">
        <v>443</v>
      </c>
      <c r="R411" s="6" t="str">
        <f>HYPERLINK("https://docs.wto.org/imrd/directdoc.asp?DDFDocuments/t/G/TBTN26/MEX576.docx", "https://docs.wto.org/imrd/directdoc.asp?DDFDocuments/t/G/TBTN26/MEX576.docx")</f>
        <v>https://docs.wto.org/imrd/directdoc.asp?DDFDocuments/t/G/TBTN26/MEX576.docx</v>
      </c>
      <c r="S411" s="6"/>
      <c r="T411" s="6" t="str">
        <f>HYPERLINK("https://docs.wto.org/imrd/directdoc.asp?DDFDocuments/v/G/TBTN26/MEX576.docx", "https://docs.wto.org/imrd/directdoc.asp?DDFDocuments/v/G/TBTN26/MEX576.docx")</f>
        <v>https://docs.wto.org/imrd/directdoc.asp?DDFDocuments/v/G/TBTN26/MEX576.docx</v>
      </c>
      <c r="U411" s="6" t="s">
        <v>44</v>
      </c>
      <c r="V411" s="6" t="s">
        <v>45</v>
      </c>
      <c r="W411" s="6" t="s">
        <v>44</v>
      </c>
      <c r="X411" s="6" t="s">
        <v>45</v>
      </c>
      <c r="Y411" s="6" t="s">
        <v>45</v>
      </c>
      <c r="Z411" s="6" t="s">
        <v>45</v>
      </c>
      <c r="AA411" s="6" t="s">
        <v>45</v>
      </c>
      <c r="AB411" s="9" t="s">
        <v>444</v>
      </c>
      <c r="AC411" s="6" t="s">
        <v>38</v>
      </c>
      <c r="AD411" s="6" t="s">
        <v>38</v>
      </c>
      <c r="AE411" s="6" t="s">
        <v>38</v>
      </c>
      <c r="AF411" s="6" t="s">
        <v>38</v>
      </c>
      <c r="AG411" s="6" t="s">
        <v>38</v>
      </c>
      <c r="AH411" s="9" t="s">
        <v>38</v>
      </c>
    </row>
    <row r="412" spans="1:34" ht="30" customHeight="1" x14ac:dyDescent="0.3">
      <c r="A412" s="6" t="s">
        <v>445</v>
      </c>
      <c r="B412" s="10">
        <v>46199</v>
      </c>
      <c r="C412" s="8" t="str">
        <f>HYPERLINK("https://epingalert.org/en/Search?viewData= G/TBT/N/NIC/44/Add.2"," G/TBT/N/NIC/44/Add.2")</f>
        <v xml:space="preserve"> G/TBT/N/NIC/44/Add.2</v>
      </c>
      <c r="D412" s="9" t="s">
        <v>446</v>
      </c>
      <c r="E412" s="9" t="s">
        <v>447</v>
      </c>
      <c r="F412" s="9" t="s">
        <v>448</v>
      </c>
      <c r="G412" s="9" t="s">
        <v>38</v>
      </c>
      <c r="H412" s="9" t="s">
        <v>449</v>
      </c>
      <c r="I412" s="9" t="s">
        <v>38</v>
      </c>
      <c r="J412" s="9"/>
      <c r="K412" s="9" t="s">
        <v>38</v>
      </c>
      <c r="L412" s="6"/>
      <c r="M412" s="7" t="s">
        <v>38</v>
      </c>
      <c r="N412" s="7"/>
      <c r="O412" s="7"/>
      <c r="P412" s="6" t="s">
        <v>52</v>
      </c>
      <c r="Q412" s="9" t="s">
        <v>450</v>
      </c>
      <c r="R412" s="6" t="str">
        <f>HYPERLINK("https://docs.wto.org/imrd/directdoc.asp?DDFDocuments/t/G/TBTN04/NIC44A2.docx", "https://docs.wto.org/imrd/directdoc.asp?DDFDocuments/t/G/TBTN04/NIC44A2.docx")</f>
        <v>https://docs.wto.org/imrd/directdoc.asp?DDFDocuments/t/G/TBTN04/NIC44A2.docx</v>
      </c>
      <c r="S412" s="6" t="str">
        <f>HYPERLINK("https://docs.wto.org/imrd/directdoc.asp?DDFDocuments/u/G/TBTN04/NIC44A2.docx", "https://docs.wto.org/imrd/directdoc.asp?DDFDocuments/u/G/TBTN04/NIC44A2.docx")</f>
        <v>https://docs.wto.org/imrd/directdoc.asp?DDFDocuments/u/G/TBTN04/NIC44A2.docx</v>
      </c>
      <c r="T412" s="6" t="str">
        <f>HYPERLINK("https://docs.wto.org/imrd/directdoc.asp?DDFDocuments/v/G/TBTN04/NIC44A2.docx", "https://docs.wto.org/imrd/directdoc.asp?DDFDocuments/v/G/TBTN04/NIC44A2.docx")</f>
        <v>https://docs.wto.org/imrd/directdoc.asp?DDFDocuments/v/G/TBTN04/NIC44A2.docx</v>
      </c>
      <c r="U412" s="6" t="s">
        <v>44</v>
      </c>
      <c r="V412" s="6" t="s">
        <v>45</v>
      </c>
      <c r="W412" s="6" t="s">
        <v>45</v>
      </c>
      <c r="X412" s="6" t="s">
        <v>45</v>
      </c>
      <c r="Y412" s="6" t="s">
        <v>45</v>
      </c>
      <c r="Z412" s="6" t="s">
        <v>45</v>
      </c>
      <c r="AA412" s="6" t="s">
        <v>45</v>
      </c>
      <c r="AB412" s="9" t="s">
        <v>38</v>
      </c>
      <c r="AC412" s="6" t="s">
        <v>38</v>
      </c>
      <c r="AD412" s="6" t="s">
        <v>38</v>
      </c>
      <c r="AE412" s="6" t="s">
        <v>38</v>
      </c>
      <c r="AF412" s="6" t="s">
        <v>38</v>
      </c>
      <c r="AG412" s="6" t="s">
        <v>38</v>
      </c>
      <c r="AH412" s="9" t="s">
        <v>38</v>
      </c>
    </row>
    <row r="413" spans="1:34" ht="30" customHeight="1" x14ac:dyDescent="0.3">
      <c r="A413" s="6" t="s">
        <v>203</v>
      </c>
      <c r="B413" s="10">
        <v>46199</v>
      </c>
      <c r="C413" s="8" t="str">
        <f>HYPERLINK("https://epingalert.org/en/Search?viewData= G/TBT/N/THA/810"," G/TBT/N/THA/810")</f>
        <v xml:space="preserve"> G/TBT/N/THA/810</v>
      </c>
      <c r="D413" s="9" t="s">
        <v>451</v>
      </c>
      <c r="E413" s="9" t="s">
        <v>205</v>
      </c>
      <c r="F413" s="9" t="s">
        <v>452</v>
      </c>
      <c r="G413" s="9" t="s">
        <v>207</v>
      </c>
      <c r="H413" s="9" t="s">
        <v>453</v>
      </c>
      <c r="I413" s="9" t="s">
        <v>142</v>
      </c>
      <c r="J413" s="9" t="s">
        <v>38</v>
      </c>
      <c r="K413" s="9" t="s">
        <v>454</v>
      </c>
      <c r="L413" s="6"/>
      <c r="M413" s="7">
        <v>46259</v>
      </c>
      <c r="N413" s="7" t="s">
        <v>153</v>
      </c>
      <c r="O413" s="7" t="s">
        <v>208</v>
      </c>
      <c r="P413" s="6" t="s">
        <v>43</v>
      </c>
      <c r="Q413" s="9" t="s">
        <v>455</v>
      </c>
      <c r="R413" s="6" t="str">
        <f>HYPERLINK("https://docs.wto.org/imrd/directdoc.asp?DDFDocuments/t/G/TBTN26/THA810.docx", "https://docs.wto.org/imrd/directdoc.asp?DDFDocuments/t/G/TBTN26/THA810.docx")</f>
        <v>https://docs.wto.org/imrd/directdoc.asp?DDFDocuments/t/G/TBTN26/THA810.docx</v>
      </c>
      <c r="S413" s="6"/>
      <c r="T413" s="6"/>
      <c r="U413" s="6" t="s">
        <v>44</v>
      </c>
      <c r="V413" s="6" t="s">
        <v>45</v>
      </c>
      <c r="W413" s="6" t="s">
        <v>45</v>
      </c>
      <c r="X413" s="6" t="s">
        <v>45</v>
      </c>
      <c r="Y413" s="6" t="s">
        <v>45</v>
      </c>
      <c r="Z413" s="6" t="s">
        <v>45</v>
      </c>
      <c r="AA413" s="6" t="s">
        <v>45</v>
      </c>
      <c r="AB413" s="9" t="s">
        <v>456</v>
      </c>
      <c r="AC413" s="6" t="s">
        <v>38</v>
      </c>
      <c r="AD413" s="6" t="s">
        <v>38</v>
      </c>
      <c r="AE413" s="6" t="s">
        <v>38</v>
      </c>
      <c r="AF413" s="6" t="s">
        <v>38</v>
      </c>
      <c r="AG413" s="6" t="s">
        <v>38</v>
      </c>
      <c r="AH413" s="9" t="s">
        <v>38</v>
      </c>
    </row>
    <row r="414" spans="1:34" ht="30" customHeight="1" x14ac:dyDescent="0.3">
      <c r="A414" s="6" t="s">
        <v>210</v>
      </c>
      <c r="B414" s="10">
        <v>46199</v>
      </c>
      <c r="C414" s="8" t="str">
        <f>HYPERLINK("https://epingalert.org/en/Search?viewData= G/TBT/N/TPKM/585/Add.1"," G/TBT/N/TPKM/585/Add.1")</f>
        <v xml:space="preserve"> G/TBT/N/TPKM/585/Add.1</v>
      </c>
      <c r="D414" s="9" t="s">
        <v>457</v>
      </c>
      <c r="E414" s="9" t="s">
        <v>458</v>
      </c>
      <c r="F414" s="9" t="s">
        <v>459</v>
      </c>
      <c r="G414" s="9" t="s">
        <v>38</v>
      </c>
      <c r="H414" s="9" t="s">
        <v>460</v>
      </c>
      <c r="I414" s="9" t="s">
        <v>142</v>
      </c>
      <c r="J414" s="9" t="s">
        <v>38</v>
      </c>
      <c r="K414" s="9" t="s">
        <v>80</v>
      </c>
      <c r="L414" s="6"/>
      <c r="M414" s="7" t="s">
        <v>38</v>
      </c>
      <c r="N414" s="7"/>
      <c r="O414" s="7"/>
      <c r="P414" s="6" t="s">
        <v>52</v>
      </c>
      <c r="Q414" s="9" t="s">
        <v>461</v>
      </c>
      <c r="R414" s="6" t="str">
        <f>HYPERLINK("https://docs.wto.org/imrd/directdoc.asp?DDFDocuments/t/G/TBTN25/TPKM585A1.docx", "https://docs.wto.org/imrd/directdoc.asp?DDFDocuments/t/G/TBTN25/TPKM585A1.docx")</f>
        <v>https://docs.wto.org/imrd/directdoc.asp?DDFDocuments/t/G/TBTN25/TPKM585A1.docx</v>
      </c>
      <c r="S414" s="6" t="str">
        <f>HYPERLINK("https://docs.wto.org/imrd/directdoc.asp?DDFDocuments/u/G/TBTN25/TPKM585A1.docx", "https://docs.wto.org/imrd/directdoc.asp?DDFDocuments/u/G/TBTN25/TPKM585A1.docx")</f>
        <v>https://docs.wto.org/imrd/directdoc.asp?DDFDocuments/u/G/TBTN25/TPKM585A1.docx</v>
      </c>
      <c r="T414" s="6" t="str">
        <f>HYPERLINK("https://docs.wto.org/imrd/directdoc.asp?DDFDocuments/v/G/TBTN25/TPKM585A1.docx", "https://docs.wto.org/imrd/directdoc.asp?DDFDocuments/v/G/TBTN25/TPKM585A1.docx")</f>
        <v>https://docs.wto.org/imrd/directdoc.asp?DDFDocuments/v/G/TBTN25/TPKM585A1.docx</v>
      </c>
      <c r="U414" s="6" t="s">
        <v>45</v>
      </c>
      <c r="V414" s="6" t="s">
        <v>45</v>
      </c>
      <c r="W414" s="6" t="s">
        <v>45</v>
      </c>
      <c r="X414" s="6" t="s">
        <v>45</v>
      </c>
      <c r="Y414" s="6" t="s">
        <v>45</v>
      </c>
      <c r="Z414" s="6" t="s">
        <v>45</v>
      </c>
      <c r="AA414" s="6" t="s">
        <v>45</v>
      </c>
      <c r="AB414" s="9" t="s">
        <v>38</v>
      </c>
      <c r="AC414" s="6" t="s">
        <v>38</v>
      </c>
      <c r="AD414" s="6" t="s">
        <v>38</v>
      </c>
      <c r="AE414" s="6" t="s">
        <v>38</v>
      </c>
      <c r="AF414" s="6" t="s">
        <v>38</v>
      </c>
      <c r="AG414" s="6" t="s">
        <v>38</v>
      </c>
      <c r="AH414" s="9" t="s">
        <v>38</v>
      </c>
    </row>
    <row r="415" spans="1:34" ht="30" customHeight="1" x14ac:dyDescent="0.3">
      <c r="A415" s="6" t="s">
        <v>54</v>
      </c>
      <c r="B415" s="10">
        <v>46199</v>
      </c>
      <c r="C415" s="8" t="str">
        <f>HYPERLINK("https://epingalert.org/en/Search?viewData= G/TBT/N/USA/242/Rev.1/Add.3"," G/TBT/N/USA/242/Rev.1/Add.3")</f>
        <v xml:space="preserve"> G/TBT/N/USA/242/Rev.1/Add.3</v>
      </c>
      <c r="D415" s="9" t="s">
        <v>462</v>
      </c>
      <c r="E415" s="9" t="s">
        <v>463</v>
      </c>
      <c r="F415" s="9" t="s">
        <v>464</v>
      </c>
      <c r="G415" s="9" t="s">
        <v>465</v>
      </c>
      <c r="H415" s="9" t="s">
        <v>466</v>
      </c>
      <c r="I415" s="9" t="s">
        <v>467</v>
      </c>
      <c r="J415" s="9" t="s">
        <v>38</v>
      </c>
      <c r="K415" s="9" t="s">
        <v>38</v>
      </c>
      <c r="L415" s="6"/>
      <c r="M415" s="7" t="s">
        <v>38</v>
      </c>
      <c r="N415" s="7"/>
      <c r="O415" s="7"/>
      <c r="P415" s="6" t="s">
        <v>52</v>
      </c>
      <c r="Q415" s="9" t="s">
        <v>468</v>
      </c>
      <c r="R415" s="6" t="str">
        <f>HYPERLINK("https://docs.wto.org/imrd/directdoc.asp?DDFDocuments/t/G/TBTN07/USA242R1A3.docx", "https://docs.wto.org/imrd/directdoc.asp?DDFDocuments/t/G/TBTN07/USA242R1A3.docx")</f>
        <v>https://docs.wto.org/imrd/directdoc.asp?DDFDocuments/t/G/TBTN07/USA242R1A3.docx</v>
      </c>
      <c r="S415" s="6" t="str">
        <f>HYPERLINK("https://docs.wto.org/imrd/directdoc.asp?DDFDocuments/u/G/TBTN07/USA242R1A3.docx", "https://docs.wto.org/imrd/directdoc.asp?DDFDocuments/u/G/TBTN07/USA242R1A3.docx")</f>
        <v>https://docs.wto.org/imrd/directdoc.asp?DDFDocuments/u/G/TBTN07/USA242R1A3.docx</v>
      </c>
      <c r="T415" s="6" t="str">
        <f>HYPERLINK("https://docs.wto.org/imrd/directdoc.asp?DDFDocuments/v/G/TBTN07/USA242R1A3.docx", "https://docs.wto.org/imrd/directdoc.asp?DDFDocuments/v/G/TBTN07/USA242R1A3.docx")</f>
        <v>https://docs.wto.org/imrd/directdoc.asp?DDFDocuments/v/G/TBTN07/USA242R1A3.docx</v>
      </c>
      <c r="U415" s="6" t="s">
        <v>44</v>
      </c>
      <c r="V415" s="6" t="s">
        <v>45</v>
      </c>
      <c r="W415" s="6" t="s">
        <v>45</v>
      </c>
      <c r="X415" s="6" t="s">
        <v>45</v>
      </c>
      <c r="Y415" s="6" t="s">
        <v>45</v>
      </c>
      <c r="Z415" s="6" t="s">
        <v>45</v>
      </c>
      <c r="AA415" s="6" t="s">
        <v>45</v>
      </c>
      <c r="AB415" s="9" t="s">
        <v>38</v>
      </c>
      <c r="AC415" s="6" t="s">
        <v>38</v>
      </c>
      <c r="AD415" s="6" t="s">
        <v>38</v>
      </c>
      <c r="AE415" s="6" t="s">
        <v>38</v>
      </c>
      <c r="AF415" s="6" t="s">
        <v>38</v>
      </c>
      <c r="AG415" s="6" t="s">
        <v>38</v>
      </c>
      <c r="AH415" s="9" t="s">
        <v>38</v>
      </c>
    </row>
    <row r="416" spans="1:34" ht="30" customHeight="1" x14ac:dyDescent="0.3">
      <c r="A416" s="6" t="s">
        <v>54</v>
      </c>
      <c r="B416" s="10">
        <v>46199</v>
      </c>
      <c r="C416" s="8" t="str">
        <f>HYPERLINK("https://epingalert.org/en/Search?viewData= G/TBT/N/USA/2244/Add.1"," G/TBT/N/USA/2244/Add.1")</f>
        <v xml:space="preserve"> G/TBT/N/USA/2244/Add.1</v>
      </c>
      <c r="D416" s="9" t="s">
        <v>469</v>
      </c>
      <c r="E416" s="9" t="s">
        <v>470</v>
      </c>
      <c r="F416" s="9" t="s">
        <v>471</v>
      </c>
      <c r="G416" s="9" t="s">
        <v>472</v>
      </c>
      <c r="H416" s="9" t="s">
        <v>473</v>
      </c>
      <c r="I416" s="9" t="s">
        <v>474</v>
      </c>
      <c r="J416" s="9" t="s">
        <v>38</v>
      </c>
      <c r="K416" s="9" t="s">
        <v>80</v>
      </c>
      <c r="L416" s="6"/>
      <c r="M416" s="7" t="s">
        <v>38</v>
      </c>
      <c r="N416" s="7"/>
      <c r="O416" s="7"/>
      <c r="P416" s="6" t="s">
        <v>52</v>
      </c>
      <c r="Q416" s="9" t="s">
        <v>475</v>
      </c>
      <c r="R416" s="6" t="str">
        <f>HYPERLINK("https://docs.wto.org/imrd/directdoc.asp?DDFDocuments/t/G/TBTN25/USA2244A1.docx", "https://docs.wto.org/imrd/directdoc.asp?DDFDocuments/t/G/TBTN25/USA2244A1.docx")</f>
        <v>https://docs.wto.org/imrd/directdoc.asp?DDFDocuments/t/G/TBTN25/USA2244A1.docx</v>
      </c>
      <c r="S416" s="6" t="str">
        <f>HYPERLINK("https://docs.wto.org/imrd/directdoc.asp?DDFDocuments/u/G/TBTN25/USA2244A1.docx", "https://docs.wto.org/imrd/directdoc.asp?DDFDocuments/u/G/TBTN25/USA2244A1.docx")</f>
        <v>https://docs.wto.org/imrd/directdoc.asp?DDFDocuments/u/G/TBTN25/USA2244A1.docx</v>
      </c>
      <c r="T416" s="6" t="str">
        <f>HYPERLINK("https://docs.wto.org/imrd/directdoc.asp?DDFDocuments/v/G/TBTN25/USA2244A1.docx", "https://docs.wto.org/imrd/directdoc.asp?DDFDocuments/v/G/TBTN25/USA2244A1.docx")</f>
        <v>https://docs.wto.org/imrd/directdoc.asp?DDFDocuments/v/G/TBTN25/USA2244A1.docx</v>
      </c>
      <c r="U416" s="6" t="s">
        <v>45</v>
      </c>
      <c r="V416" s="6" t="s">
        <v>45</v>
      </c>
      <c r="W416" s="6" t="s">
        <v>45</v>
      </c>
      <c r="X416" s="6" t="s">
        <v>45</v>
      </c>
      <c r="Y416" s="6" t="s">
        <v>45</v>
      </c>
      <c r="Z416" s="6" t="s">
        <v>45</v>
      </c>
      <c r="AA416" s="6" t="s">
        <v>45</v>
      </c>
      <c r="AB416" s="9" t="s">
        <v>38</v>
      </c>
      <c r="AC416" s="6" t="s">
        <v>38</v>
      </c>
      <c r="AD416" s="6" t="s">
        <v>38</v>
      </c>
      <c r="AE416" s="6" t="s">
        <v>38</v>
      </c>
      <c r="AF416" s="6" t="s">
        <v>38</v>
      </c>
      <c r="AG416" s="6" t="s">
        <v>38</v>
      </c>
      <c r="AH416" s="9" t="s">
        <v>38</v>
      </c>
    </row>
    <row r="417" spans="1:34" ht="30" customHeight="1" x14ac:dyDescent="0.3">
      <c r="A417" s="6" t="s">
        <v>319</v>
      </c>
      <c r="B417" s="10">
        <v>46199</v>
      </c>
      <c r="C417" s="8" t="str">
        <f>HYPERLINK("https://epingalert.org/en/Search?viewData= G/TBT/N/VNM/429"," G/TBT/N/VNM/429")</f>
        <v xml:space="preserve"> G/TBT/N/VNM/429</v>
      </c>
      <c r="D417" s="9" t="s">
        <v>476</v>
      </c>
      <c r="E417" s="9" t="s">
        <v>477</v>
      </c>
      <c r="F417" s="9" t="s">
        <v>478</v>
      </c>
      <c r="G417" s="9" t="s">
        <v>479</v>
      </c>
      <c r="H417" s="9" t="s">
        <v>480</v>
      </c>
      <c r="I417" s="9" t="s">
        <v>142</v>
      </c>
      <c r="J417" s="9" t="s">
        <v>481</v>
      </c>
      <c r="K417" s="9" t="s">
        <v>38</v>
      </c>
      <c r="L417" s="6"/>
      <c r="M417" s="7">
        <v>46214</v>
      </c>
      <c r="N417" s="7" t="s">
        <v>122</v>
      </c>
      <c r="O417" s="7" t="s">
        <v>122</v>
      </c>
      <c r="P417" s="6" t="s">
        <v>43</v>
      </c>
      <c r="Q417" s="9" t="s">
        <v>482</v>
      </c>
      <c r="R417" s="6" t="str">
        <f>HYPERLINK("https://docs.wto.org/imrd/directdoc.asp?DDFDocuments/t/G/TBTN26/VNM429.docx", "https://docs.wto.org/imrd/directdoc.asp?DDFDocuments/t/G/TBTN26/VNM429.docx")</f>
        <v>https://docs.wto.org/imrd/directdoc.asp?DDFDocuments/t/G/TBTN26/VNM429.docx</v>
      </c>
      <c r="S417" s="6"/>
      <c r="T417" s="6"/>
      <c r="U417" s="6" t="s">
        <v>44</v>
      </c>
      <c r="V417" s="6" t="s">
        <v>45</v>
      </c>
      <c r="W417" s="6" t="s">
        <v>44</v>
      </c>
      <c r="X417" s="6" t="s">
        <v>45</v>
      </c>
      <c r="Y417" s="6" t="s">
        <v>45</v>
      </c>
      <c r="Z417" s="6" t="s">
        <v>45</v>
      </c>
      <c r="AA417" s="6" t="s">
        <v>45</v>
      </c>
      <c r="AB417" s="9" t="s">
        <v>483</v>
      </c>
      <c r="AC417" s="6" t="s">
        <v>38</v>
      </c>
      <c r="AD417" s="6" t="s">
        <v>38</v>
      </c>
      <c r="AE417" s="6" t="s">
        <v>38</v>
      </c>
      <c r="AF417" s="6" t="s">
        <v>38</v>
      </c>
      <c r="AG417" s="6" t="s">
        <v>38</v>
      </c>
      <c r="AH417" s="9" t="s">
        <v>38</v>
      </c>
    </row>
    <row r="418" spans="1:34" ht="30" customHeight="1" x14ac:dyDescent="0.3">
      <c r="A418" s="6" t="s">
        <v>319</v>
      </c>
      <c r="B418" s="10">
        <v>46199</v>
      </c>
      <c r="C418" s="8" t="str">
        <f>HYPERLINK("https://epingalert.org/en/Search?viewData= G/TBT/N/VNM/430"," G/TBT/N/VNM/430")</f>
        <v xml:space="preserve"> G/TBT/N/VNM/430</v>
      </c>
      <c r="D418" s="9" t="s">
        <v>484</v>
      </c>
      <c r="E418" s="9" t="s">
        <v>485</v>
      </c>
      <c r="F418" s="9" t="s">
        <v>486</v>
      </c>
      <c r="G418" s="9" t="s">
        <v>487</v>
      </c>
      <c r="H418" s="9" t="s">
        <v>488</v>
      </c>
      <c r="I418" s="9" t="s">
        <v>489</v>
      </c>
      <c r="J418" s="9" t="s">
        <v>38</v>
      </c>
      <c r="K418" s="9" t="s">
        <v>38</v>
      </c>
      <c r="L418" s="6"/>
      <c r="M418" s="7">
        <v>46259</v>
      </c>
      <c r="N418" s="7">
        <v>46327</v>
      </c>
      <c r="O418" s="7">
        <v>46569</v>
      </c>
      <c r="P418" s="6" t="s">
        <v>43</v>
      </c>
      <c r="Q418" s="9" t="s">
        <v>490</v>
      </c>
      <c r="R418" s="6" t="str">
        <f>HYPERLINK("https://docs.wto.org/imrd/directdoc.asp?DDFDocuments/t/G/TBTN26/VNM430.docx", "https://docs.wto.org/imrd/directdoc.asp?DDFDocuments/t/G/TBTN26/VNM430.docx")</f>
        <v>https://docs.wto.org/imrd/directdoc.asp?DDFDocuments/t/G/TBTN26/VNM430.docx</v>
      </c>
      <c r="S418" s="6"/>
      <c r="T418" s="6"/>
      <c r="U418" s="6" t="s">
        <v>44</v>
      </c>
      <c r="V418" s="6" t="s">
        <v>45</v>
      </c>
      <c r="W418" s="6" t="s">
        <v>44</v>
      </c>
      <c r="X418" s="6" t="s">
        <v>45</v>
      </c>
      <c r="Y418" s="6" t="s">
        <v>45</v>
      </c>
      <c r="Z418" s="6" t="s">
        <v>45</v>
      </c>
      <c r="AA418" s="6" t="s">
        <v>45</v>
      </c>
      <c r="AB418" s="9" t="s">
        <v>491</v>
      </c>
      <c r="AC418" s="6" t="s">
        <v>38</v>
      </c>
      <c r="AD418" s="6" t="s">
        <v>38</v>
      </c>
      <c r="AE418" s="6" t="s">
        <v>38</v>
      </c>
      <c r="AF418" s="6" t="s">
        <v>38</v>
      </c>
      <c r="AG418" s="6" t="s">
        <v>38</v>
      </c>
      <c r="AH418" s="9" t="s">
        <v>38</v>
      </c>
    </row>
    <row r="419" spans="1:34" ht="30" customHeight="1" x14ac:dyDescent="0.3">
      <c r="A419" s="6" t="s">
        <v>145</v>
      </c>
      <c r="B419" s="10">
        <v>46202</v>
      </c>
      <c r="C419" s="8" t="str">
        <f>HYPERLINK("https://epingalert.org/en/Search?viewData= G/SPS/N/BRA/2500"," G/SPS/N/BRA/2500")</f>
        <v xml:space="preserve"> G/SPS/N/BRA/2500</v>
      </c>
      <c r="D419" s="9" t="s">
        <v>146</v>
      </c>
      <c r="E419" s="9" t="s">
        <v>147</v>
      </c>
      <c r="F419" s="9" t="s">
        <v>148</v>
      </c>
      <c r="G419" s="9" t="s">
        <v>38</v>
      </c>
      <c r="H419" s="9" t="s">
        <v>149</v>
      </c>
      <c r="I419" s="9" t="s">
        <v>150</v>
      </c>
      <c r="J419" s="9" t="s">
        <v>38</v>
      </c>
      <c r="K419" s="9" t="s">
        <v>151</v>
      </c>
      <c r="L419" s="6" t="s">
        <v>152</v>
      </c>
      <c r="M419" s="7">
        <v>46262</v>
      </c>
      <c r="N419" s="7" t="s">
        <v>153</v>
      </c>
      <c r="O419" s="7" t="s">
        <v>153</v>
      </c>
      <c r="P419" s="6" t="s">
        <v>43</v>
      </c>
      <c r="Q419" s="9" t="s">
        <v>154</v>
      </c>
      <c r="R419" s="6" t="str">
        <f>HYPERLINK("https://docs.wto.org/imrd/directdoc.asp?DDFDocuments/t/G/SPS/NBRA2500.docx", "https://docs.wto.org/imrd/directdoc.asp?DDFDocuments/t/G/SPS/NBRA2500.docx")</f>
        <v>https://docs.wto.org/imrd/directdoc.asp?DDFDocuments/t/G/SPS/NBRA2500.docx</v>
      </c>
      <c r="S419" s="6"/>
      <c r="T419" s="6" t="str">
        <f>HYPERLINK("https://docs.wto.org/imrd/directdoc.asp?DDFDocuments/v/G/SPS/NBRA2500.docx", "https://docs.wto.org/imrd/directdoc.asp?DDFDocuments/v/G/SPS/NBRA2500.docx")</f>
        <v>https://docs.wto.org/imrd/directdoc.asp?DDFDocuments/v/G/SPS/NBRA2500.docx</v>
      </c>
      <c r="U419" s="6" t="s">
        <v>38</v>
      </c>
      <c r="V419" s="6" t="s">
        <v>38</v>
      </c>
      <c r="W419" s="6" t="s">
        <v>38</v>
      </c>
      <c r="X419" s="6" t="s">
        <v>38</v>
      </c>
      <c r="Y419" s="6" t="s">
        <v>38</v>
      </c>
      <c r="Z419" s="6" t="s">
        <v>38</v>
      </c>
      <c r="AA419" s="6" t="s">
        <v>38</v>
      </c>
      <c r="AB419" s="9" t="s">
        <v>38</v>
      </c>
      <c r="AC419" s="6" t="s">
        <v>45</v>
      </c>
      <c r="AD419" s="6" t="s">
        <v>45</v>
      </c>
      <c r="AE419" s="6" t="s">
        <v>44</v>
      </c>
      <c r="AF419" s="6" t="s">
        <v>45</v>
      </c>
      <c r="AG419" s="6" t="s">
        <v>44</v>
      </c>
      <c r="AH419" s="9" t="s">
        <v>38</v>
      </c>
    </row>
    <row r="420" spans="1:34" ht="30" customHeight="1" x14ac:dyDescent="0.3">
      <c r="A420" s="6" t="s">
        <v>145</v>
      </c>
      <c r="B420" s="10">
        <v>46202</v>
      </c>
      <c r="C420" s="8" t="str">
        <f>HYPERLINK("https://epingalert.org/en/Search?viewData= G/SPS/N/BRA/2501"," G/SPS/N/BRA/2501")</f>
        <v xml:space="preserve"> G/SPS/N/BRA/2501</v>
      </c>
      <c r="D420" s="9" t="s">
        <v>155</v>
      </c>
      <c r="E420" s="9" t="s">
        <v>156</v>
      </c>
      <c r="F420" s="9" t="s">
        <v>148</v>
      </c>
      <c r="G420" s="9" t="s">
        <v>38</v>
      </c>
      <c r="H420" s="9" t="s">
        <v>149</v>
      </c>
      <c r="I420" s="9" t="s">
        <v>150</v>
      </c>
      <c r="J420" s="9" t="s">
        <v>38</v>
      </c>
      <c r="K420" s="9" t="s">
        <v>151</v>
      </c>
      <c r="L420" s="6" t="s">
        <v>157</v>
      </c>
      <c r="M420" s="7">
        <v>46262</v>
      </c>
      <c r="N420" s="7" t="s">
        <v>153</v>
      </c>
      <c r="O420" s="7" t="s">
        <v>153</v>
      </c>
      <c r="P420" s="6" t="s">
        <v>43</v>
      </c>
      <c r="Q420" s="9" t="s">
        <v>158</v>
      </c>
      <c r="R420" s="6" t="str">
        <f>HYPERLINK("https://docs.wto.org/imrd/directdoc.asp?DDFDocuments/t/G/SPS/NBRA2501.docx", "https://docs.wto.org/imrd/directdoc.asp?DDFDocuments/t/G/SPS/NBRA2501.docx")</f>
        <v>https://docs.wto.org/imrd/directdoc.asp?DDFDocuments/t/G/SPS/NBRA2501.docx</v>
      </c>
      <c r="S420" s="6"/>
      <c r="T420" s="6"/>
      <c r="U420" s="6" t="s">
        <v>38</v>
      </c>
      <c r="V420" s="6" t="s">
        <v>38</v>
      </c>
      <c r="W420" s="6" t="s">
        <v>38</v>
      </c>
      <c r="X420" s="6" t="s">
        <v>38</v>
      </c>
      <c r="Y420" s="6" t="s">
        <v>38</v>
      </c>
      <c r="Z420" s="6" t="s">
        <v>38</v>
      </c>
      <c r="AA420" s="6" t="s">
        <v>38</v>
      </c>
      <c r="AB420" s="9" t="s">
        <v>38</v>
      </c>
      <c r="AC420" s="6" t="s">
        <v>45</v>
      </c>
      <c r="AD420" s="6" t="s">
        <v>45</v>
      </c>
      <c r="AE420" s="6" t="s">
        <v>44</v>
      </c>
      <c r="AF420" s="6" t="s">
        <v>45</v>
      </c>
      <c r="AG420" s="6" t="s">
        <v>44</v>
      </c>
      <c r="AH420" s="9" t="s">
        <v>38</v>
      </c>
    </row>
    <row r="421" spans="1:34" ht="30" customHeight="1" x14ac:dyDescent="0.3">
      <c r="A421" s="6" t="s">
        <v>145</v>
      </c>
      <c r="B421" s="10">
        <v>46202</v>
      </c>
      <c r="C421" s="8" t="str">
        <f>HYPERLINK("https://epingalert.org/en/Search?viewData= G/SPS/N/BRA/2502"," G/SPS/N/BRA/2502")</f>
        <v xml:space="preserve"> G/SPS/N/BRA/2502</v>
      </c>
      <c r="D421" s="9" t="s">
        <v>159</v>
      </c>
      <c r="E421" s="9" t="s">
        <v>160</v>
      </c>
      <c r="F421" s="9" t="s">
        <v>148</v>
      </c>
      <c r="G421" s="9" t="s">
        <v>38</v>
      </c>
      <c r="H421" s="9" t="s">
        <v>149</v>
      </c>
      <c r="I421" s="9" t="s">
        <v>150</v>
      </c>
      <c r="J421" s="9" t="s">
        <v>38</v>
      </c>
      <c r="K421" s="9" t="s">
        <v>151</v>
      </c>
      <c r="L421" s="6" t="s">
        <v>161</v>
      </c>
      <c r="M421" s="7">
        <v>46262</v>
      </c>
      <c r="N421" s="7" t="s">
        <v>153</v>
      </c>
      <c r="O421" s="7" t="s">
        <v>153</v>
      </c>
      <c r="P421" s="6" t="s">
        <v>43</v>
      </c>
      <c r="Q421" s="9" t="s">
        <v>162</v>
      </c>
      <c r="R421" s="6" t="str">
        <f>HYPERLINK("https://docs.wto.org/imrd/directdoc.asp?DDFDocuments/t/G/SPS/NBRA2502.docx", "https://docs.wto.org/imrd/directdoc.asp?DDFDocuments/t/G/SPS/NBRA2502.docx")</f>
        <v>https://docs.wto.org/imrd/directdoc.asp?DDFDocuments/t/G/SPS/NBRA2502.docx</v>
      </c>
      <c r="S421" s="6"/>
      <c r="T421" s="6"/>
      <c r="U421" s="6" t="s">
        <v>38</v>
      </c>
      <c r="V421" s="6" t="s">
        <v>38</v>
      </c>
      <c r="W421" s="6" t="s">
        <v>38</v>
      </c>
      <c r="X421" s="6" t="s">
        <v>38</v>
      </c>
      <c r="Y421" s="6" t="s">
        <v>38</v>
      </c>
      <c r="Z421" s="6" t="s">
        <v>38</v>
      </c>
      <c r="AA421" s="6" t="s">
        <v>38</v>
      </c>
      <c r="AB421" s="9" t="s">
        <v>38</v>
      </c>
      <c r="AC421" s="6" t="s">
        <v>45</v>
      </c>
      <c r="AD421" s="6" t="s">
        <v>45</v>
      </c>
      <c r="AE421" s="6" t="s">
        <v>44</v>
      </c>
      <c r="AF421" s="6" t="s">
        <v>45</v>
      </c>
      <c r="AG421" s="6" t="s">
        <v>44</v>
      </c>
      <c r="AH421" s="9" t="s">
        <v>38</v>
      </c>
    </row>
    <row r="422" spans="1:34" ht="30" customHeight="1" x14ac:dyDescent="0.3">
      <c r="A422" s="6" t="s">
        <v>34</v>
      </c>
      <c r="B422" s="10">
        <v>46202</v>
      </c>
      <c r="C422" s="8" t="str">
        <f>HYPERLINK("https://epingalert.org/en/Search?viewData= G/SPS/N/CAN/1643"," G/SPS/N/CAN/1643")</f>
        <v xml:space="preserve"> G/SPS/N/CAN/1643</v>
      </c>
      <c r="D422" s="9" t="s">
        <v>163</v>
      </c>
      <c r="E422" s="9" t="s">
        <v>164</v>
      </c>
      <c r="F422" s="9" t="s">
        <v>165</v>
      </c>
      <c r="G422" s="9" t="s">
        <v>38</v>
      </c>
      <c r="H422" s="9" t="s">
        <v>38</v>
      </c>
      <c r="I422" s="9" t="s">
        <v>39</v>
      </c>
      <c r="J422" s="9" t="s">
        <v>38</v>
      </c>
      <c r="K422" s="9" t="s">
        <v>58</v>
      </c>
      <c r="L422" s="6" t="s">
        <v>38</v>
      </c>
      <c r="M422" s="7">
        <v>46271</v>
      </c>
      <c r="N422" s="7" t="s">
        <v>166</v>
      </c>
      <c r="O422" s="7" t="s">
        <v>167</v>
      </c>
      <c r="P422" s="6" t="s">
        <v>43</v>
      </c>
      <c r="Q422" s="6"/>
      <c r="R422" s="6" t="str">
        <f>HYPERLINK("https://docs.wto.org/imrd/directdoc.asp?DDFDocuments/t/G/SPS/NCAN1643.docx", "https://docs.wto.org/imrd/directdoc.asp?DDFDocuments/t/G/SPS/NCAN1643.docx")</f>
        <v>https://docs.wto.org/imrd/directdoc.asp?DDFDocuments/t/G/SPS/NCAN1643.docx</v>
      </c>
      <c r="S422" s="6" t="str">
        <f>HYPERLINK("https://docs.wto.org/imrd/directdoc.asp?DDFDocuments/u/G/SPS/NCAN1643.docx", "https://docs.wto.org/imrd/directdoc.asp?DDFDocuments/u/G/SPS/NCAN1643.docx")</f>
        <v>https://docs.wto.org/imrd/directdoc.asp?DDFDocuments/u/G/SPS/NCAN1643.docx</v>
      </c>
      <c r="T422" s="6"/>
      <c r="U422" s="6" t="s">
        <v>38</v>
      </c>
      <c r="V422" s="6" t="s">
        <v>38</v>
      </c>
      <c r="W422" s="6" t="s">
        <v>38</v>
      </c>
      <c r="X422" s="6" t="s">
        <v>38</v>
      </c>
      <c r="Y422" s="6" t="s">
        <v>38</v>
      </c>
      <c r="Z422" s="6" t="s">
        <v>38</v>
      </c>
      <c r="AA422" s="6" t="s">
        <v>38</v>
      </c>
      <c r="AB422" s="9" t="s">
        <v>38</v>
      </c>
      <c r="AC422" s="6" t="s">
        <v>44</v>
      </c>
      <c r="AD422" s="6" t="s">
        <v>45</v>
      </c>
      <c r="AE422" s="6" t="s">
        <v>45</v>
      </c>
      <c r="AF422" s="6" t="s">
        <v>45</v>
      </c>
      <c r="AG422" s="6" t="s">
        <v>45</v>
      </c>
      <c r="AH422" s="9" t="s">
        <v>168</v>
      </c>
    </row>
    <row r="423" spans="1:34" ht="30" customHeight="1" x14ac:dyDescent="0.3">
      <c r="A423" s="6" t="s">
        <v>169</v>
      </c>
      <c r="B423" s="10">
        <v>46202</v>
      </c>
      <c r="C423" s="8" t="str">
        <f>HYPERLINK("https://epingalert.org/en/Search?viewData= G/SPS/N/CHE/77/Add.3"," G/SPS/N/CHE/77/Add.3")</f>
        <v xml:space="preserve"> G/SPS/N/CHE/77/Add.3</v>
      </c>
      <c r="D423" s="9" t="s">
        <v>170</v>
      </c>
      <c r="E423" s="9" t="s">
        <v>171</v>
      </c>
      <c r="F423" s="9" t="s">
        <v>172</v>
      </c>
      <c r="G423" s="9" t="s">
        <v>38</v>
      </c>
      <c r="H423" s="9" t="s">
        <v>38</v>
      </c>
      <c r="I423" s="9" t="s">
        <v>173</v>
      </c>
      <c r="J423" s="9" t="s">
        <v>38</v>
      </c>
      <c r="K423" s="9" t="s">
        <v>174</v>
      </c>
      <c r="L423" s="6"/>
      <c r="M423" s="7">
        <v>46235</v>
      </c>
      <c r="N423" s="7"/>
      <c r="O423" s="7"/>
      <c r="P423" s="6" t="s">
        <v>52</v>
      </c>
      <c r="Q423" s="9" t="s">
        <v>175</v>
      </c>
      <c r="R423" s="6" t="str">
        <f>HYPERLINK("https://docs.wto.org/imrd/directdoc.asp?DDFDocuments/t/G/SPS/NCHE77A3.docx", "https://docs.wto.org/imrd/directdoc.asp?DDFDocuments/t/G/SPS/NCHE77A3.docx")</f>
        <v>https://docs.wto.org/imrd/directdoc.asp?DDFDocuments/t/G/SPS/NCHE77A3.docx</v>
      </c>
      <c r="S423" s="6" t="str">
        <f>HYPERLINK("https://docs.wto.org/imrd/directdoc.asp?DDFDocuments/u/G/SPS/NCHE77A3.docx", "https://docs.wto.org/imrd/directdoc.asp?DDFDocuments/u/G/SPS/NCHE77A3.docx")</f>
        <v>https://docs.wto.org/imrd/directdoc.asp?DDFDocuments/u/G/SPS/NCHE77A3.docx</v>
      </c>
      <c r="T423" s="6" t="str">
        <f>HYPERLINK("https://docs.wto.org/imrd/directdoc.asp?DDFDocuments/v/G/SPS/NCHE77A3.docx", "https://docs.wto.org/imrd/directdoc.asp?DDFDocuments/v/G/SPS/NCHE77A3.docx")</f>
        <v>https://docs.wto.org/imrd/directdoc.asp?DDFDocuments/v/G/SPS/NCHE77A3.docx</v>
      </c>
      <c r="U423" s="6" t="s">
        <v>38</v>
      </c>
      <c r="V423" s="6" t="s">
        <v>38</v>
      </c>
      <c r="W423" s="6" t="s">
        <v>38</v>
      </c>
      <c r="X423" s="6" t="s">
        <v>38</v>
      </c>
      <c r="Y423" s="6" t="s">
        <v>38</v>
      </c>
      <c r="Z423" s="6" t="s">
        <v>38</v>
      </c>
      <c r="AA423" s="6" t="s">
        <v>38</v>
      </c>
      <c r="AB423" s="9" t="s">
        <v>38</v>
      </c>
      <c r="AC423" s="6" t="s">
        <v>38</v>
      </c>
      <c r="AD423" s="6" t="s">
        <v>38</v>
      </c>
      <c r="AE423" s="6" t="s">
        <v>38</v>
      </c>
      <c r="AF423" s="6" t="s">
        <v>38</v>
      </c>
      <c r="AG423" s="6" t="s">
        <v>38</v>
      </c>
      <c r="AH423" s="9" t="s">
        <v>38</v>
      </c>
    </row>
    <row r="424" spans="1:34" ht="30" customHeight="1" x14ac:dyDescent="0.3">
      <c r="A424" s="6" t="s">
        <v>169</v>
      </c>
      <c r="B424" s="10">
        <v>46202</v>
      </c>
      <c r="C424" s="8" t="str">
        <f>HYPERLINK("https://epingalert.org/en/Search?viewData= G/SPS/N/CHE/87/Add.6"," G/SPS/N/CHE/87/Add.6")</f>
        <v xml:space="preserve"> G/SPS/N/CHE/87/Add.6</v>
      </c>
      <c r="D424" s="9" t="s">
        <v>176</v>
      </c>
      <c r="E424" s="9" t="s">
        <v>177</v>
      </c>
      <c r="F424" s="9" t="s">
        <v>178</v>
      </c>
      <c r="G424" s="9" t="s">
        <v>179</v>
      </c>
      <c r="H424" s="9" t="s">
        <v>180</v>
      </c>
      <c r="I424" s="9" t="s">
        <v>181</v>
      </c>
      <c r="J424" s="9" t="s">
        <v>38</v>
      </c>
      <c r="K424" s="9" t="s">
        <v>182</v>
      </c>
      <c r="L424" s="6"/>
      <c r="M424" s="7">
        <v>46262</v>
      </c>
      <c r="N424" s="7"/>
      <c r="O424" s="7"/>
      <c r="P424" s="6" t="s">
        <v>52</v>
      </c>
      <c r="Q424" s="9" t="s">
        <v>183</v>
      </c>
      <c r="R424" s="6" t="str">
        <f>HYPERLINK("https://docs.wto.org/imrd/directdoc.asp?DDFDocuments/t/G/SPS/NCHE87A6.docx", "https://docs.wto.org/imrd/directdoc.asp?DDFDocuments/t/G/SPS/NCHE87A6.docx")</f>
        <v>https://docs.wto.org/imrd/directdoc.asp?DDFDocuments/t/G/SPS/NCHE87A6.docx</v>
      </c>
      <c r="S424" s="6" t="str">
        <f>HYPERLINK("https://docs.wto.org/imrd/directdoc.asp?DDFDocuments/u/G/SPS/NCHE87A6.docx", "https://docs.wto.org/imrd/directdoc.asp?DDFDocuments/u/G/SPS/NCHE87A6.docx")</f>
        <v>https://docs.wto.org/imrd/directdoc.asp?DDFDocuments/u/G/SPS/NCHE87A6.docx</v>
      </c>
      <c r="T424" s="6" t="str">
        <f>HYPERLINK("https://docs.wto.org/imrd/directdoc.asp?DDFDocuments/v/G/SPS/NCHE87A6.docx", "https://docs.wto.org/imrd/directdoc.asp?DDFDocuments/v/G/SPS/NCHE87A6.docx")</f>
        <v>https://docs.wto.org/imrd/directdoc.asp?DDFDocuments/v/G/SPS/NCHE87A6.docx</v>
      </c>
      <c r="U424" s="6" t="s">
        <v>38</v>
      </c>
      <c r="V424" s="6" t="s">
        <v>38</v>
      </c>
      <c r="W424" s="6" t="s">
        <v>38</v>
      </c>
      <c r="X424" s="6" t="s">
        <v>38</v>
      </c>
      <c r="Y424" s="6" t="s">
        <v>38</v>
      </c>
      <c r="Z424" s="6" t="s">
        <v>38</v>
      </c>
      <c r="AA424" s="6" t="s">
        <v>38</v>
      </c>
      <c r="AB424" s="9" t="s">
        <v>38</v>
      </c>
      <c r="AC424" s="6" t="s">
        <v>38</v>
      </c>
      <c r="AD424" s="6" t="s">
        <v>38</v>
      </c>
      <c r="AE424" s="6" t="s">
        <v>38</v>
      </c>
      <c r="AF424" s="6" t="s">
        <v>38</v>
      </c>
      <c r="AG424" s="6" t="s">
        <v>38</v>
      </c>
      <c r="AH424" s="9" t="s">
        <v>38</v>
      </c>
    </row>
    <row r="425" spans="1:34" ht="30" customHeight="1" x14ac:dyDescent="0.3">
      <c r="A425" s="6" t="s">
        <v>184</v>
      </c>
      <c r="B425" s="10">
        <v>46202</v>
      </c>
      <c r="C425" s="8" t="str">
        <f>HYPERLINK("https://epingalert.org/en/Search?viewData= G/SPS/N/CHL/864/Add.1"," G/SPS/N/CHL/864/Add.1")</f>
        <v xml:space="preserve"> G/SPS/N/CHL/864/Add.1</v>
      </c>
      <c r="D425" s="9" t="s">
        <v>185</v>
      </c>
      <c r="E425" s="9" t="s">
        <v>186</v>
      </c>
      <c r="F425" s="9" t="s">
        <v>187</v>
      </c>
      <c r="G425" s="9" t="s">
        <v>188</v>
      </c>
      <c r="H425" s="9" t="s">
        <v>38</v>
      </c>
      <c r="I425" s="9" t="s">
        <v>189</v>
      </c>
      <c r="J425" s="9" t="s">
        <v>38</v>
      </c>
      <c r="K425" s="9" t="s">
        <v>190</v>
      </c>
      <c r="L425" s="6"/>
      <c r="M425" s="7" t="s">
        <v>38</v>
      </c>
      <c r="N425" s="7"/>
      <c r="O425" s="7"/>
      <c r="P425" s="6" t="s">
        <v>191</v>
      </c>
      <c r="Q425" s="9" t="s">
        <v>192</v>
      </c>
      <c r="R425" s="6"/>
      <c r="S425" s="6"/>
      <c r="T425" s="6" t="str">
        <f>HYPERLINK("https://docs.wto.org/imrd/directdoc.asp?DDFDocuments/v/G/SPS/NCHL864A1.docx", "https://docs.wto.org/imrd/directdoc.asp?DDFDocuments/v/G/SPS/NCHL864A1.docx")</f>
        <v>https://docs.wto.org/imrd/directdoc.asp?DDFDocuments/v/G/SPS/NCHL864A1.docx</v>
      </c>
      <c r="U425" s="6" t="s">
        <v>38</v>
      </c>
      <c r="V425" s="6" t="s">
        <v>38</v>
      </c>
      <c r="W425" s="6" t="s">
        <v>38</v>
      </c>
      <c r="X425" s="6" t="s">
        <v>38</v>
      </c>
      <c r="Y425" s="6" t="s">
        <v>38</v>
      </c>
      <c r="Z425" s="6" t="s">
        <v>38</v>
      </c>
      <c r="AA425" s="6" t="s">
        <v>38</v>
      </c>
      <c r="AB425" s="9" t="s">
        <v>38</v>
      </c>
      <c r="AC425" s="6" t="s">
        <v>38</v>
      </c>
      <c r="AD425" s="6" t="s">
        <v>38</v>
      </c>
      <c r="AE425" s="6" t="s">
        <v>38</v>
      </c>
      <c r="AF425" s="6" t="s">
        <v>38</v>
      </c>
      <c r="AG425" s="6" t="s">
        <v>38</v>
      </c>
      <c r="AH425" s="9" t="s">
        <v>38</v>
      </c>
    </row>
    <row r="426" spans="1:34" ht="30" customHeight="1" x14ac:dyDescent="0.3">
      <c r="A426" s="6" t="s">
        <v>193</v>
      </c>
      <c r="B426" s="10">
        <v>46202</v>
      </c>
      <c r="C426" s="8" t="str">
        <f>HYPERLINK("https://epingalert.org/en/Search?viewData= G/SPS/N/COL/419/Add.1"," G/SPS/N/COL/419/Add.1")</f>
        <v xml:space="preserve"> G/SPS/N/COL/419/Add.1</v>
      </c>
      <c r="D426" s="9" t="s">
        <v>194</v>
      </c>
      <c r="E426" s="9" t="s">
        <v>195</v>
      </c>
      <c r="F426" s="9" t="s">
        <v>196</v>
      </c>
      <c r="G426" s="9" t="s">
        <v>179</v>
      </c>
      <c r="H426" s="9" t="s">
        <v>38</v>
      </c>
      <c r="I426" s="9" t="s">
        <v>189</v>
      </c>
      <c r="J426" s="9" t="s">
        <v>38</v>
      </c>
      <c r="K426" s="9" t="s">
        <v>197</v>
      </c>
      <c r="L426" s="6"/>
      <c r="M426" s="7" t="s">
        <v>38</v>
      </c>
      <c r="N426" s="7"/>
      <c r="O426" s="7"/>
      <c r="P426" s="6" t="s">
        <v>52</v>
      </c>
      <c r="Q426" s="9" t="s">
        <v>198</v>
      </c>
      <c r="R426" s="6"/>
      <c r="S426" s="6" t="str">
        <f>HYPERLINK("https://docs.wto.org/imrd/directdoc.asp?DDFDocuments/u/G/SPS/NCOL419A1.docx", "https://docs.wto.org/imrd/directdoc.asp?DDFDocuments/u/G/SPS/NCOL419A1.docx")</f>
        <v>https://docs.wto.org/imrd/directdoc.asp?DDFDocuments/u/G/SPS/NCOL419A1.docx</v>
      </c>
      <c r="T426" s="6" t="str">
        <f>HYPERLINK("https://docs.wto.org/imrd/directdoc.asp?DDFDocuments/v/G/SPS/NCOL419A1.docx", "https://docs.wto.org/imrd/directdoc.asp?DDFDocuments/v/G/SPS/NCOL419A1.docx")</f>
        <v>https://docs.wto.org/imrd/directdoc.asp?DDFDocuments/v/G/SPS/NCOL419A1.docx</v>
      </c>
      <c r="U426" s="6" t="s">
        <v>38</v>
      </c>
      <c r="V426" s="6" t="s">
        <v>38</v>
      </c>
      <c r="W426" s="6" t="s">
        <v>38</v>
      </c>
      <c r="X426" s="6" t="s">
        <v>38</v>
      </c>
      <c r="Y426" s="6" t="s">
        <v>38</v>
      </c>
      <c r="Z426" s="6" t="s">
        <v>38</v>
      </c>
      <c r="AA426" s="6" t="s">
        <v>38</v>
      </c>
      <c r="AB426" s="9" t="s">
        <v>38</v>
      </c>
      <c r="AC426" s="6" t="s">
        <v>38</v>
      </c>
      <c r="AD426" s="6" t="s">
        <v>38</v>
      </c>
      <c r="AE426" s="6" t="s">
        <v>38</v>
      </c>
      <c r="AF426" s="6" t="s">
        <v>38</v>
      </c>
      <c r="AG426" s="6" t="s">
        <v>38</v>
      </c>
      <c r="AH426" s="9" t="s">
        <v>38</v>
      </c>
    </row>
    <row r="427" spans="1:34" ht="30" customHeight="1" x14ac:dyDescent="0.3">
      <c r="A427" s="6" t="s">
        <v>199</v>
      </c>
      <c r="B427" s="10">
        <v>46202</v>
      </c>
      <c r="C427" s="8" t="str">
        <f>HYPERLINK("https://epingalert.org/en/Search?viewData= G/SPS/N/EGY/92/Add.12"," G/SPS/N/EGY/92/Add.12")</f>
        <v xml:space="preserve"> G/SPS/N/EGY/92/Add.12</v>
      </c>
      <c r="D427" s="9" t="s">
        <v>200</v>
      </c>
      <c r="E427" s="9" t="s">
        <v>201</v>
      </c>
      <c r="F427" s="9" t="s">
        <v>202</v>
      </c>
      <c r="G427" s="9" t="s">
        <v>38</v>
      </c>
      <c r="H427" s="9" t="s">
        <v>38</v>
      </c>
      <c r="I427" s="9" t="s">
        <v>39</v>
      </c>
      <c r="J427" s="9" t="s">
        <v>38</v>
      </c>
      <c r="K427" s="9" t="s">
        <v>51</v>
      </c>
      <c r="L427" s="6"/>
      <c r="M427" s="7">
        <v>46262</v>
      </c>
      <c r="N427" s="7"/>
      <c r="O427" s="7"/>
      <c r="P427" s="6" t="s">
        <v>52</v>
      </c>
      <c r="Q427" s="6"/>
      <c r="R427" s="6" t="str">
        <f>HYPERLINK("https://docs.wto.org/imrd/directdoc.asp?DDFDocuments/t/G/SPS/NEGY92A12.docx", "https://docs.wto.org/imrd/directdoc.asp?DDFDocuments/t/G/SPS/NEGY92A12.docx")</f>
        <v>https://docs.wto.org/imrd/directdoc.asp?DDFDocuments/t/G/SPS/NEGY92A12.docx</v>
      </c>
      <c r="S427" s="6" t="str">
        <f>HYPERLINK("https://docs.wto.org/imrd/directdoc.asp?DDFDocuments/u/G/SPS/NEGY92A12.docx", "https://docs.wto.org/imrd/directdoc.asp?DDFDocuments/u/G/SPS/NEGY92A12.docx")</f>
        <v>https://docs.wto.org/imrd/directdoc.asp?DDFDocuments/u/G/SPS/NEGY92A12.docx</v>
      </c>
      <c r="T427" s="6"/>
      <c r="U427" s="6" t="s">
        <v>38</v>
      </c>
      <c r="V427" s="6" t="s">
        <v>38</v>
      </c>
      <c r="W427" s="6" t="s">
        <v>38</v>
      </c>
      <c r="X427" s="6" t="s">
        <v>38</v>
      </c>
      <c r="Y427" s="6" t="s">
        <v>38</v>
      </c>
      <c r="Z427" s="6" t="s">
        <v>38</v>
      </c>
      <c r="AA427" s="6" t="s">
        <v>38</v>
      </c>
      <c r="AB427" s="9" t="s">
        <v>38</v>
      </c>
      <c r="AC427" s="6" t="s">
        <v>38</v>
      </c>
      <c r="AD427" s="6" t="s">
        <v>38</v>
      </c>
      <c r="AE427" s="6" t="s">
        <v>38</v>
      </c>
      <c r="AF427" s="6" t="s">
        <v>38</v>
      </c>
      <c r="AG427" s="6" t="s">
        <v>38</v>
      </c>
      <c r="AH427" s="9" t="s">
        <v>38</v>
      </c>
    </row>
    <row r="428" spans="1:34" ht="30" customHeight="1" x14ac:dyDescent="0.3">
      <c r="A428" s="6" t="s">
        <v>203</v>
      </c>
      <c r="B428" s="10">
        <v>46202</v>
      </c>
      <c r="C428" s="8" t="str">
        <f>HYPERLINK("https://epingalert.org/en/Search?viewData= G/SPS/N/THA/811"," G/SPS/N/THA/811")</f>
        <v xml:space="preserve"> G/SPS/N/THA/811</v>
      </c>
      <c r="D428" s="9" t="s">
        <v>204</v>
      </c>
      <c r="E428" s="9" t="s">
        <v>205</v>
      </c>
      <c r="F428" s="9" t="s">
        <v>206</v>
      </c>
      <c r="G428" s="9" t="s">
        <v>207</v>
      </c>
      <c r="H428" s="9" t="s">
        <v>38</v>
      </c>
      <c r="I428" s="9" t="s">
        <v>39</v>
      </c>
      <c r="J428" s="9" t="s">
        <v>38</v>
      </c>
      <c r="K428" s="9" t="s">
        <v>40</v>
      </c>
      <c r="L428" s="6" t="s">
        <v>38</v>
      </c>
      <c r="M428" s="7">
        <v>46262</v>
      </c>
      <c r="N428" s="7" t="s">
        <v>153</v>
      </c>
      <c r="O428" s="7" t="s">
        <v>208</v>
      </c>
      <c r="P428" s="6" t="s">
        <v>43</v>
      </c>
      <c r="Q428" s="9" t="s">
        <v>209</v>
      </c>
      <c r="R428" s="6" t="str">
        <f>HYPERLINK("https://docs.wto.org/imrd/directdoc.asp?DDFDocuments/t/G/SPS/NTHA811.docx", "https://docs.wto.org/imrd/directdoc.asp?DDFDocuments/t/G/SPS/NTHA811.docx")</f>
        <v>https://docs.wto.org/imrd/directdoc.asp?DDFDocuments/t/G/SPS/NTHA811.docx</v>
      </c>
      <c r="S428" s="6"/>
      <c r="T428" s="6" t="str">
        <f>HYPERLINK("https://docs.wto.org/imrd/directdoc.asp?DDFDocuments/v/G/SPS/NTHA811.docx", "https://docs.wto.org/imrd/directdoc.asp?DDFDocuments/v/G/SPS/NTHA811.docx")</f>
        <v>https://docs.wto.org/imrd/directdoc.asp?DDFDocuments/v/G/SPS/NTHA811.docx</v>
      </c>
      <c r="U428" s="6" t="s">
        <v>38</v>
      </c>
      <c r="V428" s="6" t="s">
        <v>38</v>
      </c>
      <c r="W428" s="6" t="s">
        <v>38</v>
      </c>
      <c r="X428" s="6" t="s">
        <v>38</v>
      </c>
      <c r="Y428" s="6" t="s">
        <v>38</v>
      </c>
      <c r="Z428" s="6" t="s">
        <v>38</v>
      </c>
      <c r="AA428" s="6" t="s">
        <v>38</v>
      </c>
      <c r="AB428" s="9" t="s">
        <v>38</v>
      </c>
      <c r="AC428" s="6" t="s">
        <v>44</v>
      </c>
      <c r="AD428" s="6" t="s">
        <v>45</v>
      </c>
      <c r="AE428" s="6" t="s">
        <v>45</v>
      </c>
      <c r="AF428" s="6" t="s">
        <v>45</v>
      </c>
      <c r="AG428" s="6" t="s">
        <v>44</v>
      </c>
      <c r="AH428" s="9" t="s">
        <v>38</v>
      </c>
    </row>
    <row r="429" spans="1:34" ht="30" customHeight="1" x14ac:dyDescent="0.3">
      <c r="A429" s="6" t="s">
        <v>210</v>
      </c>
      <c r="B429" s="10">
        <v>46202</v>
      </c>
      <c r="C429" s="8" t="str">
        <f>HYPERLINK("https://epingalert.org/en/Search?viewData= G/SPS/N/TPKM/658"," G/SPS/N/TPKM/658")</f>
        <v xml:space="preserve"> G/SPS/N/TPKM/658</v>
      </c>
      <c r="D429" s="9" t="s">
        <v>211</v>
      </c>
      <c r="E429" s="9" t="s">
        <v>212</v>
      </c>
      <c r="F429" s="9" t="s">
        <v>213</v>
      </c>
      <c r="G429" s="9" t="s">
        <v>38</v>
      </c>
      <c r="H429" s="9" t="s">
        <v>38</v>
      </c>
      <c r="I429" s="9" t="s">
        <v>39</v>
      </c>
      <c r="J429" s="9" t="s">
        <v>38</v>
      </c>
      <c r="K429" s="9" t="s">
        <v>214</v>
      </c>
      <c r="L429" s="6" t="s">
        <v>38</v>
      </c>
      <c r="M429" s="7">
        <v>46262</v>
      </c>
      <c r="N429" s="7" t="s">
        <v>153</v>
      </c>
      <c r="O429" s="7" t="s">
        <v>153</v>
      </c>
      <c r="P429" s="6" t="s">
        <v>43</v>
      </c>
      <c r="Q429" s="9" t="s">
        <v>215</v>
      </c>
      <c r="R429" s="6" t="str">
        <f>HYPERLINK("https://docs.wto.org/imrd/directdoc.asp?DDFDocuments/t/G/SPS/NTPKM658.docx", "https://docs.wto.org/imrd/directdoc.asp?DDFDocuments/t/G/SPS/NTPKM658.docx")</f>
        <v>https://docs.wto.org/imrd/directdoc.asp?DDFDocuments/t/G/SPS/NTPKM658.docx</v>
      </c>
      <c r="S429" s="6"/>
      <c r="T429" s="6" t="str">
        <f>HYPERLINK("https://docs.wto.org/imrd/directdoc.asp?DDFDocuments/v/G/SPS/NTPKM658.docx", "https://docs.wto.org/imrd/directdoc.asp?DDFDocuments/v/G/SPS/NTPKM658.docx")</f>
        <v>https://docs.wto.org/imrd/directdoc.asp?DDFDocuments/v/G/SPS/NTPKM658.docx</v>
      </c>
      <c r="U429" s="6" t="s">
        <v>38</v>
      </c>
      <c r="V429" s="6" t="s">
        <v>38</v>
      </c>
      <c r="W429" s="6" t="s">
        <v>38</v>
      </c>
      <c r="X429" s="6" t="s">
        <v>38</v>
      </c>
      <c r="Y429" s="6" t="s">
        <v>38</v>
      </c>
      <c r="Z429" s="6" t="s">
        <v>38</v>
      </c>
      <c r="AA429" s="6" t="s">
        <v>38</v>
      </c>
      <c r="AB429" s="9" t="s">
        <v>38</v>
      </c>
      <c r="AC429" s="6" t="s">
        <v>45</v>
      </c>
      <c r="AD429" s="6" t="s">
        <v>45</v>
      </c>
      <c r="AE429" s="6" t="s">
        <v>45</v>
      </c>
      <c r="AF429" s="6" t="s">
        <v>44</v>
      </c>
      <c r="AG429" s="6" t="s">
        <v>60</v>
      </c>
      <c r="AH429" s="9" t="s">
        <v>38</v>
      </c>
    </row>
    <row r="430" spans="1:34" ht="30" customHeight="1" x14ac:dyDescent="0.3">
      <c r="A430" s="6" t="s">
        <v>216</v>
      </c>
      <c r="B430" s="10">
        <v>46202</v>
      </c>
      <c r="C430" s="8" t="str">
        <f>HYPERLINK("https://epingalert.org/en/Search?viewData= G/TBT/15.2/N/COM"," G/TBT/15.2/N/COM")</f>
        <v xml:space="preserve"> G/TBT/15.2/N/COM</v>
      </c>
      <c r="D430" s="9" t="s">
        <v>38</v>
      </c>
      <c r="E430" s="9" t="s">
        <v>38</v>
      </c>
      <c r="F430" s="9" t="s">
        <v>38</v>
      </c>
      <c r="G430" s="9" t="s">
        <v>38</v>
      </c>
      <c r="H430" s="9" t="s">
        <v>38</v>
      </c>
      <c r="I430" s="9" t="s">
        <v>38</v>
      </c>
      <c r="J430" s="9" t="s">
        <v>38</v>
      </c>
      <c r="K430" s="9" t="s">
        <v>38</v>
      </c>
      <c r="L430" s="6"/>
      <c r="M430" s="7" t="s">
        <v>38</v>
      </c>
      <c r="N430" s="7"/>
      <c r="O430" s="7"/>
      <c r="P430" s="6" t="s">
        <v>217</v>
      </c>
      <c r="Q430" s="6"/>
      <c r="R430" s="6"/>
      <c r="S430" s="6" t="str">
        <f>HYPERLINK("https://docs.wto.org/imrd/directdoc.asp?DDFDocuments/u/G/TBT15_2/NCOM.docx", "https://docs.wto.org/imrd/directdoc.asp?DDFDocuments/u/G/TBT15_2/NCOM.docx")</f>
        <v>https://docs.wto.org/imrd/directdoc.asp?DDFDocuments/u/G/TBT15_2/NCOM.docx</v>
      </c>
      <c r="T430" s="6"/>
      <c r="U430" s="6" t="s">
        <v>38</v>
      </c>
      <c r="V430" s="6" t="s">
        <v>38</v>
      </c>
      <c r="W430" s="6" t="s">
        <v>38</v>
      </c>
      <c r="X430" s="6" t="s">
        <v>38</v>
      </c>
      <c r="Y430" s="6" t="s">
        <v>38</v>
      </c>
      <c r="Z430" s="6" t="s">
        <v>38</v>
      </c>
      <c r="AA430" s="6" t="s">
        <v>38</v>
      </c>
      <c r="AB430" s="9" t="s">
        <v>38</v>
      </c>
      <c r="AC430" s="6" t="s">
        <v>38</v>
      </c>
      <c r="AD430" s="6" t="s">
        <v>38</v>
      </c>
      <c r="AE430" s="6" t="s">
        <v>38</v>
      </c>
      <c r="AF430" s="6" t="s">
        <v>38</v>
      </c>
      <c r="AG430" s="6" t="s">
        <v>38</v>
      </c>
      <c r="AH430" s="9" t="s">
        <v>38</v>
      </c>
    </row>
    <row r="431" spans="1:34" ht="30" customHeight="1" x14ac:dyDescent="0.3">
      <c r="A431" s="6" t="s">
        <v>145</v>
      </c>
      <c r="B431" s="10">
        <v>46202</v>
      </c>
      <c r="C431" s="8" t="str">
        <f>HYPERLINK("https://epingalert.org/en/Search?viewData= G/TBT/N/BRA/1583/Add.1"," G/TBT/N/BRA/1583/Add.1")</f>
        <v xml:space="preserve"> G/TBT/N/BRA/1583/Add.1</v>
      </c>
      <c r="D431" s="9" t="s">
        <v>218</v>
      </c>
      <c r="E431" s="9" t="s">
        <v>219</v>
      </c>
      <c r="F431" s="9" t="s">
        <v>220</v>
      </c>
      <c r="G431" s="9" t="s">
        <v>38</v>
      </c>
      <c r="H431" s="9" t="s">
        <v>221</v>
      </c>
      <c r="I431" s="9" t="s">
        <v>142</v>
      </c>
      <c r="J431" s="9" t="s">
        <v>222</v>
      </c>
      <c r="K431" s="9" t="s">
        <v>223</v>
      </c>
      <c r="L431" s="6"/>
      <c r="M431" s="7" t="s">
        <v>38</v>
      </c>
      <c r="N431" s="7"/>
      <c r="O431" s="7"/>
      <c r="P431" s="6" t="s">
        <v>52</v>
      </c>
      <c r="Q431" s="9" t="s">
        <v>224</v>
      </c>
      <c r="R431" s="6" t="str">
        <f>HYPERLINK("https://docs.wto.org/imrd/directdoc.asp?DDFDocuments/t/G/TBTN25/BRA1583A1.docx", "https://docs.wto.org/imrd/directdoc.asp?DDFDocuments/t/G/TBTN25/BRA1583A1.docx")</f>
        <v>https://docs.wto.org/imrd/directdoc.asp?DDFDocuments/t/G/TBTN25/BRA1583A1.docx</v>
      </c>
      <c r="S431" s="6" t="str">
        <f>HYPERLINK("https://docs.wto.org/imrd/directdoc.asp?DDFDocuments/u/G/TBTN25/BRA1583A1.docx", "https://docs.wto.org/imrd/directdoc.asp?DDFDocuments/u/G/TBTN25/BRA1583A1.docx")</f>
        <v>https://docs.wto.org/imrd/directdoc.asp?DDFDocuments/u/G/TBTN25/BRA1583A1.docx</v>
      </c>
      <c r="T431" s="6"/>
      <c r="U431" s="6" t="s">
        <v>44</v>
      </c>
      <c r="V431" s="6" t="s">
        <v>45</v>
      </c>
      <c r="W431" s="6" t="s">
        <v>45</v>
      </c>
      <c r="X431" s="6" t="s">
        <v>45</v>
      </c>
      <c r="Y431" s="6" t="s">
        <v>45</v>
      </c>
      <c r="Z431" s="6" t="s">
        <v>45</v>
      </c>
      <c r="AA431" s="6" t="s">
        <v>45</v>
      </c>
      <c r="AB431" s="9" t="s">
        <v>38</v>
      </c>
      <c r="AC431" s="6" t="s">
        <v>38</v>
      </c>
      <c r="AD431" s="6" t="s">
        <v>38</v>
      </c>
      <c r="AE431" s="6" t="s">
        <v>38</v>
      </c>
      <c r="AF431" s="6" t="s">
        <v>38</v>
      </c>
      <c r="AG431" s="6" t="s">
        <v>38</v>
      </c>
      <c r="AH431" s="9" t="s">
        <v>38</v>
      </c>
    </row>
    <row r="432" spans="1:34" ht="30" customHeight="1" x14ac:dyDescent="0.3">
      <c r="A432" s="6" t="s">
        <v>145</v>
      </c>
      <c r="B432" s="10">
        <v>46202</v>
      </c>
      <c r="C432" s="8" t="str">
        <f>HYPERLINK("https://epingalert.org/en/Search?viewData= G/TBT/N/BRA/1584/Add.1"," G/TBT/N/BRA/1584/Add.1")</f>
        <v xml:space="preserve"> G/TBT/N/BRA/1584/Add.1</v>
      </c>
      <c r="D432" s="9" t="s">
        <v>225</v>
      </c>
      <c r="E432" s="9" t="s">
        <v>226</v>
      </c>
      <c r="F432" s="9" t="s">
        <v>220</v>
      </c>
      <c r="G432" s="9" t="s">
        <v>227</v>
      </c>
      <c r="H432" s="9" t="s">
        <v>221</v>
      </c>
      <c r="I432" s="9" t="s">
        <v>142</v>
      </c>
      <c r="J432" s="9" t="s">
        <v>38</v>
      </c>
      <c r="K432" s="9" t="s">
        <v>223</v>
      </c>
      <c r="L432" s="6"/>
      <c r="M432" s="7" t="s">
        <v>38</v>
      </c>
      <c r="N432" s="7"/>
      <c r="O432" s="7"/>
      <c r="P432" s="6" t="s">
        <v>52</v>
      </c>
      <c r="Q432" s="9" t="s">
        <v>228</v>
      </c>
      <c r="R432" s="6" t="str">
        <f>HYPERLINK("https://docs.wto.org/imrd/directdoc.asp?DDFDocuments/t/G/TBTN25/BRA1584A1.docx", "https://docs.wto.org/imrd/directdoc.asp?DDFDocuments/t/G/TBTN25/BRA1584A1.docx")</f>
        <v>https://docs.wto.org/imrd/directdoc.asp?DDFDocuments/t/G/TBTN25/BRA1584A1.docx</v>
      </c>
      <c r="S432" s="6" t="str">
        <f>HYPERLINK("https://docs.wto.org/imrd/directdoc.asp?DDFDocuments/u/G/TBTN25/BRA1584A1.docx", "https://docs.wto.org/imrd/directdoc.asp?DDFDocuments/u/G/TBTN25/BRA1584A1.docx")</f>
        <v>https://docs.wto.org/imrd/directdoc.asp?DDFDocuments/u/G/TBTN25/BRA1584A1.docx</v>
      </c>
      <c r="T432" s="6"/>
      <c r="U432" s="6" t="s">
        <v>44</v>
      </c>
      <c r="V432" s="6" t="s">
        <v>45</v>
      </c>
      <c r="W432" s="6" t="s">
        <v>45</v>
      </c>
      <c r="X432" s="6" t="s">
        <v>45</v>
      </c>
      <c r="Y432" s="6" t="s">
        <v>45</v>
      </c>
      <c r="Z432" s="6" t="s">
        <v>45</v>
      </c>
      <c r="AA432" s="6" t="s">
        <v>45</v>
      </c>
      <c r="AB432" s="9" t="s">
        <v>38</v>
      </c>
      <c r="AC432" s="6" t="s">
        <v>38</v>
      </c>
      <c r="AD432" s="6" t="s">
        <v>38</v>
      </c>
      <c r="AE432" s="6" t="s">
        <v>38</v>
      </c>
      <c r="AF432" s="6" t="s">
        <v>38</v>
      </c>
      <c r="AG432" s="6" t="s">
        <v>38</v>
      </c>
      <c r="AH432" s="9" t="s">
        <v>38</v>
      </c>
    </row>
    <row r="433" spans="1:34" ht="30" customHeight="1" x14ac:dyDescent="0.3">
      <c r="A433" s="6" t="s">
        <v>216</v>
      </c>
      <c r="B433" s="10">
        <v>46202</v>
      </c>
      <c r="C433" s="8" t="str">
        <f>HYPERLINK("https://epingalert.org/en/Search?viewData= G/TBT/N/COM/1"," G/TBT/N/COM/1")</f>
        <v xml:space="preserve"> G/TBT/N/COM/1</v>
      </c>
      <c r="D433" s="9" t="s">
        <v>229</v>
      </c>
      <c r="E433" s="9" t="s">
        <v>230</v>
      </c>
      <c r="F433" s="9" t="s">
        <v>231</v>
      </c>
      <c r="G433" s="9" t="s">
        <v>232</v>
      </c>
      <c r="H433" s="9" t="s">
        <v>38</v>
      </c>
      <c r="I433" s="9" t="s">
        <v>109</v>
      </c>
      <c r="J433" s="9" t="s">
        <v>38</v>
      </c>
      <c r="K433" s="9" t="s">
        <v>38</v>
      </c>
      <c r="L433" s="6"/>
      <c r="M433" s="7">
        <v>46262</v>
      </c>
      <c r="N433" s="7" t="s">
        <v>122</v>
      </c>
      <c r="O433" s="7" t="s">
        <v>122</v>
      </c>
      <c r="P433" s="6" t="s">
        <v>43</v>
      </c>
      <c r="Q433" s="6"/>
      <c r="R433" s="6"/>
      <c r="S433" s="6" t="str">
        <f>HYPERLINK("https://docs.wto.org/imrd/directdoc.asp?DDFDocuments/u/G/TBTN26/COM.docx", "https://docs.wto.org/imrd/directdoc.asp?DDFDocuments/u/G/TBTN26/COM.docx")</f>
        <v>https://docs.wto.org/imrd/directdoc.asp?DDFDocuments/u/G/TBTN26/COM.docx</v>
      </c>
      <c r="T433" s="6"/>
      <c r="U433" s="6" t="s">
        <v>44</v>
      </c>
      <c r="V433" s="6" t="s">
        <v>45</v>
      </c>
      <c r="W433" s="6" t="s">
        <v>45</v>
      </c>
      <c r="X433" s="6" t="s">
        <v>45</v>
      </c>
      <c r="Y433" s="6" t="s">
        <v>45</v>
      </c>
      <c r="Z433" s="6" t="s">
        <v>45</v>
      </c>
      <c r="AA433" s="6" t="s">
        <v>45</v>
      </c>
      <c r="AB433" s="9" t="s">
        <v>233</v>
      </c>
      <c r="AC433" s="6" t="s">
        <v>38</v>
      </c>
      <c r="AD433" s="6" t="s">
        <v>38</v>
      </c>
      <c r="AE433" s="6" t="s">
        <v>38</v>
      </c>
      <c r="AF433" s="6" t="s">
        <v>38</v>
      </c>
      <c r="AG433" s="6" t="s">
        <v>38</v>
      </c>
      <c r="AH433" s="9" t="s">
        <v>38</v>
      </c>
    </row>
    <row r="434" spans="1:34" ht="30" customHeight="1" x14ac:dyDescent="0.3">
      <c r="A434" s="6" t="s">
        <v>234</v>
      </c>
      <c r="B434" s="10">
        <v>46202</v>
      </c>
      <c r="C434" s="8" t="str">
        <f>HYPERLINK("https://epingalert.org/en/Search?viewData= G/TBT/N/GBR/105/Add.2"," G/TBT/N/GBR/105/Add.2")</f>
        <v xml:space="preserve"> G/TBT/N/GBR/105/Add.2</v>
      </c>
      <c r="D434" s="9" t="s">
        <v>235</v>
      </c>
      <c r="E434" s="9" t="s">
        <v>236</v>
      </c>
      <c r="F434" s="9" t="s">
        <v>237</v>
      </c>
      <c r="G434" s="9" t="s">
        <v>238</v>
      </c>
      <c r="H434" s="9" t="s">
        <v>239</v>
      </c>
      <c r="I434" s="9" t="s">
        <v>240</v>
      </c>
      <c r="J434" s="9" t="s">
        <v>241</v>
      </c>
      <c r="K434" s="9" t="s">
        <v>38</v>
      </c>
      <c r="L434" s="6"/>
      <c r="M434" s="7" t="s">
        <v>38</v>
      </c>
      <c r="N434" s="7"/>
      <c r="O434" s="7"/>
      <c r="P434" s="6" t="s">
        <v>52</v>
      </c>
      <c r="Q434" s="9" t="s">
        <v>242</v>
      </c>
      <c r="R434" s="6" t="str">
        <f>HYPERLINK("https://docs.wto.org/imrd/directdoc.asp?DDFDocuments/t/G/TBTN25/GBR105A2.docx", "https://docs.wto.org/imrd/directdoc.asp?DDFDocuments/t/G/TBTN25/GBR105A2.docx")</f>
        <v>https://docs.wto.org/imrd/directdoc.asp?DDFDocuments/t/G/TBTN25/GBR105A2.docx</v>
      </c>
      <c r="S434" s="6" t="str">
        <f>HYPERLINK("https://docs.wto.org/imrd/directdoc.asp?DDFDocuments/u/G/TBTN25/GBR105A2.docx", "https://docs.wto.org/imrd/directdoc.asp?DDFDocuments/u/G/TBTN25/GBR105A2.docx")</f>
        <v>https://docs.wto.org/imrd/directdoc.asp?DDFDocuments/u/G/TBTN25/GBR105A2.docx</v>
      </c>
      <c r="T434" s="6" t="str">
        <f>HYPERLINK("https://docs.wto.org/imrd/directdoc.asp?DDFDocuments/v/G/TBTN25/GBR105A2.docx", "https://docs.wto.org/imrd/directdoc.asp?DDFDocuments/v/G/TBTN25/GBR105A2.docx")</f>
        <v>https://docs.wto.org/imrd/directdoc.asp?DDFDocuments/v/G/TBTN25/GBR105A2.docx</v>
      </c>
      <c r="U434" s="6" t="s">
        <v>45</v>
      </c>
      <c r="V434" s="6" t="s">
        <v>45</v>
      </c>
      <c r="W434" s="6" t="s">
        <v>45</v>
      </c>
      <c r="X434" s="6" t="s">
        <v>45</v>
      </c>
      <c r="Y434" s="6" t="s">
        <v>45</v>
      </c>
      <c r="Z434" s="6" t="s">
        <v>45</v>
      </c>
      <c r="AA434" s="6" t="s">
        <v>45</v>
      </c>
      <c r="AB434" s="9" t="s">
        <v>38</v>
      </c>
      <c r="AC434" s="6" t="s">
        <v>38</v>
      </c>
      <c r="AD434" s="6" t="s">
        <v>38</v>
      </c>
      <c r="AE434" s="6" t="s">
        <v>38</v>
      </c>
      <c r="AF434" s="6" t="s">
        <v>38</v>
      </c>
      <c r="AG434" s="6" t="s">
        <v>38</v>
      </c>
      <c r="AH434" s="9" t="s">
        <v>38</v>
      </c>
    </row>
    <row r="435" spans="1:34" ht="30" customHeight="1" x14ac:dyDescent="0.3">
      <c r="A435" s="6" t="s">
        <v>234</v>
      </c>
      <c r="B435" s="10">
        <v>46202</v>
      </c>
      <c r="C435" s="8" t="str">
        <f>HYPERLINK("https://epingalert.org/en/Search?viewData= G/TBT/N/GBR/123"," G/TBT/N/GBR/123")</f>
        <v xml:space="preserve"> G/TBT/N/GBR/123</v>
      </c>
      <c r="D435" s="9" t="s">
        <v>243</v>
      </c>
      <c r="E435" s="9" t="s">
        <v>244</v>
      </c>
      <c r="F435" s="9" t="s">
        <v>245</v>
      </c>
      <c r="G435" s="9" t="s">
        <v>246</v>
      </c>
      <c r="H435" s="9" t="s">
        <v>247</v>
      </c>
      <c r="I435" s="9" t="s">
        <v>142</v>
      </c>
      <c r="J435" s="9" t="s">
        <v>248</v>
      </c>
      <c r="K435" s="9" t="s">
        <v>38</v>
      </c>
      <c r="L435" s="6"/>
      <c r="M435" s="7">
        <v>46262</v>
      </c>
      <c r="N435" s="7">
        <v>46273</v>
      </c>
      <c r="O435" s="7">
        <v>46454</v>
      </c>
      <c r="P435" s="6" t="s">
        <v>43</v>
      </c>
      <c r="Q435" s="9" t="s">
        <v>249</v>
      </c>
      <c r="R435" s="6" t="str">
        <f>HYPERLINK("https://docs.wto.org/imrd/directdoc.asp?DDFDocuments/t/G/TBTN26/GBR123.docx", "https://docs.wto.org/imrd/directdoc.asp?DDFDocuments/t/G/TBTN26/GBR123.docx")</f>
        <v>https://docs.wto.org/imrd/directdoc.asp?DDFDocuments/t/G/TBTN26/GBR123.docx</v>
      </c>
      <c r="S435" s="6"/>
      <c r="T435" s="6"/>
      <c r="U435" s="6" t="s">
        <v>44</v>
      </c>
      <c r="V435" s="6" t="s">
        <v>45</v>
      </c>
      <c r="W435" s="6" t="s">
        <v>45</v>
      </c>
      <c r="X435" s="6" t="s">
        <v>45</v>
      </c>
      <c r="Y435" s="6" t="s">
        <v>45</v>
      </c>
      <c r="Z435" s="6" t="s">
        <v>45</v>
      </c>
      <c r="AA435" s="6" t="s">
        <v>45</v>
      </c>
      <c r="AB435" s="9" t="s">
        <v>250</v>
      </c>
      <c r="AC435" s="6" t="s">
        <v>38</v>
      </c>
      <c r="AD435" s="6" t="s">
        <v>38</v>
      </c>
      <c r="AE435" s="6" t="s">
        <v>38</v>
      </c>
      <c r="AF435" s="6" t="s">
        <v>38</v>
      </c>
      <c r="AG435" s="6" t="s">
        <v>38</v>
      </c>
      <c r="AH435" s="9" t="s">
        <v>38</v>
      </c>
    </row>
    <row r="436" spans="1:34" ht="30" customHeight="1" x14ac:dyDescent="0.3">
      <c r="A436" s="6" t="s">
        <v>251</v>
      </c>
      <c r="B436" s="10">
        <v>46202</v>
      </c>
      <c r="C436" s="8" t="str">
        <f>HYPERLINK("https://epingalert.org/en/Search?viewData= G/TBT/N/JPN/910"," G/TBT/N/JPN/910")</f>
        <v xml:space="preserve"> G/TBT/N/JPN/910</v>
      </c>
      <c r="D436" s="9" t="s">
        <v>252</v>
      </c>
      <c r="E436" s="9" t="s">
        <v>253</v>
      </c>
      <c r="F436" s="9" t="s">
        <v>254</v>
      </c>
      <c r="G436" s="9" t="s">
        <v>38</v>
      </c>
      <c r="H436" s="9" t="s">
        <v>255</v>
      </c>
      <c r="I436" s="9" t="s">
        <v>85</v>
      </c>
      <c r="J436" s="9" t="s">
        <v>256</v>
      </c>
      <c r="K436" s="9" t="s">
        <v>38</v>
      </c>
      <c r="L436" s="6"/>
      <c r="M436" s="7">
        <v>46262</v>
      </c>
      <c r="N436" s="7" t="s">
        <v>257</v>
      </c>
      <c r="O436" s="7" t="s">
        <v>257</v>
      </c>
      <c r="P436" s="6" t="s">
        <v>43</v>
      </c>
      <c r="Q436" s="9" t="s">
        <v>258</v>
      </c>
      <c r="R436" s="6" t="str">
        <f>HYPERLINK("https://docs.wto.org/imrd/directdoc.asp?DDFDocuments/t/G/TBTN26/JPN910.docx", "https://docs.wto.org/imrd/directdoc.asp?DDFDocuments/t/G/TBTN26/JPN910.docx")</f>
        <v>https://docs.wto.org/imrd/directdoc.asp?DDFDocuments/t/G/TBTN26/JPN910.docx</v>
      </c>
      <c r="S436" s="6"/>
      <c r="T436" s="6" t="str">
        <f>HYPERLINK("https://docs.wto.org/imrd/directdoc.asp?DDFDocuments/v/G/TBTN26/JPN910.docx", "https://docs.wto.org/imrd/directdoc.asp?DDFDocuments/v/G/TBTN26/JPN910.docx")</f>
        <v>https://docs.wto.org/imrd/directdoc.asp?DDFDocuments/v/G/TBTN26/JPN910.docx</v>
      </c>
      <c r="U436" s="6" t="s">
        <v>44</v>
      </c>
      <c r="V436" s="6" t="s">
        <v>45</v>
      </c>
      <c r="W436" s="6" t="s">
        <v>45</v>
      </c>
      <c r="X436" s="6" t="s">
        <v>45</v>
      </c>
      <c r="Y436" s="6" t="s">
        <v>45</v>
      </c>
      <c r="Z436" s="6" t="s">
        <v>45</v>
      </c>
      <c r="AA436" s="6" t="s">
        <v>45</v>
      </c>
      <c r="AB436" s="9" t="s">
        <v>259</v>
      </c>
      <c r="AC436" s="6" t="s">
        <v>38</v>
      </c>
      <c r="AD436" s="6" t="s">
        <v>38</v>
      </c>
      <c r="AE436" s="6" t="s">
        <v>38</v>
      </c>
      <c r="AF436" s="6" t="s">
        <v>38</v>
      </c>
      <c r="AG436" s="6" t="s">
        <v>38</v>
      </c>
      <c r="AH436" s="9" t="s">
        <v>38</v>
      </c>
    </row>
    <row r="437" spans="1:34" ht="30" customHeight="1" x14ac:dyDescent="0.3">
      <c r="A437" s="6" t="s">
        <v>260</v>
      </c>
      <c r="B437" s="10">
        <v>46202</v>
      </c>
      <c r="C437" s="8" t="str">
        <f>HYPERLINK("https://epingalert.org/en/Search?viewData= G/TBT/N/KOR/1358"," G/TBT/N/KOR/1358")</f>
        <v xml:space="preserve"> G/TBT/N/KOR/1358</v>
      </c>
      <c r="D437" s="9" t="s">
        <v>261</v>
      </c>
      <c r="E437" s="9" t="s">
        <v>262</v>
      </c>
      <c r="F437" s="9" t="s">
        <v>263</v>
      </c>
      <c r="G437" s="9" t="s">
        <v>38</v>
      </c>
      <c r="H437" s="9" t="s">
        <v>129</v>
      </c>
      <c r="I437" s="9" t="s">
        <v>85</v>
      </c>
      <c r="J437" s="9" t="s">
        <v>264</v>
      </c>
      <c r="K437" s="9" t="s">
        <v>38</v>
      </c>
      <c r="L437" s="6"/>
      <c r="M437" s="7">
        <v>46262</v>
      </c>
      <c r="N437" s="7" t="s">
        <v>122</v>
      </c>
      <c r="O437" s="7" t="s">
        <v>122</v>
      </c>
      <c r="P437" s="6" t="s">
        <v>43</v>
      </c>
      <c r="Q437" s="9" t="s">
        <v>265</v>
      </c>
      <c r="R437" s="6" t="str">
        <f>HYPERLINK("https://docs.wto.org/imrd/directdoc.asp?DDFDocuments/t/G/TBTN26/KOR1358.docx", "https://docs.wto.org/imrd/directdoc.asp?DDFDocuments/t/G/TBTN26/KOR1358.docx")</f>
        <v>https://docs.wto.org/imrd/directdoc.asp?DDFDocuments/t/G/TBTN26/KOR1358.docx</v>
      </c>
      <c r="S437" s="6"/>
      <c r="T437" s="6"/>
      <c r="U437" s="6" t="s">
        <v>44</v>
      </c>
      <c r="V437" s="6" t="s">
        <v>45</v>
      </c>
      <c r="W437" s="6" t="s">
        <v>45</v>
      </c>
      <c r="X437" s="6" t="s">
        <v>45</v>
      </c>
      <c r="Y437" s="6" t="s">
        <v>45</v>
      </c>
      <c r="Z437" s="6" t="s">
        <v>45</v>
      </c>
      <c r="AA437" s="6" t="s">
        <v>45</v>
      </c>
      <c r="AB437" s="9" t="s">
        <v>266</v>
      </c>
      <c r="AC437" s="6" t="s">
        <v>38</v>
      </c>
      <c r="AD437" s="6" t="s">
        <v>38</v>
      </c>
      <c r="AE437" s="6" t="s">
        <v>38</v>
      </c>
      <c r="AF437" s="6" t="s">
        <v>38</v>
      </c>
      <c r="AG437" s="6" t="s">
        <v>38</v>
      </c>
      <c r="AH437" s="9" t="s">
        <v>38</v>
      </c>
    </row>
    <row r="438" spans="1:34" ht="30" customHeight="1" x14ac:dyDescent="0.3">
      <c r="A438" s="6" t="s">
        <v>46</v>
      </c>
      <c r="B438" s="10">
        <v>46202</v>
      </c>
      <c r="C438" s="8" t="str">
        <f>HYPERLINK("https://epingalert.org/en/Search?viewData= G/TBT/N/TUR/236"," G/TBT/N/TUR/236")</f>
        <v xml:space="preserve"> G/TBT/N/TUR/236</v>
      </c>
      <c r="D438" s="9" t="s">
        <v>267</v>
      </c>
      <c r="E438" s="9" t="s">
        <v>268</v>
      </c>
      <c r="F438" s="9" t="s">
        <v>269</v>
      </c>
      <c r="G438" s="9" t="s">
        <v>38</v>
      </c>
      <c r="H438" s="9" t="s">
        <v>270</v>
      </c>
      <c r="I438" s="9" t="s">
        <v>271</v>
      </c>
      <c r="J438" s="9" t="s">
        <v>38</v>
      </c>
      <c r="K438" s="9" t="s">
        <v>38</v>
      </c>
      <c r="L438" s="6"/>
      <c r="M438" s="7">
        <v>46262</v>
      </c>
      <c r="N438" s="7" t="s">
        <v>272</v>
      </c>
      <c r="O438" s="7" t="s">
        <v>272</v>
      </c>
      <c r="P438" s="6" t="s">
        <v>43</v>
      </c>
      <c r="Q438" s="9" t="s">
        <v>273</v>
      </c>
      <c r="R438" s="6" t="str">
        <f>HYPERLINK("https://docs.wto.org/imrd/directdoc.asp?DDFDocuments/t/G/TBTN26/TUR236.docx", "https://docs.wto.org/imrd/directdoc.asp?DDFDocuments/t/G/TBTN26/TUR236.docx")</f>
        <v>https://docs.wto.org/imrd/directdoc.asp?DDFDocuments/t/G/TBTN26/TUR236.docx</v>
      </c>
      <c r="S438" s="6"/>
      <c r="T438" s="6"/>
      <c r="U438" s="6" t="s">
        <v>44</v>
      </c>
      <c r="V438" s="6" t="s">
        <v>45</v>
      </c>
      <c r="W438" s="6" t="s">
        <v>45</v>
      </c>
      <c r="X438" s="6" t="s">
        <v>45</v>
      </c>
      <c r="Y438" s="6" t="s">
        <v>45</v>
      </c>
      <c r="Z438" s="6" t="s">
        <v>45</v>
      </c>
      <c r="AA438" s="6" t="s">
        <v>45</v>
      </c>
      <c r="AB438" s="9" t="s">
        <v>274</v>
      </c>
      <c r="AC438" s="6" t="s">
        <v>38</v>
      </c>
      <c r="AD438" s="6" t="s">
        <v>38</v>
      </c>
      <c r="AE438" s="6" t="s">
        <v>38</v>
      </c>
      <c r="AF438" s="6" t="s">
        <v>38</v>
      </c>
      <c r="AG438" s="6" t="s">
        <v>38</v>
      </c>
      <c r="AH438" s="9" t="s">
        <v>38</v>
      </c>
    </row>
    <row r="439" spans="1:34" ht="30" customHeight="1" x14ac:dyDescent="0.3">
      <c r="A439" s="6" t="s">
        <v>46</v>
      </c>
      <c r="B439" s="10">
        <v>46202</v>
      </c>
      <c r="C439" s="8" t="str">
        <f>HYPERLINK("https://epingalert.org/en/Search?viewData= G/TBT/N/TUR/237"," G/TBT/N/TUR/237")</f>
        <v xml:space="preserve"> G/TBT/N/TUR/237</v>
      </c>
      <c r="D439" s="9" t="s">
        <v>275</v>
      </c>
      <c r="E439" s="9" t="s">
        <v>276</v>
      </c>
      <c r="F439" s="9" t="s">
        <v>277</v>
      </c>
      <c r="G439" s="9" t="s">
        <v>38</v>
      </c>
      <c r="H439" s="9" t="s">
        <v>270</v>
      </c>
      <c r="I439" s="9" t="s">
        <v>278</v>
      </c>
      <c r="J439" s="9" t="s">
        <v>38</v>
      </c>
      <c r="K439" s="9" t="s">
        <v>38</v>
      </c>
      <c r="L439" s="6"/>
      <c r="M439" s="7">
        <v>46262</v>
      </c>
      <c r="N439" s="7" t="s">
        <v>272</v>
      </c>
      <c r="O439" s="7" t="s">
        <v>272</v>
      </c>
      <c r="P439" s="6" t="s">
        <v>43</v>
      </c>
      <c r="Q439" s="9" t="s">
        <v>279</v>
      </c>
      <c r="R439" s="6" t="str">
        <f>HYPERLINK("https://docs.wto.org/imrd/directdoc.asp?DDFDocuments/t/G/TBTN26/TUR237.docx", "https://docs.wto.org/imrd/directdoc.asp?DDFDocuments/t/G/TBTN26/TUR237.docx")</f>
        <v>https://docs.wto.org/imrd/directdoc.asp?DDFDocuments/t/G/TBTN26/TUR237.docx</v>
      </c>
      <c r="S439" s="6"/>
      <c r="T439" s="6"/>
      <c r="U439" s="6" t="s">
        <v>44</v>
      </c>
      <c r="V439" s="6" t="s">
        <v>45</v>
      </c>
      <c r="W439" s="6" t="s">
        <v>45</v>
      </c>
      <c r="X439" s="6" t="s">
        <v>45</v>
      </c>
      <c r="Y439" s="6" t="s">
        <v>45</v>
      </c>
      <c r="Z439" s="6" t="s">
        <v>45</v>
      </c>
      <c r="AA439" s="6" t="s">
        <v>45</v>
      </c>
      <c r="AB439" s="9" t="s">
        <v>280</v>
      </c>
      <c r="AC439" s="6" t="s">
        <v>38</v>
      </c>
      <c r="AD439" s="6" t="s">
        <v>38</v>
      </c>
      <c r="AE439" s="6" t="s">
        <v>38</v>
      </c>
      <c r="AF439" s="6" t="s">
        <v>38</v>
      </c>
      <c r="AG439" s="6" t="s">
        <v>38</v>
      </c>
      <c r="AH439" s="9" t="s">
        <v>38</v>
      </c>
    </row>
    <row r="440" spans="1:34" ht="30" customHeight="1" x14ac:dyDescent="0.3">
      <c r="A440" s="6" t="s">
        <v>46</v>
      </c>
      <c r="B440" s="10">
        <v>46202</v>
      </c>
      <c r="C440" s="8" t="str">
        <f>HYPERLINK("https://epingalert.org/en/Search?viewData= G/TBT/N/TUR/238"," G/TBT/N/TUR/238")</f>
        <v xml:space="preserve"> G/TBT/N/TUR/238</v>
      </c>
      <c r="D440" s="9" t="s">
        <v>281</v>
      </c>
      <c r="E440" s="9" t="s">
        <v>282</v>
      </c>
      <c r="F440" s="9" t="s">
        <v>283</v>
      </c>
      <c r="G440" s="9" t="s">
        <v>38</v>
      </c>
      <c r="H440" s="9" t="s">
        <v>270</v>
      </c>
      <c r="I440" s="9" t="s">
        <v>271</v>
      </c>
      <c r="J440" s="9" t="s">
        <v>38</v>
      </c>
      <c r="K440" s="9" t="s">
        <v>38</v>
      </c>
      <c r="L440" s="6"/>
      <c r="M440" s="7">
        <v>46262</v>
      </c>
      <c r="N440" s="7" t="s">
        <v>284</v>
      </c>
      <c r="O440" s="7" t="s">
        <v>284</v>
      </c>
      <c r="P440" s="6" t="s">
        <v>43</v>
      </c>
      <c r="Q440" s="9" t="s">
        <v>285</v>
      </c>
      <c r="R440" s="6" t="str">
        <f>HYPERLINK("https://docs.wto.org/imrd/directdoc.asp?DDFDocuments/t/G/TBTN26/TUR238.docx", "https://docs.wto.org/imrd/directdoc.asp?DDFDocuments/t/G/TBTN26/TUR238.docx")</f>
        <v>https://docs.wto.org/imrd/directdoc.asp?DDFDocuments/t/G/TBTN26/TUR238.docx</v>
      </c>
      <c r="S440" s="6"/>
      <c r="T440" s="6"/>
      <c r="U440" s="6" t="s">
        <v>44</v>
      </c>
      <c r="V440" s="6" t="s">
        <v>45</v>
      </c>
      <c r="W440" s="6" t="s">
        <v>45</v>
      </c>
      <c r="X440" s="6" t="s">
        <v>45</v>
      </c>
      <c r="Y440" s="6" t="s">
        <v>45</v>
      </c>
      <c r="Z440" s="6" t="s">
        <v>45</v>
      </c>
      <c r="AA440" s="6" t="s">
        <v>45</v>
      </c>
      <c r="AB440" s="9" t="s">
        <v>286</v>
      </c>
      <c r="AC440" s="6" t="s">
        <v>38</v>
      </c>
      <c r="AD440" s="6" t="s">
        <v>38</v>
      </c>
      <c r="AE440" s="6" t="s">
        <v>38</v>
      </c>
      <c r="AF440" s="6" t="s">
        <v>38</v>
      </c>
      <c r="AG440" s="6" t="s">
        <v>38</v>
      </c>
      <c r="AH440" s="9" t="s">
        <v>38</v>
      </c>
    </row>
    <row r="441" spans="1:34" ht="30" customHeight="1" x14ac:dyDescent="0.3">
      <c r="A441" s="6" t="s">
        <v>46</v>
      </c>
      <c r="B441" s="10">
        <v>46202</v>
      </c>
      <c r="C441" s="8" t="str">
        <f>HYPERLINK("https://epingalert.org/en/Search?viewData= G/TBT/N/TUR/239"," G/TBT/N/TUR/239")</f>
        <v xml:space="preserve"> G/TBT/N/TUR/239</v>
      </c>
      <c r="D441" s="9" t="s">
        <v>287</v>
      </c>
      <c r="E441" s="9" t="s">
        <v>288</v>
      </c>
      <c r="F441" s="9" t="s">
        <v>289</v>
      </c>
      <c r="G441" s="9" t="s">
        <v>38</v>
      </c>
      <c r="H441" s="9" t="s">
        <v>290</v>
      </c>
      <c r="I441" s="9" t="s">
        <v>271</v>
      </c>
      <c r="J441" s="9" t="s">
        <v>38</v>
      </c>
      <c r="K441" s="9" t="s">
        <v>38</v>
      </c>
      <c r="L441" s="6"/>
      <c r="M441" s="7">
        <v>46262</v>
      </c>
      <c r="N441" s="7" t="s">
        <v>291</v>
      </c>
      <c r="O441" s="7" t="s">
        <v>291</v>
      </c>
      <c r="P441" s="6" t="s">
        <v>43</v>
      </c>
      <c r="Q441" s="9" t="s">
        <v>292</v>
      </c>
      <c r="R441" s="6" t="str">
        <f>HYPERLINK("https://docs.wto.org/imrd/directdoc.asp?DDFDocuments/t/G/TBTN26/TUR239.docx", "https://docs.wto.org/imrd/directdoc.asp?DDFDocuments/t/G/TBTN26/TUR239.docx")</f>
        <v>https://docs.wto.org/imrd/directdoc.asp?DDFDocuments/t/G/TBTN26/TUR239.docx</v>
      </c>
      <c r="S441" s="6"/>
      <c r="T441" s="6"/>
      <c r="U441" s="6" t="s">
        <v>44</v>
      </c>
      <c r="V441" s="6" t="s">
        <v>45</v>
      </c>
      <c r="W441" s="6" t="s">
        <v>45</v>
      </c>
      <c r="X441" s="6" t="s">
        <v>45</v>
      </c>
      <c r="Y441" s="6" t="s">
        <v>45</v>
      </c>
      <c r="Z441" s="6" t="s">
        <v>45</v>
      </c>
      <c r="AA441" s="6" t="s">
        <v>45</v>
      </c>
      <c r="AB441" s="9" t="s">
        <v>38</v>
      </c>
      <c r="AC441" s="6" t="s">
        <v>38</v>
      </c>
      <c r="AD441" s="6" t="s">
        <v>38</v>
      </c>
      <c r="AE441" s="6" t="s">
        <v>38</v>
      </c>
      <c r="AF441" s="6" t="s">
        <v>38</v>
      </c>
      <c r="AG441" s="6" t="s">
        <v>38</v>
      </c>
      <c r="AH441" s="9" t="s">
        <v>38</v>
      </c>
    </row>
    <row r="442" spans="1:34" ht="30" customHeight="1" x14ac:dyDescent="0.3">
      <c r="A442" s="6" t="s">
        <v>54</v>
      </c>
      <c r="B442" s="10">
        <v>46202</v>
      </c>
      <c r="C442" s="8" t="str">
        <f>HYPERLINK("https://epingalert.org/en/Search?viewData= G/TBT/N/USA/2178/Add.1"," G/TBT/N/USA/2178/Add.1")</f>
        <v xml:space="preserve"> G/TBT/N/USA/2178/Add.1</v>
      </c>
      <c r="D442" s="9" t="s">
        <v>293</v>
      </c>
      <c r="E442" s="9" t="s">
        <v>294</v>
      </c>
      <c r="F442" s="9" t="s">
        <v>295</v>
      </c>
      <c r="G442" s="9" t="s">
        <v>38</v>
      </c>
      <c r="H442" s="9" t="s">
        <v>296</v>
      </c>
      <c r="I442" s="9" t="s">
        <v>297</v>
      </c>
      <c r="J442" s="9" t="s">
        <v>38</v>
      </c>
      <c r="K442" s="9" t="s">
        <v>38</v>
      </c>
      <c r="L442" s="6"/>
      <c r="M442" s="7" t="s">
        <v>38</v>
      </c>
      <c r="N442" s="7"/>
      <c r="O442" s="7"/>
      <c r="P442" s="6" t="s">
        <v>52</v>
      </c>
      <c r="Q442" s="6"/>
      <c r="R442" s="6" t="str">
        <f>HYPERLINK("https://docs.wto.org/imrd/directdoc.asp?DDFDocuments/t/G/TBTN25/USA2178A1.docx", "https://docs.wto.org/imrd/directdoc.asp?DDFDocuments/t/G/TBTN25/USA2178A1.docx")</f>
        <v>https://docs.wto.org/imrd/directdoc.asp?DDFDocuments/t/G/TBTN25/USA2178A1.docx</v>
      </c>
      <c r="S442" s="6"/>
      <c r="T442" s="6" t="str">
        <f>HYPERLINK("https://docs.wto.org/imrd/directdoc.asp?DDFDocuments/v/G/TBTN25/USA2178A1.docx", "https://docs.wto.org/imrd/directdoc.asp?DDFDocuments/v/G/TBTN25/USA2178A1.docx")</f>
        <v>https://docs.wto.org/imrd/directdoc.asp?DDFDocuments/v/G/TBTN25/USA2178A1.docx</v>
      </c>
      <c r="U442" s="6" t="s">
        <v>44</v>
      </c>
      <c r="V442" s="6" t="s">
        <v>45</v>
      </c>
      <c r="W442" s="6" t="s">
        <v>45</v>
      </c>
      <c r="X442" s="6" t="s">
        <v>45</v>
      </c>
      <c r="Y442" s="6" t="s">
        <v>45</v>
      </c>
      <c r="Z442" s="6" t="s">
        <v>45</v>
      </c>
      <c r="AA442" s="6" t="s">
        <v>45</v>
      </c>
      <c r="AB442" s="9" t="s">
        <v>38</v>
      </c>
      <c r="AC442" s="6" t="s">
        <v>38</v>
      </c>
      <c r="AD442" s="6" t="s">
        <v>38</v>
      </c>
      <c r="AE442" s="6" t="s">
        <v>38</v>
      </c>
      <c r="AF442" s="6" t="s">
        <v>38</v>
      </c>
      <c r="AG442" s="6" t="s">
        <v>38</v>
      </c>
      <c r="AH442" s="9" t="s">
        <v>38</v>
      </c>
    </row>
    <row r="443" spans="1:34" ht="30" customHeight="1" x14ac:dyDescent="0.3">
      <c r="A443" s="6" t="s">
        <v>54</v>
      </c>
      <c r="B443" s="10">
        <v>46202</v>
      </c>
      <c r="C443" s="8" t="str">
        <f>HYPERLINK("https://epingalert.org/en/Search?viewData= G/TBT/N/USA/2294"," G/TBT/N/USA/2294")</f>
        <v xml:space="preserve"> G/TBT/N/USA/2294</v>
      </c>
      <c r="D443" s="9" t="s">
        <v>298</v>
      </c>
      <c r="E443" s="9" t="s">
        <v>299</v>
      </c>
      <c r="F443" s="9" t="s">
        <v>300</v>
      </c>
      <c r="G443" s="9" t="s">
        <v>38</v>
      </c>
      <c r="H443" s="9" t="s">
        <v>301</v>
      </c>
      <c r="I443" s="9" t="s">
        <v>302</v>
      </c>
      <c r="J443" s="9" t="s">
        <v>38</v>
      </c>
      <c r="K443" s="9" t="s">
        <v>38</v>
      </c>
      <c r="L443" s="6"/>
      <c r="M443" s="7">
        <v>46230</v>
      </c>
      <c r="N443" s="7" t="s">
        <v>122</v>
      </c>
      <c r="O443" s="7" t="s">
        <v>122</v>
      </c>
      <c r="P443" s="6" t="s">
        <v>43</v>
      </c>
      <c r="Q443" s="9" t="s">
        <v>303</v>
      </c>
      <c r="R443" s="6" t="str">
        <f>HYPERLINK("https://docs.wto.org/imrd/directdoc.asp?DDFDocuments/t/G/TBTN26/USA2294.docx", "https://docs.wto.org/imrd/directdoc.asp?DDFDocuments/t/G/TBTN26/USA2294.docx")</f>
        <v>https://docs.wto.org/imrd/directdoc.asp?DDFDocuments/t/G/TBTN26/USA2294.docx</v>
      </c>
      <c r="S443" s="6"/>
      <c r="T443" s="6"/>
      <c r="U443" s="6" t="s">
        <v>44</v>
      </c>
      <c r="V443" s="6" t="s">
        <v>45</v>
      </c>
      <c r="W443" s="6" t="s">
        <v>44</v>
      </c>
      <c r="X443" s="6" t="s">
        <v>45</v>
      </c>
      <c r="Y443" s="6" t="s">
        <v>45</v>
      </c>
      <c r="Z443" s="6" t="s">
        <v>45</v>
      </c>
      <c r="AA443" s="6" t="s">
        <v>45</v>
      </c>
      <c r="AB443" s="9" t="s">
        <v>304</v>
      </c>
      <c r="AC443" s="6" t="s">
        <v>38</v>
      </c>
      <c r="AD443" s="6" t="s">
        <v>38</v>
      </c>
      <c r="AE443" s="6" t="s">
        <v>38</v>
      </c>
      <c r="AF443" s="6" t="s">
        <v>38</v>
      </c>
      <c r="AG443" s="6" t="s">
        <v>38</v>
      </c>
      <c r="AH443" s="9" t="s">
        <v>38</v>
      </c>
    </row>
    <row r="444" spans="1:34" ht="30" customHeight="1" x14ac:dyDescent="0.3">
      <c r="A444" s="6" t="s">
        <v>54</v>
      </c>
      <c r="B444" s="10">
        <v>46202</v>
      </c>
      <c r="C444" s="8" t="str">
        <f>HYPERLINK("https://epingalert.org/en/Search?viewData= G/TBT/N/USA/2295"," G/TBT/N/USA/2295")</f>
        <v xml:space="preserve"> G/TBT/N/USA/2295</v>
      </c>
      <c r="D444" s="9" t="s">
        <v>305</v>
      </c>
      <c r="E444" s="9" t="s">
        <v>306</v>
      </c>
      <c r="F444" s="9" t="s">
        <v>307</v>
      </c>
      <c r="G444" s="9" t="s">
        <v>38</v>
      </c>
      <c r="H444" s="9" t="s">
        <v>308</v>
      </c>
      <c r="I444" s="9" t="s">
        <v>309</v>
      </c>
      <c r="J444" s="9" t="s">
        <v>38</v>
      </c>
      <c r="K444" s="9" t="s">
        <v>38</v>
      </c>
      <c r="L444" s="6"/>
      <c r="M444" s="7">
        <v>46259</v>
      </c>
      <c r="N444" s="7" t="s">
        <v>122</v>
      </c>
      <c r="O444" s="7" t="s">
        <v>122</v>
      </c>
      <c r="P444" s="6" t="s">
        <v>43</v>
      </c>
      <c r="Q444" s="9" t="s">
        <v>310</v>
      </c>
      <c r="R444" s="6" t="str">
        <f>HYPERLINK("https://docs.wto.org/imrd/directdoc.asp?DDFDocuments/t/G/TBTN26/USA2295.docx", "https://docs.wto.org/imrd/directdoc.asp?DDFDocuments/t/G/TBTN26/USA2295.docx")</f>
        <v>https://docs.wto.org/imrd/directdoc.asp?DDFDocuments/t/G/TBTN26/USA2295.docx</v>
      </c>
      <c r="S444" s="6"/>
      <c r="T444" s="6"/>
      <c r="U444" s="6" t="s">
        <v>44</v>
      </c>
      <c r="V444" s="6" t="s">
        <v>45</v>
      </c>
      <c r="W444" s="6" t="s">
        <v>44</v>
      </c>
      <c r="X444" s="6" t="s">
        <v>45</v>
      </c>
      <c r="Y444" s="6" t="s">
        <v>45</v>
      </c>
      <c r="Z444" s="6" t="s">
        <v>45</v>
      </c>
      <c r="AA444" s="6" t="s">
        <v>45</v>
      </c>
      <c r="AB444" s="9" t="s">
        <v>311</v>
      </c>
      <c r="AC444" s="6" t="s">
        <v>38</v>
      </c>
      <c r="AD444" s="6" t="s">
        <v>38</v>
      </c>
      <c r="AE444" s="6" t="s">
        <v>38</v>
      </c>
      <c r="AF444" s="6" t="s">
        <v>38</v>
      </c>
      <c r="AG444" s="6" t="s">
        <v>38</v>
      </c>
      <c r="AH444" s="9" t="s">
        <v>38</v>
      </c>
    </row>
    <row r="445" spans="1:34" ht="30" customHeight="1" x14ac:dyDescent="0.3">
      <c r="A445" s="6" t="s">
        <v>54</v>
      </c>
      <c r="B445" s="10">
        <v>46202</v>
      </c>
      <c r="C445" s="8" t="str">
        <f>HYPERLINK("https://epingalert.org/en/Search?viewData= G/TBT/N/USA/2296"," G/TBT/N/USA/2296")</f>
        <v xml:space="preserve"> G/TBT/N/USA/2296</v>
      </c>
      <c r="D445" s="9" t="s">
        <v>312</v>
      </c>
      <c r="E445" s="9" t="s">
        <v>313</v>
      </c>
      <c r="F445" s="9" t="s">
        <v>314</v>
      </c>
      <c r="G445" s="9" t="s">
        <v>38</v>
      </c>
      <c r="H445" s="9" t="s">
        <v>315</v>
      </c>
      <c r="I445" s="9" t="s">
        <v>316</v>
      </c>
      <c r="J445" s="9" t="s">
        <v>38</v>
      </c>
      <c r="K445" s="9" t="s">
        <v>38</v>
      </c>
      <c r="L445" s="6"/>
      <c r="M445" s="7">
        <v>46259</v>
      </c>
      <c r="N445" s="7" t="s">
        <v>122</v>
      </c>
      <c r="O445" s="7" t="s">
        <v>122</v>
      </c>
      <c r="P445" s="6" t="s">
        <v>43</v>
      </c>
      <c r="Q445" s="9" t="s">
        <v>317</v>
      </c>
      <c r="R445" s="6" t="str">
        <f>HYPERLINK("https://docs.wto.org/imrd/directdoc.asp?DDFDocuments/t/G/TBTN26/USA2296.docx", "https://docs.wto.org/imrd/directdoc.asp?DDFDocuments/t/G/TBTN26/USA2296.docx")</f>
        <v>https://docs.wto.org/imrd/directdoc.asp?DDFDocuments/t/G/TBTN26/USA2296.docx</v>
      </c>
      <c r="S445" s="6"/>
      <c r="T445" s="6"/>
      <c r="U445" s="6" t="s">
        <v>45</v>
      </c>
      <c r="V445" s="6" t="s">
        <v>45</v>
      </c>
      <c r="W445" s="6" t="s">
        <v>45</v>
      </c>
      <c r="X445" s="6" t="s">
        <v>45</v>
      </c>
      <c r="Y445" s="6" t="s">
        <v>45</v>
      </c>
      <c r="Z445" s="6" t="s">
        <v>45</v>
      </c>
      <c r="AA445" s="6" t="s">
        <v>44</v>
      </c>
      <c r="AB445" s="9" t="s">
        <v>318</v>
      </c>
      <c r="AC445" s="6" t="s">
        <v>38</v>
      </c>
      <c r="AD445" s="6" t="s">
        <v>38</v>
      </c>
      <c r="AE445" s="6" t="s">
        <v>38</v>
      </c>
      <c r="AF445" s="6" t="s">
        <v>38</v>
      </c>
      <c r="AG445" s="6" t="s">
        <v>38</v>
      </c>
      <c r="AH445" s="9" t="s">
        <v>38</v>
      </c>
    </row>
    <row r="446" spans="1:34" ht="30" customHeight="1" x14ac:dyDescent="0.3">
      <c r="A446" s="6" t="s">
        <v>319</v>
      </c>
      <c r="B446" s="10">
        <v>46202</v>
      </c>
      <c r="C446" s="8" t="str">
        <f>HYPERLINK("https://epingalert.org/en/Search?viewData= G/TBT/N/VNM/431"," G/TBT/N/VNM/431")</f>
        <v xml:space="preserve"> G/TBT/N/VNM/431</v>
      </c>
      <c r="D446" s="9" t="s">
        <v>320</v>
      </c>
      <c r="E446" s="9" t="s">
        <v>321</v>
      </c>
      <c r="F446" s="9" t="s">
        <v>322</v>
      </c>
      <c r="G446" s="9" t="s">
        <v>323</v>
      </c>
      <c r="H446" s="9" t="s">
        <v>324</v>
      </c>
      <c r="I446" s="9" t="s">
        <v>325</v>
      </c>
      <c r="J446" s="9" t="s">
        <v>38</v>
      </c>
      <c r="K446" s="9" t="s">
        <v>38</v>
      </c>
      <c r="L446" s="6"/>
      <c r="M446" s="7">
        <v>46262</v>
      </c>
      <c r="N446" s="7" t="s">
        <v>110</v>
      </c>
      <c r="O446" s="7" t="s">
        <v>326</v>
      </c>
      <c r="P446" s="6" t="s">
        <v>43</v>
      </c>
      <c r="Q446" s="9" t="s">
        <v>327</v>
      </c>
      <c r="R446" s="6" t="str">
        <f>HYPERLINK("https://docs.wto.org/imrd/directdoc.asp?DDFDocuments/t/G/TBTN26/VNM431.docx", "https://docs.wto.org/imrd/directdoc.asp?DDFDocuments/t/G/TBTN26/VNM431.docx")</f>
        <v>https://docs.wto.org/imrd/directdoc.asp?DDFDocuments/t/G/TBTN26/VNM431.docx</v>
      </c>
      <c r="S446" s="6"/>
      <c r="T446" s="6" t="str">
        <f>HYPERLINK("https://docs.wto.org/imrd/directdoc.asp?DDFDocuments/v/G/TBTN26/VNM431.docx", "https://docs.wto.org/imrd/directdoc.asp?DDFDocuments/v/G/TBTN26/VNM431.docx")</f>
        <v>https://docs.wto.org/imrd/directdoc.asp?DDFDocuments/v/G/TBTN26/VNM431.docx</v>
      </c>
      <c r="U446" s="6" t="s">
        <v>44</v>
      </c>
      <c r="V446" s="6" t="s">
        <v>45</v>
      </c>
      <c r="W446" s="6" t="s">
        <v>45</v>
      </c>
      <c r="X446" s="6" t="s">
        <v>45</v>
      </c>
      <c r="Y446" s="6" t="s">
        <v>45</v>
      </c>
      <c r="Z446" s="6" t="s">
        <v>45</v>
      </c>
      <c r="AA446" s="6" t="s">
        <v>45</v>
      </c>
      <c r="AB446" s="9" t="s">
        <v>328</v>
      </c>
      <c r="AC446" s="6" t="s">
        <v>38</v>
      </c>
      <c r="AD446" s="6" t="s">
        <v>38</v>
      </c>
      <c r="AE446" s="6" t="s">
        <v>38</v>
      </c>
      <c r="AF446" s="6" t="s">
        <v>38</v>
      </c>
      <c r="AG446" s="6" t="s">
        <v>38</v>
      </c>
      <c r="AH446" s="9" t="s">
        <v>38</v>
      </c>
    </row>
    <row r="447" spans="1:34" ht="30" customHeight="1" x14ac:dyDescent="0.3">
      <c r="A447" s="6" t="s">
        <v>34</v>
      </c>
      <c r="B447" s="10">
        <v>46203</v>
      </c>
      <c r="C447" s="8" t="str">
        <f>HYPERLINK("https://epingalert.org/en/Search?viewData= G/SPS/N/CAN/1644"," G/SPS/N/CAN/1644")</f>
        <v xml:space="preserve"> G/SPS/N/CAN/1644</v>
      </c>
      <c r="D447" s="9" t="s">
        <v>35</v>
      </c>
      <c r="E447" s="9" t="s">
        <v>36</v>
      </c>
      <c r="F447" s="9" t="s">
        <v>37</v>
      </c>
      <c r="G447" s="9" t="s">
        <v>38</v>
      </c>
      <c r="H447" s="9" t="s">
        <v>38</v>
      </c>
      <c r="I447" s="9" t="s">
        <v>39</v>
      </c>
      <c r="J447" s="9" t="s">
        <v>38</v>
      </c>
      <c r="K447" s="9" t="s">
        <v>40</v>
      </c>
      <c r="L447" s="6" t="s">
        <v>38</v>
      </c>
      <c r="M447" s="7">
        <v>46263</v>
      </c>
      <c r="N447" s="7" t="s">
        <v>41</v>
      </c>
      <c r="O447" s="7" t="s">
        <v>42</v>
      </c>
      <c r="P447" s="6" t="s">
        <v>43</v>
      </c>
      <c r="Q447" s="6"/>
      <c r="R447" s="6" t="str">
        <f>HYPERLINK("https://docs.wto.org/imrd/directdoc.asp?DDFDocuments/t/G/SPS/NCAN1644.docx", "https://docs.wto.org/imrd/directdoc.asp?DDFDocuments/t/G/SPS/NCAN1644.docx")</f>
        <v>https://docs.wto.org/imrd/directdoc.asp?DDFDocuments/t/G/SPS/NCAN1644.docx</v>
      </c>
      <c r="S447" s="6" t="str">
        <f>HYPERLINK("https://docs.wto.org/imrd/directdoc.asp?DDFDocuments/u/G/SPS/NCAN1644.docx", "https://docs.wto.org/imrd/directdoc.asp?DDFDocuments/u/G/SPS/NCAN1644.docx")</f>
        <v>https://docs.wto.org/imrd/directdoc.asp?DDFDocuments/u/G/SPS/NCAN1644.docx</v>
      </c>
      <c r="T447" s="6"/>
      <c r="U447" s="6" t="s">
        <v>38</v>
      </c>
      <c r="V447" s="6" t="s">
        <v>38</v>
      </c>
      <c r="W447" s="6" t="s">
        <v>38</v>
      </c>
      <c r="X447" s="6" t="s">
        <v>38</v>
      </c>
      <c r="Y447" s="6" t="s">
        <v>38</v>
      </c>
      <c r="Z447" s="6" t="s">
        <v>38</v>
      </c>
      <c r="AA447" s="6" t="s">
        <v>38</v>
      </c>
      <c r="AB447" s="9" t="s">
        <v>38</v>
      </c>
      <c r="AC447" s="6" t="s">
        <v>44</v>
      </c>
      <c r="AD447" s="6" t="s">
        <v>45</v>
      </c>
      <c r="AE447" s="6" t="s">
        <v>45</v>
      </c>
      <c r="AF447" s="6" t="s">
        <v>45</v>
      </c>
      <c r="AG447" s="6" t="s">
        <v>44</v>
      </c>
      <c r="AH447" s="9" t="s">
        <v>38</v>
      </c>
    </row>
    <row r="448" spans="1:34" ht="30" customHeight="1" x14ac:dyDescent="0.3">
      <c r="A448" s="6" t="s">
        <v>46</v>
      </c>
      <c r="B448" s="10">
        <v>46203</v>
      </c>
      <c r="C448" s="8" t="str">
        <f>HYPERLINK("https://epingalert.org/en/Search?viewData= G/SPS/N/TUR/107/Add.1"," G/SPS/N/TUR/107/Add.1")</f>
        <v xml:space="preserve"> G/SPS/N/TUR/107/Add.1</v>
      </c>
      <c r="D448" s="9" t="s">
        <v>47</v>
      </c>
      <c r="E448" s="9" t="s">
        <v>48</v>
      </c>
      <c r="F448" s="9" t="s">
        <v>49</v>
      </c>
      <c r="G448" s="9" t="s">
        <v>50</v>
      </c>
      <c r="H448" s="9" t="s">
        <v>38</v>
      </c>
      <c r="I448" s="9" t="s">
        <v>39</v>
      </c>
      <c r="J448" s="9" t="s">
        <v>38</v>
      </c>
      <c r="K448" s="9" t="s">
        <v>51</v>
      </c>
      <c r="L448" s="6"/>
      <c r="M448" s="7">
        <v>46226</v>
      </c>
      <c r="N448" s="7"/>
      <c r="O448" s="7"/>
      <c r="P448" s="6" t="s">
        <v>52</v>
      </c>
      <c r="Q448" s="9" t="s">
        <v>53</v>
      </c>
      <c r="R448" s="6" t="str">
        <f>HYPERLINK("https://docs.wto.org/imrd/directdoc.asp?DDFDocuments/t/G/SPS/NTUR107A1.docx", "https://docs.wto.org/imrd/directdoc.asp?DDFDocuments/t/G/SPS/NTUR107A1.docx")</f>
        <v>https://docs.wto.org/imrd/directdoc.asp?DDFDocuments/t/G/SPS/NTUR107A1.docx</v>
      </c>
      <c r="S448" s="6"/>
      <c r="T448" s="6"/>
      <c r="U448" s="6" t="s">
        <v>38</v>
      </c>
      <c r="V448" s="6" t="s">
        <v>38</v>
      </c>
      <c r="W448" s="6" t="s">
        <v>38</v>
      </c>
      <c r="X448" s="6" t="s">
        <v>38</v>
      </c>
      <c r="Y448" s="6" t="s">
        <v>38</v>
      </c>
      <c r="Z448" s="6" t="s">
        <v>38</v>
      </c>
      <c r="AA448" s="6" t="s">
        <v>38</v>
      </c>
      <c r="AB448" s="9" t="s">
        <v>38</v>
      </c>
      <c r="AC448" s="6" t="s">
        <v>38</v>
      </c>
      <c r="AD448" s="6" t="s">
        <v>38</v>
      </c>
      <c r="AE448" s="6" t="s">
        <v>38</v>
      </c>
      <c r="AF448" s="6" t="s">
        <v>38</v>
      </c>
      <c r="AG448" s="6" t="s">
        <v>38</v>
      </c>
      <c r="AH448" s="9" t="s">
        <v>38</v>
      </c>
    </row>
    <row r="449" spans="1:34" ht="30" customHeight="1" x14ac:dyDescent="0.3">
      <c r="A449" s="6" t="s">
        <v>54</v>
      </c>
      <c r="B449" s="10">
        <v>46203</v>
      </c>
      <c r="C449" s="8" t="str">
        <f>HYPERLINK("https://epingalert.org/en/Search?viewData= G/SPS/N/USA/3576"," G/SPS/N/USA/3576")</f>
        <v xml:space="preserve"> G/SPS/N/USA/3576</v>
      </c>
      <c r="D449" s="9" t="s">
        <v>55</v>
      </c>
      <c r="E449" s="9" t="s">
        <v>56</v>
      </c>
      <c r="F449" s="9" t="s">
        <v>57</v>
      </c>
      <c r="G449" s="9" t="s">
        <v>38</v>
      </c>
      <c r="H449" s="9" t="s">
        <v>38</v>
      </c>
      <c r="I449" s="9" t="s">
        <v>39</v>
      </c>
      <c r="J449" s="9" t="s">
        <v>38</v>
      </c>
      <c r="K449" s="9" t="s">
        <v>58</v>
      </c>
      <c r="L449" s="6" t="s">
        <v>38</v>
      </c>
      <c r="M449" s="7">
        <v>46232</v>
      </c>
      <c r="N449" s="7">
        <v>46232</v>
      </c>
      <c r="O449" s="7">
        <v>46232</v>
      </c>
      <c r="P449" s="6" t="s">
        <v>43</v>
      </c>
      <c r="Q449" s="9" t="s">
        <v>59</v>
      </c>
      <c r="R449" s="6" t="str">
        <f>HYPERLINK("https://docs.wto.org/imrd/directdoc.asp?DDFDocuments/t/G/SPS/NUSA3576.docx", "https://docs.wto.org/imrd/directdoc.asp?DDFDocuments/t/G/SPS/NUSA3576.docx")</f>
        <v>https://docs.wto.org/imrd/directdoc.asp?DDFDocuments/t/G/SPS/NUSA3576.docx</v>
      </c>
      <c r="S449" s="6"/>
      <c r="T449" s="6"/>
      <c r="U449" s="6" t="s">
        <v>38</v>
      </c>
      <c r="V449" s="6" t="s">
        <v>38</v>
      </c>
      <c r="W449" s="6" t="s">
        <v>38</v>
      </c>
      <c r="X449" s="6" t="s">
        <v>38</v>
      </c>
      <c r="Y449" s="6" t="s">
        <v>38</v>
      </c>
      <c r="Z449" s="6" t="s">
        <v>38</v>
      </c>
      <c r="AA449" s="6" t="s">
        <v>38</v>
      </c>
      <c r="AB449" s="9" t="s">
        <v>38</v>
      </c>
      <c r="AC449" s="6" t="s">
        <v>45</v>
      </c>
      <c r="AD449" s="6" t="s">
        <v>45</v>
      </c>
      <c r="AE449" s="6" t="s">
        <v>45</v>
      </c>
      <c r="AF449" s="6" t="s">
        <v>44</v>
      </c>
      <c r="AG449" s="6" t="s">
        <v>60</v>
      </c>
      <c r="AH449" s="9" t="s">
        <v>38</v>
      </c>
    </row>
    <row r="450" spans="1:34" ht="30" customHeight="1" x14ac:dyDescent="0.3">
      <c r="A450" s="6" t="s">
        <v>54</v>
      </c>
      <c r="B450" s="10">
        <v>46203</v>
      </c>
      <c r="C450" s="8" t="str">
        <f>HYPERLINK("https://epingalert.org/en/Search?viewData= G/SPS/N/USA/3577"," G/SPS/N/USA/3577")</f>
        <v xml:space="preserve"> G/SPS/N/USA/3577</v>
      </c>
      <c r="D450" s="9" t="s">
        <v>61</v>
      </c>
      <c r="E450" s="9" t="s">
        <v>62</v>
      </c>
      <c r="F450" s="9" t="s">
        <v>63</v>
      </c>
      <c r="G450" s="9" t="s">
        <v>64</v>
      </c>
      <c r="H450" s="9" t="s">
        <v>65</v>
      </c>
      <c r="I450" s="9" t="s">
        <v>39</v>
      </c>
      <c r="J450" s="9" t="s">
        <v>38</v>
      </c>
      <c r="K450" s="9" t="s">
        <v>38</v>
      </c>
      <c r="L450" s="6" t="s">
        <v>38</v>
      </c>
      <c r="M450" s="7" t="s">
        <v>38</v>
      </c>
      <c r="N450" s="7" t="s">
        <v>60</v>
      </c>
      <c r="O450" s="7" t="s">
        <v>60</v>
      </c>
      <c r="P450" s="6" t="s">
        <v>43</v>
      </c>
      <c r="Q450" s="9" t="s">
        <v>66</v>
      </c>
      <c r="R450" s="6" t="str">
        <f>HYPERLINK("https://docs.wto.org/imrd/directdoc.asp?DDFDocuments/t/G/SPS/NUSA3577.docx", "https://docs.wto.org/imrd/directdoc.asp?DDFDocuments/t/G/SPS/NUSA3577.docx")</f>
        <v>https://docs.wto.org/imrd/directdoc.asp?DDFDocuments/t/G/SPS/NUSA3577.docx</v>
      </c>
      <c r="S450" s="6"/>
      <c r="T450" s="6"/>
      <c r="U450" s="6" t="s">
        <v>38</v>
      </c>
      <c r="V450" s="6" t="s">
        <v>38</v>
      </c>
      <c r="W450" s="6" t="s">
        <v>38</v>
      </c>
      <c r="X450" s="6" t="s">
        <v>38</v>
      </c>
      <c r="Y450" s="6" t="s">
        <v>38</v>
      </c>
      <c r="Z450" s="6" t="s">
        <v>38</v>
      </c>
      <c r="AA450" s="6" t="s">
        <v>38</v>
      </c>
      <c r="AB450" s="9" t="s">
        <v>38</v>
      </c>
      <c r="AC450" s="6" t="s">
        <v>44</v>
      </c>
      <c r="AD450" s="6" t="s">
        <v>45</v>
      </c>
      <c r="AE450" s="6" t="s">
        <v>45</v>
      </c>
      <c r="AF450" s="6" t="s">
        <v>45</v>
      </c>
      <c r="AG450" s="6" t="s">
        <v>44</v>
      </c>
      <c r="AH450" s="9" t="s">
        <v>38</v>
      </c>
    </row>
    <row r="451" spans="1:34" ht="30" customHeight="1" x14ac:dyDescent="0.3">
      <c r="A451" s="6" t="s">
        <v>67</v>
      </c>
      <c r="B451" s="10">
        <v>46203</v>
      </c>
      <c r="C451" s="8" t="str">
        <f>HYPERLINK("https://epingalert.org/en/Search?viewData= G/TBT/N/ALB/98/Add.1"," G/TBT/N/ALB/98/Add.1")</f>
        <v xml:space="preserve"> G/TBT/N/ALB/98/Add.1</v>
      </c>
      <c r="D451" s="9" t="s">
        <v>68</v>
      </c>
      <c r="E451" s="9" t="s">
        <v>69</v>
      </c>
      <c r="F451" s="9" t="s">
        <v>70</v>
      </c>
      <c r="G451" s="9" t="s">
        <v>71</v>
      </c>
      <c r="H451" s="9" t="s">
        <v>72</v>
      </c>
      <c r="I451" s="9" t="s">
        <v>73</v>
      </c>
      <c r="J451" s="9" t="s">
        <v>38</v>
      </c>
      <c r="K451" s="9" t="s">
        <v>74</v>
      </c>
      <c r="L451" s="6"/>
      <c r="M451" s="7" t="s">
        <v>38</v>
      </c>
      <c r="N451" s="7"/>
      <c r="O451" s="7"/>
      <c r="P451" s="6" t="s">
        <v>52</v>
      </c>
      <c r="Q451" s="6"/>
      <c r="R451" s="6" t="str">
        <f>HYPERLINK("https://docs.wto.org/imrd/directdoc.asp?DDFDocuments/t/G/TBTN24/ALB98A1.docx", "https://docs.wto.org/imrd/directdoc.asp?DDFDocuments/t/G/TBTN24/ALB98A1.docx")</f>
        <v>https://docs.wto.org/imrd/directdoc.asp?DDFDocuments/t/G/TBTN24/ALB98A1.docx</v>
      </c>
      <c r="S451" s="6"/>
      <c r="T451" s="6"/>
      <c r="U451" s="6" t="s">
        <v>44</v>
      </c>
      <c r="V451" s="6" t="s">
        <v>45</v>
      </c>
      <c r="W451" s="6" t="s">
        <v>45</v>
      </c>
      <c r="X451" s="6" t="s">
        <v>45</v>
      </c>
      <c r="Y451" s="6" t="s">
        <v>45</v>
      </c>
      <c r="Z451" s="6" t="s">
        <v>45</v>
      </c>
      <c r="AA451" s="6" t="s">
        <v>45</v>
      </c>
      <c r="AB451" s="9" t="s">
        <v>38</v>
      </c>
      <c r="AC451" s="6" t="s">
        <v>38</v>
      </c>
      <c r="AD451" s="6" t="s">
        <v>38</v>
      </c>
      <c r="AE451" s="6" t="s">
        <v>38</v>
      </c>
      <c r="AF451" s="6" t="s">
        <v>38</v>
      </c>
      <c r="AG451" s="6" t="s">
        <v>38</v>
      </c>
      <c r="AH451" s="9" t="s">
        <v>38</v>
      </c>
    </row>
    <row r="452" spans="1:34" ht="30" customHeight="1" x14ac:dyDescent="0.3">
      <c r="A452" s="6" t="s">
        <v>67</v>
      </c>
      <c r="B452" s="10">
        <v>46203</v>
      </c>
      <c r="C452" s="8" t="str">
        <f>HYPERLINK("https://epingalert.org/en/Search?viewData= G/TBT/N/ALB/99/Add.1"," G/TBT/N/ALB/99/Add.1")</f>
        <v xml:space="preserve"> G/TBT/N/ALB/99/Add.1</v>
      </c>
      <c r="D452" s="9" t="s">
        <v>75</v>
      </c>
      <c r="E452" s="9" t="s">
        <v>69</v>
      </c>
      <c r="F452" s="9" t="s">
        <v>76</v>
      </c>
      <c r="G452" s="9" t="s">
        <v>77</v>
      </c>
      <c r="H452" s="9" t="s">
        <v>78</v>
      </c>
      <c r="I452" s="9" t="s">
        <v>79</v>
      </c>
      <c r="J452" s="9" t="s">
        <v>38</v>
      </c>
      <c r="K452" s="9" t="s">
        <v>80</v>
      </c>
      <c r="L452" s="6"/>
      <c r="M452" s="7" t="s">
        <v>38</v>
      </c>
      <c r="N452" s="7"/>
      <c r="O452" s="7"/>
      <c r="P452" s="6" t="s">
        <v>52</v>
      </c>
      <c r="Q452" s="6"/>
      <c r="R452" s="6" t="str">
        <f>HYPERLINK("https://docs.wto.org/imrd/directdoc.asp?DDFDocuments/t/G/TBTN25/ALB99A1.docx", "https://docs.wto.org/imrd/directdoc.asp?DDFDocuments/t/G/TBTN25/ALB99A1.docx")</f>
        <v>https://docs.wto.org/imrd/directdoc.asp?DDFDocuments/t/G/TBTN25/ALB99A1.docx</v>
      </c>
      <c r="S452" s="6" t="str">
        <f>HYPERLINK("https://docs.wto.org/imrd/directdoc.asp?DDFDocuments/u/G/TBTN25/ALB99A1.docx", "https://docs.wto.org/imrd/directdoc.asp?DDFDocuments/u/G/TBTN25/ALB99A1.docx")</f>
        <v>https://docs.wto.org/imrd/directdoc.asp?DDFDocuments/u/G/TBTN25/ALB99A1.docx</v>
      </c>
      <c r="T452" s="6" t="str">
        <f>HYPERLINK("https://docs.wto.org/imrd/directdoc.asp?DDFDocuments/v/G/TBTN25/ALB99A1.docx", "https://docs.wto.org/imrd/directdoc.asp?DDFDocuments/v/G/TBTN25/ALB99A1.docx")</f>
        <v>https://docs.wto.org/imrd/directdoc.asp?DDFDocuments/v/G/TBTN25/ALB99A1.docx</v>
      </c>
      <c r="U452" s="6" t="s">
        <v>44</v>
      </c>
      <c r="V452" s="6" t="s">
        <v>45</v>
      </c>
      <c r="W452" s="6" t="s">
        <v>45</v>
      </c>
      <c r="X452" s="6" t="s">
        <v>45</v>
      </c>
      <c r="Y452" s="6" t="s">
        <v>45</v>
      </c>
      <c r="Z452" s="6" t="s">
        <v>45</v>
      </c>
      <c r="AA452" s="6" t="s">
        <v>45</v>
      </c>
      <c r="AB452" s="9" t="s">
        <v>38</v>
      </c>
      <c r="AC452" s="6" t="s">
        <v>38</v>
      </c>
      <c r="AD452" s="6" t="s">
        <v>38</v>
      </c>
      <c r="AE452" s="6" t="s">
        <v>38</v>
      </c>
      <c r="AF452" s="6" t="s">
        <v>38</v>
      </c>
      <c r="AG452" s="6" t="s">
        <v>38</v>
      </c>
      <c r="AH452" s="9" t="s">
        <v>38</v>
      </c>
    </row>
    <row r="453" spans="1:34" ht="30" customHeight="1" x14ac:dyDescent="0.3">
      <c r="A453" s="6" t="s">
        <v>67</v>
      </c>
      <c r="B453" s="10">
        <v>46203</v>
      </c>
      <c r="C453" s="8" t="str">
        <f>HYPERLINK("https://epingalert.org/en/Search?viewData= G/TBT/N/ALB/100/Add.1"," G/TBT/N/ALB/100/Add.1")</f>
        <v xml:space="preserve"> G/TBT/N/ALB/100/Add.1</v>
      </c>
      <c r="D453" s="9" t="s">
        <v>81</v>
      </c>
      <c r="E453" s="9" t="s">
        <v>82</v>
      </c>
      <c r="F453" s="9" t="s">
        <v>83</v>
      </c>
      <c r="G453" s="9" t="s">
        <v>38</v>
      </c>
      <c r="H453" s="9" t="s">
        <v>84</v>
      </c>
      <c r="I453" s="9" t="s">
        <v>85</v>
      </c>
      <c r="J453" s="9" t="s">
        <v>38</v>
      </c>
      <c r="K453" s="9" t="s">
        <v>38</v>
      </c>
      <c r="L453" s="6"/>
      <c r="M453" s="7" t="s">
        <v>38</v>
      </c>
      <c r="N453" s="7"/>
      <c r="O453" s="7"/>
      <c r="P453" s="6" t="s">
        <v>52</v>
      </c>
      <c r="Q453" s="6"/>
      <c r="R453" s="6" t="str">
        <f>HYPERLINK("https://docs.wto.org/imrd/directdoc.asp?DDFDocuments/t/G/TBTN25/ALB100A1.docx", "https://docs.wto.org/imrd/directdoc.asp?DDFDocuments/t/G/TBTN25/ALB100A1.docx")</f>
        <v>https://docs.wto.org/imrd/directdoc.asp?DDFDocuments/t/G/TBTN25/ALB100A1.docx</v>
      </c>
      <c r="S453" s="6" t="str">
        <f>HYPERLINK("https://docs.wto.org/imrd/directdoc.asp?DDFDocuments/u/G/TBTN25/ALB100A1.docx", "https://docs.wto.org/imrd/directdoc.asp?DDFDocuments/u/G/TBTN25/ALB100A1.docx")</f>
        <v>https://docs.wto.org/imrd/directdoc.asp?DDFDocuments/u/G/TBTN25/ALB100A1.docx</v>
      </c>
      <c r="T453" s="6"/>
      <c r="U453" s="6" t="s">
        <v>45</v>
      </c>
      <c r="V453" s="6" t="s">
        <v>45</v>
      </c>
      <c r="W453" s="6" t="s">
        <v>45</v>
      </c>
      <c r="X453" s="6" t="s">
        <v>45</v>
      </c>
      <c r="Y453" s="6" t="s">
        <v>45</v>
      </c>
      <c r="Z453" s="6" t="s">
        <v>45</v>
      </c>
      <c r="AA453" s="6" t="s">
        <v>45</v>
      </c>
      <c r="AB453" s="9" t="s">
        <v>38</v>
      </c>
      <c r="AC453" s="6" t="s">
        <v>38</v>
      </c>
      <c r="AD453" s="6" t="s">
        <v>38</v>
      </c>
      <c r="AE453" s="6" t="s">
        <v>38</v>
      </c>
      <c r="AF453" s="6" t="s">
        <v>38</v>
      </c>
      <c r="AG453" s="6" t="s">
        <v>38</v>
      </c>
      <c r="AH453" s="9" t="s">
        <v>38</v>
      </c>
    </row>
    <row r="454" spans="1:34" ht="30" customHeight="1" x14ac:dyDescent="0.3">
      <c r="A454" s="6" t="s">
        <v>67</v>
      </c>
      <c r="B454" s="10">
        <v>46203</v>
      </c>
      <c r="C454" s="8" t="str">
        <f>HYPERLINK("https://epingalert.org/en/Search?viewData= G/TBT/N/ALB/101/Add.1"," G/TBT/N/ALB/101/Add.1")</f>
        <v xml:space="preserve"> G/TBT/N/ALB/101/Add.1</v>
      </c>
      <c r="D454" s="9" t="s">
        <v>86</v>
      </c>
      <c r="E454" s="9" t="s">
        <v>87</v>
      </c>
      <c r="F454" s="9" t="s">
        <v>88</v>
      </c>
      <c r="G454" s="9" t="s">
        <v>38</v>
      </c>
      <c r="H454" s="9" t="s">
        <v>89</v>
      </c>
      <c r="I454" s="9" t="s">
        <v>85</v>
      </c>
      <c r="J454" s="9" t="s">
        <v>90</v>
      </c>
      <c r="K454" s="9" t="s">
        <v>80</v>
      </c>
      <c r="L454" s="6"/>
      <c r="M454" s="7" t="s">
        <v>38</v>
      </c>
      <c r="N454" s="7"/>
      <c r="O454" s="7"/>
      <c r="P454" s="6" t="s">
        <v>52</v>
      </c>
      <c r="Q454" s="6"/>
      <c r="R454" s="6" t="str">
        <f>HYPERLINK("https://docs.wto.org/imrd/directdoc.asp?DDFDocuments/t/G/TBTN26/ALB101A1.docx", "https://docs.wto.org/imrd/directdoc.asp?DDFDocuments/t/G/TBTN26/ALB101A1.docx")</f>
        <v>https://docs.wto.org/imrd/directdoc.asp?DDFDocuments/t/G/TBTN26/ALB101A1.docx</v>
      </c>
      <c r="S454" s="6"/>
      <c r="T454" s="6"/>
      <c r="U454" s="6" t="s">
        <v>45</v>
      </c>
      <c r="V454" s="6" t="s">
        <v>45</v>
      </c>
      <c r="W454" s="6" t="s">
        <v>45</v>
      </c>
      <c r="X454" s="6" t="s">
        <v>45</v>
      </c>
      <c r="Y454" s="6" t="s">
        <v>45</v>
      </c>
      <c r="Z454" s="6" t="s">
        <v>45</v>
      </c>
      <c r="AA454" s="6" t="s">
        <v>45</v>
      </c>
      <c r="AB454" s="9" t="s">
        <v>38</v>
      </c>
      <c r="AC454" s="6" t="s">
        <v>38</v>
      </c>
      <c r="AD454" s="6" t="s">
        <v>38</v>
      </c>
      <c r="AE454" s="6" t="s">
        <v>38</v>
      </c>
      <c r="AF454" s="6" t="s">
        <v>38</v>
      </c>
      <c r="AG454" s="6" t="s">
        <v>38</v>
      </c>
      <c r="AH454" s="9" t="s">
        <v>38</v>
      </c>
    </row>
    <row r="455" spans="1:34" ht="30" customHeight="1" x14ac:dyDescent="0.3">
      <c r="A455" s="6" t="s">
        <v>67</v>
      </c>
      <c r="B455" s="10">
        <v>46203</v>
      </c>
      <c r="C455" s="8" t="str">
        <f>HYPERLINK("https://epingalert.org/en/Search?viewData= G/TBT/N/ALB/102/Add.1"," G/TBT/N/ALB/102/Add.1")</f>
        <v xml:space="preserve"> G/TBT/N/ALB/102/Add.1</v>
      </c>
      <c r="D455" s="9" t="s">
        <v>91</v>
      </c>
      <c r="E455" s="9" t="s">
        <v>92</v>
      </c>
      <c r="F455" s="9" t="s">
        <v>93</v>
      </c>
      <c r="G455" s="9" t="s">
        <v>38</v>
      </c>
      <c r="H455" s="9" t="s">
        <v>94</v>
      </c>
      <c r="I455" s="9" t="s">
        <v>95</v>
      </c>
      <c r="J455" s="9" t="s">
        <v>38</v>
      </c>
      <c r="K455" s="9" t="s">
        <v>38</v>
      </c>
      <c r="L455" s="6"/>
      <c r="M455" s="7" t="s">
        <v>38</v>
      </c>
      <c r="N455" s="7"/>
      <c r="O455" s="7"/>
      <c r="P455" s="6" t="s">
        <v>52</v>
      </c>
      <c r="Q455" s="6"/>
      <c r="R455" s="6" t="str">
        <f>HYPERLINK("https://docs.wto.org/imrd/directdoc.asp?DDFDocuments/t/G/TBTN26/ALB102A1.docx", "https://docs.wto.org/imrd/directdoc.asp?DDFDocuments/t/G/TBTN26/ALB102A1.docx")</f>
        <v>https://docs.wto.org/imrd/directdoc.asp?DDFDocuments/t/G/TBTN26/ALB102A1.docx</v>
      </c>
      <c r="S455" s="6"/>
      <c r="T455" s="6"/>
      <c r="U455" s="6" t="s">
        <v>45</v>
      </c>
      <c r="V455" s="6" t="s">
        <v>45</v>
      </c>
      <c r="W455" s="6" t="s">
        <v>45</v>
      </c>
      <c r="X455" s="6" t="s">
        <v>45</v>
      </c>
      <c r="Y455" s="6" t="s">
        <v>45</v>
      </c>
      <c r="Z455" s="6" t="s">
        <v>45</v>
      </c>
      <c r="AA455" s="6" t="s">
        <v>45</v>
      </c>
      <c r="AB455" s="9" t="s">
        <v>38</v>
      </c>
      <c r="AC455" s="6" t="s">
        <v>38</v>
      </c>
      <c r="AD455" s="6" t="s">
        <v>38</v>
      </c>
      <c r="AE455" s="6" t="s">
        <v>38</v>
      </c>
      <c r="AF455" s="6" t="s">
        <v>38</v>
      </c>
      <c r="AG455" s="6" t="s">
        <v>38</v>
      </c>
      <c r="AH455" s="9" t="s">
        <v>38</v>
      </c>
    </row>
    <row r="456" spans="1:34" ht="30" customHeight="1" x14ac:dyDescent="0.3">
      <c r="A456" s="6" t="s">
        <v>96</v>
      </c>
      <c r="B456" s="10">
        <v>46203</v>
      </c>
      <c r="C456" s="8" t="str">
        <f>HYPERLINK("https://epingalert.org/en/Search?viewData= G/TBT/N/EU/1216"," G/TBT/N/EU/1216")</f>
        <v xml:space="preserve"> G/TBT/N/EU/1216</v>
      </c>
      <c r="D456" s="9" t="s">
        <v>97</v>
      </c>
      <c r="E456" s="9" t="s">
        <v>98</v>
      </c>
      <c r="F456" s="9" t="s">
        <v>99</v>
      </c>
      <c r="G456" s="9" t="s">
        <v>38</v>
      </c>
      <c r="H456" s="9" t="s">
        <v>100</v>
      </c>
      <c r="I456" s="9" t="s">
        <v>101</v>
      </c>
      <c r="J456" s="9" t="s">
        <v>102</v>
      </c>
      <c r="K456" s="9" t="s">
        <v>38</v>
      </c>
      <c r="L456" s="6"/>
      <c r="M456" s="7">
        <v>46263</v>
      </c>
      <c r="N456" s="7" t="s">
        <v>103</v>
      </c>
      <c r="O456" s="7" t="s">
        <v>104</v>
      </c>
      <c r="P456" s="6" t="s">
        <v>43</v>
      </c>
      <c r="Q456" s="9" t="s">
        <v>105</v>
      </c>
      <c r="R456" s="6" t="str">
        <f>HYPERLINK("https://docs.wto.org/imrd/directdoc.asp?DDFDocuments/t/G/TBTN26/EU1216.docx", "https://docs.wto.org/imrd/directdoc.asp?DDFDocuments/t/G/TBTN26/EU1216.docx")</f>
        <v>https://docs.wto.org/imrd/directdoc.asp?DDFDocuments/t/G/TBTN26/EU1216.docx</v>
      </c>
      <c r="S456" s="6"/>
      <c r="T456" s="6"/>
      <c r="U456" s="6" t="s">
        <v>44</v>
      </c>
      <c r="V456" s="6" t="s">
        <v>45</v>
      </c>
      <c r="W456" s="6" t="s">
        <v>45</v>
      </c>
      <c r="X456" s="6" t="s">
        <v>45</v>
      </c>
      <c r="Y456" s="6" t="s">
        <v>45</v>
      </c>
      <c r="Z456" s="6" t="s">
        <v>45</v>
      </c>
      <c r="AA456" s="6" t="s">
        <v>45</v>
      </c>
      <c r="AB456" s="9" t="s">
        <v>106</v>
      </c>
      <c r="AC456" s="6" t="s">
        <v>38</v>
      </c>
      <c r="AD456" s="6" t="s">
        <v>38</v>
      </c>
      <c r="AE456" s="6" t="s">
        <v>38</v>
      </c>
      <c r="AF456" s="6" t="s">
        <v>38</v>
      </c>
      <c r="AG456" s="6" t="s">
        <v>38</v>
      </c>
      <c r="AH456" s="9" t="s">
        <v>38</v>
      </c>
    </row>
    <row r="457" spans="1:34" ht="30" customHeight="1" x14ac:dyDescent="0.3">
      <c r="A457" s="6" t="s">
        <v>96</v>
      </c>
      <c r="B457" s="10">
        <v>46203</v>
      </c>
      <c r="C457" s="8" t="str">
        <f>HYPERLINK("https://epingalert.org/en/Search?viewData= G/TBT/N/EU/1217"," G/TBT/N/EU/1217")</f>
        <v xml:space="preserve"> G/TBT/N/EU/1217</v>
      </c>
      <c r="D457" s="9" t="s">
        <v>107</v>
      </c>
      <c r="E457" s="9" t="s">
        <v>108</v>
      </c>
      <c r="F457" s="9" t="s">
        <v>99</v>
      </c>
      <c r="G457" s="9" t="s">
        <v>38</v>
      </c>
      <c r="H457" s="9" t="s">
        <v>100</v>
      </c>
      <c r="I457" s="9" t="s">
        <v>109</v>
      </c>
      <c r="J457" s="9" t="s">
        <v>102</v>
      </c>
      <c r="K457" s="9" t="s">
        <v>38</v>
      </c>
      <c r="L457" s="6"/>
      <c r="M457" s="7">
        <v>46263</v>
      </c>
      <c r="N457" s="7" t="s">
        <v>110</v>
      </c>
      <c r="O457" s="7" t="s">
        <v>111</v>
      </c>
      <c r="P457" s="6" t="s">
        <v>43</v>
      </c>
      <c r="Q457" s="9" t="s">
        <v>112</v>
      </c>
      <c r="R457" s="6" t="str">
        <f>HYPERLINK("https://docs.wto.org/imrd/directdoc.asp?DDFDocuments/t/G/TBTN26/EU1217.docx", "https://docs.wto.org/imrd/directdoc.asp?DDFDocuments/t/G/TBTN26/EU1217.docx")</f>
        <v>https://docs.wto.org/imrd/directdoc.asp?DDFDocuments/t/G/TBTN26/EU1217.docx</v>
      </c>
      <c r="S457" s="6"/>
      <c r="T457" s="6"/>
      <c r="U457" s="6" t="s">
        <v>44</v>
      </c>
      <c r="V457" s="6" t="s">
        <v>45</v>
      </c>
      <c r="W457" s="6" t="s">
        <v>45</v>
      </c>
      <c r="X457" s="6" t="s">
        <v>45</v>
      </c>
      <c r="Y457" s="6" t="s">
        <v>45</v>
      </c>
      <c r="Z457" s="6" t="s">
        <v>45</v>
      </c>
      <c r="AA457" s="6" t="s">
        <v>45</v>
      </c>
      <c r="AB457" s="9" t="s">
        <v>113</v>
      </c>
      <c r="AC457" s="6" t="s">
        <v>38</v>
      </c>
      <c r="AD457" s="6" t="s">
        <v>38</v>
      </c>
      <c r="AE457" s="6" t="s">
        <v>38</v>
      </c>
      <c r="AF457" s="6" t="s">
        <v>38</v>
      </c>
      <c r="AG457" s="6" t="s">
        <v>38</v>
      </c>
      <c r="AH457" s="9" t="s">
        <v>38</v>
      </c>
    </row>
    <row r="458" spans="1:34" ht="30" customHeight="1" x14ac:dyDescent="0.3">
      <c r="A458" s="6" t="s">
        <v>114</v>
      </c>
      <c r="B458" s="10">
        <v>46203</v>
      </c>
      <c r="C458" s="8" t="str">
        <f>HYPERLINK("https://epingalert.org/en/Search?viewData= G/TBT/N/MNG/22"," G/TBT/N/MNG/22")</f>
        <v xml:space="preserve"> G/TBT/N/MNG/22</v>
      </c>
      <c r="D458" s="9" t="s">
        <v>115</v>
      </c>
      <c r="E458" s="9" t="s">
        <v>116</v>
      </c>
      <c r="F458" s="9" t="s">
        <v>117</v>
      </c>
      <c r="G458" s="9" t="s">
        <v>118</v>
      </c>
      <c r="H458" s="9" t="s">
        <v>119</v>
      </c>
      <c r="I458" s="9" t="s">
        <v>120</v>
      </c>
      <c r="J458" s="9" t="s">
        <v>38</v>
      </c>
      <c r="K458" s="9" t="s">
        <v>121</v>
      </c>
      <c r="L458" s="6"/>
      <c r="M458" s="7">
        <v>46263</v>
      </c>
      <c r="N458" s="7" t="s">
        <v>122</v>
      </c>
      <c r="O458" s="7" t="s">
        <v>122</v>
      </c>
      <c r="P458" s="6" t="s">
        <v>43</v>
      </c>
      <c r="Q458" s="9" t="s">
        <v>123</v>
      </c>
      <c r="R458" s="6" t="str">
        <f>HYPERLINK("https://docs.wto.org/imrd/directdoc.asp?DDFDocuments/t/G/TBTN26/MNG22.docx", "https://docs.wto.org/imrd/directdoc.asp?DDFDocuments/t/G/TBTN26/MNG22.docx")</f>
        <v>https://docs.wto.org/imrd/directdoc.asp?DDFDocuments/t/G/TBTN26/MNG22.docx</v>
      </c>
      <c r="S458" s="6"/>
      <c r="T458" s="6"/>
      <c r="U458" s="6" t="s">
        <v>44</v>
      </c>
      <c r="V458" s="6" t="s">
        <v>45</v>
      </c>
      <c r="W458" s="6" t="s">
        <v>44</v>
      </c>
      <c r="X458" s="6" t="s">
        <v>45</v>
      </c>
      <c r="Y458" s="6" t="s">
        <v>45</v>
      </c>
      <c r="Z458" s="6" t="s">
        <v>45</v>
      </c>
      <c r="AA458" s="6" t="s">
        <v>45</v>
      </c>
      <c r="AB458" s="9" t="s">
        <v>124</v>
      </c>
      <c r="AC458" s="6" t="s">
        <v>38</v>
      </c>
      <c r="AD458" s="6" t="s">
        <v>38</v>
      </c>
      <c r="AE458" s="6" t="s">
        <v>38</v>
      </c>
      <c r="AF458" s="6" t="s">
        <v>38</v>
      </c>
      <c r="AG458" s="6" t="s">
        <v>38</v>
      </c>
      <c r="AH458" s="9" t="s">
        <v>38</v>
      </c>
    </row>
    <row r="459" spans="1:34" ht="30" customHeight="1" x14ac:dyDescent="0.3">
      <c r="A459" s="6" t="s">
        <v>125</v>
      </c>
      <c r="B459" s="10">
        <v>46203</v>
      </c>
      <c r="C459" s="8" t="str">
        <f>HYPERLINK("https://epingalert.org/en/Search?viewData= G/TBT/N/UKR/391"," G/TBT/N/UKR/391")</f>
        <v xml:space="preserve"> G/TBT/N/UKR/391</v>
      </c>
      <c r="D459" s="9" t="s">
        <v>126</v>
      </c>
      <c r="E459" s="9" t="s">
        <v>127</v>
      </c>
      <c r="F459" s="9" t="s">
        <v>128</v>
      </c>
      <c r="G459" s="9" t="s">
        <v>38</v>
      </c>
      <c r="H459" s="9" t="s">
        <v>129</v>
      </c>
      <c r="I459" s="9" t="s">
        <v>130</v>
      </c>
      <c r="J459" s="9" t="s">
        <v>38</v>
      </c>
      <c r="K459" s="9" t="s">
        <v>121</v>
      </c>
      <c r="L459" s="6"/>
      <c r="M459" s="7">
        <v>46233</v>
      </c>
      <c r="N459" s="7" t="s">
        <v>122</v>
      </c>
      <c r="O459" s="7">
        <v>46388</v>
      </c>
      <c r="P459" s="6" t="s">
        <v>43</v>
      </c>
      <c r="Q459" s="9" t="s">
        <v>131</v>
      </c>
      <c r="R459" s="6" t="str">
        <f>HYPERLINK("https://docs.wto.org/imrd/directdoc.asp?DDFDocuments/t/G/TBTN26/UKR391.docx", "https://docs.wto.org/imrd/directdoc.asp?DDFDocuments/t/G/TBTN26/UKR391.docx")</f>
        <v>https://docs.wto.org/imrd/directdoc.asp?DDFDocuments/t/G/TBTN26/UKR391.docx</v>
      </c>
      <c r="S459" s="6"/>
      <c r="T459" s="6"/>
      <c r="U459" s="6" t="s">
        <v>44</v>
      </c>
      <c r="V459" s="6" t="s">
        <v>45</v>
      </c>
      <c r="W459" s="6" t="s">
        <v>44</v>
      </c>
      <c r="X459" s="6" t="s">
        <v>45</v>
      </c>
      <c r="Y459" s="6" t="s">
        <v>45</v>
      </c>
      <c r="Z459" s="6" t="s">
        <v>45</v>
      </c>
      <c r="AA459" s="6" t="s">
        <v>45</v>
      </c>
      <c r="AB459" s="9" t="s">
        <v>132</v>
      </c>
      <c r="AC459" s="6" t="s">
        <v>38</v>
      </c>
      <c r="AD459" s="6" t="s">
        <v>38</v>
      </c>
      <c r="AE459" s="6" t="s">
        <v>38</v>
      </c>
      <c r="AF459" s="6" t="s">
        <v>38</v>
      </c>
      <c r="AG459" s="6" t="s">
        <v>38</v>
      </c>
      <c r="AH459" s="9" t="s">
        <v>38</v>
      </c>
    </row>
    <row r="460" spans="1:34" ht="30" customHeight="1" x14ac:dyDescent="0.3">
      <c r="A460" s="6" t="s">
        <v>54</v>
      </c>
      <c r="B460" s="10">
        <v>46203</v>
      </c>
      <c r="C460" s="8" t="str">
        <f>HYPERLINK("https://epingalert.org/en/Search?viewData= G/TBT/N/USA/1956/Add.3"," G/TBT/N/USA/1956/Add.3")</f>
        <v xml:space="preserve"> G/TBT/N/USA/1956/Add.3</v>
      </c>
      <c r="D460" s="9" t="s">
        <v>133</v>
      </c>
      <c r="E460" s="9" t="s">
        <v>134</v>
      </c>
      <c r="F460" s="9" t="s">
        <v>135</v>
      </c>
      <c r="G460" s="9" t="s">
        <v>38</v>
      </c>
      <c r="H460" s="9" t="s">
        <v>136</v>
      </c>
      <c r="I460" s="9" t="s">
        <v>137</v>
      </c>
      <c r="J460" s="9" t="s">
        <v>38</v>
      </c>
      <c r="K460" s="9" t="s">
        <v>38</v>
      </c>
      <c r="L460" s="6"/>
      <c r="M460" s="7" t="s">
        <v>38</v>
      </c>
      <c r="N460" s="7"/>
      <c r="O460" s="7"/>
      <c r="P460" s="6" t="s">
        <v>52</v>
      </c>
      <c r="Q460" s="9" t="s">
        <v>138</v>
      </c>
      <c r="R460" s="6" t="str">
        <f>HYPERLINK("https://docs.wto.org/imrd/directdoc.asp?DDFDocuments/t/G/TBTN23/USA1956A3.docx", "https://docs.wto.org/imrd/directdoc.asp?DDFDocuments/t/G/TBTN23/USA1956A3.docx")</f>
        <v>https://docs.wto.org/imrd/directdoc.asp?DDFDocuments/t/G/TBTN23/USA1956A3.docx</v>
      </c>
      <c r="S460" s="6"/>
      <c r="T460" s="6" t="str">
        <f>HYPERLINK("https://docs.wto.org/imrd/directdoc.asp?DDFDocuments/v/G/TBTN23/USA1956A3.docx", "https://docs.wto.org/imrd/directdoc.asp?DDFDocuments/v/G/TBTN23/USA1956A3.docx")</f>
        <v>https://docs.wto.org/imrd/directdoc.asp?DDFDocuments/v/G/TBTN23/USA1956A3.docx</v>
      </c>
      <c r="U460" s="6" t="s">
        <v>44</v>
      </c>
      <c r="V460" s="6" t="s">
        <v>45</v>
      </c>
      <c r="W460" s="6" t="s">
        <v>45</v>
      </c>
      <c r="X460" s="6" t="s">
        <v>45</v>
      </c>
      <c r="Y460" s="6" t="s">
        <v>45</v>
      </c>
      <c r="Z460" s="6" t="s">
        <v>45</v>
      </c>
      <c r="AA460" s="6" t="s">
        <v>45</v>
      </c>
      <c r="AB460" s="9" t="s">
        <v>38</v>
      </c>
      <c r="AC460" s="6" t="s">
        <v>38</v>
      </c>
      <c r="AD460" s="6" t="s">
        <v>38</v>
      </c>
      <c r="AE460" s="6" t="s">
        <v>38</v>
      </c>
      <c r="AF460" s="6" t="s">
        <v>38</v>
      </c>
      <c r="AG460" s="6" t="s">
        <v>38</v>
      </c>
      <c r="AH460" s="9" t="s">
        <v>38</v>
      </c>
    </row>
    <row r="461" spans="1:34" ht="30" customHeight="1" x14ac:dyDescent="0.3">
      <c r="A461" s="6" t="s">
        <v>54</v>
      </c>
      <c r="B461" s="10">
        <v>46203</v>
      </c>
      <c r="C461" s="8" t="str">
        <f>HYPERLINK("https://epingalert.org/en/Search?viewData= G/TBT/N/USA/2297"," G/TBT/N/USA/2297")</f>
        <v xml:space="preserve"> G/TBT/N/USA/2297</v>
      </c>
      <c r="D461" s="9" t="s">
        <v>139</v>
      </c>
      <c r="E461" s="9" t="s">
        <v>140</v>
      </c>
      <c r="F461" s="9" t="s">
        <v>141</v>
      </c>
      <c r="G461" s="9" t="s">
        <v>38</v>
      </c>
      <c r="H461" s="9" t="s">
        <v>119</v>
      </c>
      <c r="I461" s="9" t="s">
        <v>142</v>
      </c>
      <c r="J461" s="9" t="s">
        <v>38</v>
      </c>
      <c r="K461" s="9" t="s">
        <v>121</v>
      </c>
      <c r="L461" s="6"/>
      <c r="M461" s="7">
        <v>46279</v>
      </c>
      <c r="N461" s="7" t="s">
        <v>122</v>
      </c>
      <c r="O461" s="7" t="s">
        <v>122</v>
      </c>
      <c r="P461" s="6" t="s">
        <v>43</v>
      </c>
      <c r="Q461" s="9" t="s">
        <v>143</v>
      </c>
      <c r="R461" s="6" t="str">
        <f>HYPERLINK("https://docs.wto.org/imrd/directdoc.asp?DDFDocuments/t/G/TBTN26/USA2297.docx", "https://docs.wto.org/imrd/directdoc.asp?DDFDocuments/t/G/TBTN26/USA2297.docx")</f>
        <v>https://docs.wto.org/imrd/directdoc.asp?DDFDocuments/t/G/TBTN26/USA2297.docx</v>
      </c>
      <c r="S461" s="6"/>
      <c r="T461" s="6"/>
      <c r="U461" s="6" t="s">
        <v>44</v>
      </c>
      <c r="V461" s="6" t="s">
        <v>45</v>
      </c>
      <c r="W461" s="6" t="s">
        <v>45</v>
      </c>
      <c r="X461" s="6" t="s">
        <v>45</v>
      </c>
      <c r="Y461" s="6" t="s">
        <v>45</v>
      </c>
      <c r="Z461" s="6" t="s">
        <v>45</v>
      </c>
      <c r="AA461" s="6" t="s">
        <v>45</v>
      </c>
      <c r="AB461" s="9" t="s">
        <v>144</v>
      </c>
      <c r="AC461" s="6" t="s">
        <v>38</v>
      </c>
      <c r="AD461" s="6" t="s">
        <v>38</v>
      </c>
      <c r="AE461" s="6" t="s">
        <v>38</v>
      </c>
      <c r="AF461" s="6" t="s">
        <v>38</v>
      </c>
      <c r="AG461" s="6" t="s">
        <v>38</v>
      </c>
      <c r="AH461" s="9" t="s">
        <v>38</v>
      </c>
    </row>
  </sheetData>
  <sortState xmlns:xlrd2="http://schemas.microsoft.com/office/spreadsheetml/2017/richdata2" ref="A2:AH461">
    <sortCondition ref="B2:B461"/>
  </sortState>
  <pageMargins left="0.7" right="0.7" top="0.75" bottom="0.75" header="0.3" footer="0.3"/>
</worksheet>
</file>

<file path=docMetadata/LabelInfo.xml><?xml version="1.0" encoding="utf-8"?>
<clbl:labelList xmlns:clbl="http://schemas.microsoft.com/office/2020/mipLabelMetadata">
  <clbl:label id="{7bce49ad-6e13-4667-9698-89b6274ba9f6}" enabled="0" method="" siteId="{7bce49ad-6e13-4667-9698-89b6274ba9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Reginienė</dc:creator>
  <cp:lastModifiedBy>Dalia Reginienė</cp:lastModifiedBy>
  <dcterms:created xsi:type="dcterms:W3CDTF">2026-07-01T08:28:43Z</dcterms:created>
  <dcterms:modified xsi:type="dcterms:W3CDTF">2026-07-01T08:34:08Z</dcterms:modified>
</cp:coreProperties>
</file>