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ukmin-my.sharepoint.com/personal/dalia_reginiene_lasa_gov_lt/Documents/Dokumentai/NTRS/TRIS/2026/KASMENESINIS_INFORMAVIMAS/2026-05/"/>
    </mc:Choice>
  </mc:AlternateContent>
  <xr:revisionPtr revIDLastSave="36" documentId="8_{AB78C73F-459D-4BF2-AD5C-457BE69D6897}" xr6:coauthVersionLast="47" xr6:coauthVersionMax="47" xr10:uidLastSave="{25527CF8-58F5-4EAC-AD39-C5C01CE43F13}"/>
  <bookViews>
    <workbookView xWindow="28680" yWindow="-120" windowWidth="29040" windowHeight="15720" xr2:uid="{00000000-000D-0000-FFFF-FFFF00000000}"/>
  </bookViews>
  <sheets>
    <sheet name="Notification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0" i="1" l="1"/>
  <c r="S10" i="1"/>
  <c r="R10" i="1"/>
  <c r="C10" i="1"/>
  <c r="T9" i="1"/>
  <c r="S9" i="1"/>
  <c r="R9" i="1"/>
  <c r="C9" i="1"/>
  <c r="T8" i="1"/>
  <c r="S8" i="1"/>
  <c r="R8" i="1"/>
  <c r="C8" i="1"/>
  <c r="T7" i="1"/>
  <c r="S7" i="1"/>
  <c r="R7" i="1"/>
  <c r="C7" i="1"/>
  <c r="T6" i="1"/>
  <c r="S6" i="1"/>
  <c r="R6" i="1"/>
  <c r="C6" i="1"/>
  <c r="T5" i="1"/>
  <c r="S5" i="1"/>
  <c r="R5" i="1"/>
  <c r="C5" i="1"/>
  <c r="T4" i="1"/>
  <c r="S4" i="1"/>
  <c r="R4" i="1"/>
  <c r="C4" i="1"/>
  <c r="T3" i="1"/>
  <c r="S3" i="1"/>
  <c r="R3" i="1"/>
  <c r="C3" i="1"/>
  <c r="T2" i="1"/>
  <c r="S2" i="1"/>
  <c r="R2" i="1"/>
  <c r="C2" i="1"/>
  <c r="T21" i="1"/>
  <c r="S21" i="1"/>
  <c r="R21" i="1"/>
  <c r="C21" i="1"/>
  <c r="T20" i="1"/>
  <c r="S20" i="1"/>
  <c r="R20" i="1"/>
  <c r="C20" i="1"/>
  <c r="T19" i="1"/>
  <c r="S19" i="1"/>
  <c r="R19" i="1"/>
  <c r="C19" i="1"/>
  <c r="T18" i="1"/>
  <c r="S18" i="1"/>
  <c r="R18" i="1"/>
  <c r="C18" i="1"/>
  <c r="T17" i="1"/>
  <c r="S17" i="1"/>
  <c r="R17" i="1"/>
  <c r="C17" i="1"/>
  <c r="T16" i="1"/>
  <c r="S16" i="1"/>
  <c r="R16" i="1"/>
  <c r="C16" i="1"/>
  <c r="T15" i="1"/>
  <c r="S15" i="1"/>
  <c r="R15" i="1"/>
  <c r="C15" i="1"/>
  <c r="T14" i="1"/>
  <c r="S14" i="1"/>
  <c r="R14" i="1"/>
  <c r="C14" i="1"/>
  <c r="T13" i="1"/>
  <c r="S13" i="1"/>
  <c r="R13" i="1"/>
  <c r="C13" i="1"/>
  <c r="T12" i="1"/>
  <c r="S12" i="1"/>
  <c r="R12" i="1"/>
  <c r="C12" i="1"/>
  <c r="T11" i="1"/>
  <c r="S11" i="1"/>
  <c r="R11" i="1"/>
  <c r="C11" i="1"/>
  <c r="T41" i="1"/>
  <c r="S41" i="1"/>
  <c r="R41" i="1"/>
  <c r="C41" i="1"/>
  <c r="T40" i="1"/>
  <c r="S40" i="1"/>
  <c r="R40" i="1"/>
  <c r="C40" i="1"/>
  <c r="T39" i="1"/>
  <c r="S39" i="1"/>
  <c r="R39" i="1"/>
  <c r="C39" i="1"/>
  <c r="T38" i="1"/>
  <c r="S38" i="1"/>
  <c r="R38" i="1"/>
  <c r="C38" i="1"/>
  <c r="T37" i="1"/>
  <c r="S37" i="1"/>
  <c r="R37" i="1"/>
  <c r="C37" i="1"/>
  <c r="T36" i="1"/>
  <c r="S36" i="1"/>
  <c r="R36" i="1"/>
  <c r="C36" i="1"/>
  <c r="T35" i="1"/>
  <c r="S35" i="1"/>
  <c r="R35" i="1"/>
  <c r="C35" i="1"/>
  <c r="T34" i="1"/>
  <c r="S34" i="1"/>
  <c r="R34" i="1"/>
  <c r="C34" i="1"/>
  <c r="T33" i="1"/>
  <c r="S33" i="1"/>
  <c r="R33" i="1"/>
  <c r="C33" i="1"/>
  <c r="T32" i="1"/>
  <c r="S32" i="1"/>
  <c r="R32" i="1"/>
  <c r="C32" i="1"/>
  <c r="T31" i="1"/>
  <c r="S31" i="1"/>
  <c r="R31" i="1"/>
  <c r="C31" i="1"/>
  <c r="T30" i="1"/>
  <c r="S30" i="1"/>
  <c r="R30" i="1"/>
  <c r="C30" i="1"/>
  <c r="T29" i="1"/>
  <c r="S29" i="1"/>
  <c r="R29" i="1"/>
  <c r="C29" i="1"/>
  <c r="T28" i="1"/>
  <c r="S28" i="1"/>
  <c r="R28" i="1"/>
  <c r="C28" i="1"/>
  <c r="T27" i="1"/>
  <c r="S27" i="1"/>
  <c r="R27" i="1"/>
  <c r="C27" i="1"/>
  <c r="T26" i="1"/>
  <c r="S26" i="1"/>
  <c r="R26" i="1"/>
  <c r="C26" i="1"/>
  <c r="T25" i="1"/>
  <c r="S25" i="1"/>
  <c r="R25" i="1"/>
  <c r="C25" i="1"/>
  <c r="T24" i="1"/>
  <c r="S24" i="1"/>
  <c r="R24" i="1"/>
  <c r="C24" i="1"/>
  <c r="T23" i="1"/>
  <c r="S23" i="1"/>
  <c r="R23" i="1"/>
  <c r="C23" i="1"/>
  <c r="T22" i="1"/>
  <c r="S22" i="1"/>
  <c r="R22" i="1"/>
  <c r="C22" i="1"/>
  <c r="T63" i="1"/>
  <c r="S63" i="1"/>
  <c r="R63" i="1"/>
  <c r="C63" i="1"/>
  <c r="T62" i="1"/>
  <c r="S62" i="1"/>
  <c r="R62" i="1"/>
  <c r="C62" i="1"/>
  <c r="T61" i="1"/>
  <c r="S61" i="1"/>
  <c r="R61" i="1"/>
  <c r="C61" i="1"/>
  <c r="T60" i="1"/>
  <c r="S60" i="1"/>
  <c r="R60" i="1"/>
  <c r="C60" i="1"/>
  <c r="T59" i="1"/>
  <c r="S59" i="1"/>
  <c r="R59" i="1"/>
  <c r="C59" i="1"/>
  <c r="T58" i="1"/>
  <c r="S58" i="1"/>
  <c r="R58" i="1"/>
  <c r="C58" i="1"/>
  <c r="T57" i="1"/>
  <c r="S57" i="1"/>
  <c r="R57" i="1"/>
  <c r="C57" i="1"/>
  <c r="T56" i="1"/>
  <c r="S56" i="1"/>
  <c r="R56" i="1"/>
  <c r="C56" i="1"/>
  <c r="T55" i="1"/>
  <c r="S55" i="1"/>
  <c r="R55" i="1"/>
  <c r="C55" i="1"/>
  <c r="T54" i="1"/>
  <c r="S54" i="1"/>
  <c r="R54" i="1"/>
  <c r="C54" i="1"/>
  <c r="T53" i="1"/>
  <c r="S53" i="1"/>
  <c r="R53" i="1"/>
  <c r="C53" i="1"/>
  <c r="T52" i="1"/>
  <c r="S52" i="1"/>
  <c r="R52" i="1"/>
  <c r="C52" i="1"/>
  <c r="T51" i="1"/>
  <c r="S51" i="1"/>
  <c r="R51" i="1"/>
  <c r="C51" i="1"/>
  <c r="T50" i="1"/>
  <c r="S50" i="1"/>
  <c r="R50" i="1"/>
  <c r="C50" i="1"/>
  <c r="T49" i="1"/>
  <c r="S49" i="1"/>
  <c r="R49" i="1"/>
  <c r="C49" i="1"/>
  <c r="T48" i="1"/>
  <c r="S48" i="1"/>
  <c r="R48" i="1"/>
  <c r="C48" i="1"/>
  <c r="T47" i="1"/>
  <c r="S47" i="1"/>
  <c r="R47" i="1"/>
  <c r="C47" i="1"/>
  <c r="T46" i="1"/>
  <c r="S46" i="1"/>
  <c r="R46" i="1"/>
  <c r="C46" i="1"/>
  <c r="T45" i="1"/>
  <c r="S45" i="1"/>
  <c r="R45" i="1"/>
  <c r="C45" i="1"/>
  <c r="T44" i="1"/>
  <c r="S44" i="1"/>
  <c r="R44" i="1"/>
  <c r="C44" i="1"/>
  <c r="T43" i="1"/>
  <c r="S43" i="1"/>
  <c r="R43" i="1"/>
  <c r="C43" i="1"/>
  <c r="T42" i="1"/>
  <c r="S42" i="1"/>
  <c r="R42" i="1"/>
  <c r="C42" i="1"/>
  <c r="T91" i="1"/>
  <c r="S91" i="1"/>
  <c r="R91" i="1"/>
  <c r="C91" i="1"/>
  <c r="T90" i="1"/>
  <c r="S90" i="1"/>
  <c r="R90" i="1"/>
  <c r="C90" i="1"/>
  <c r="T89" i="1"/>
  <c r="S89" i="1"/>
  <c r="R89" i="1"/>
  <c r="C89" i="1"/>
  <c r="T88" i="1"/>
  <c r="S88" i="1"/>
  <c r="R88" i="1"/>
  <c r="C88" i="1"/>
  <c r="T87" i="1"/>
  <c r="S87" i="1"/>
  <c r="R87" i="1"/>
  <c r="C87" i="1"/>
  <c r="T86" i="1"/>
  <c r="S86" i="1"/>
  <c r="R86" i="1"/>
  <c r="C86" i="1"/>
  <c r="T85" i="1"/>
  <c r="S85" i="1"/>
  <c r="R85" i="1"/>
  <c r="C85" i="1"/>
  <c r="T84" i="1"/>
  <c r="S84" i="1"/>
  <c r="R84" i="1"/>
  <c r="C84" i="1"/>
  <c r="T83" i="1"/>
  <c r="S83" i="1"/>
  <c r="R83" i="1"/>
  <c r="C83" i="1"/>
  <c r="T82" i="1"/>
  <c r="S82" i="1"/>
  <c r="R82" i="1"/>
  <c r="C82" i="1"/>
  <c r="T81" i="1"/>
  <c r="S81" i="1"/>
  <c r="R81" i="1"/>
  <c r="C81" i="1"/>
  <c r="T80" i="1"/>
  <c r="S80" i="1"/>
  <c r="R80" i="1"/>
  <c r="C80" i="1"/>
  <c r="T79" i="1"/>
  <c r="S79" i="1"/>
  <c r="R79" i="1"/>
  <c r="C79" i="1"/>
  <c r="T78" i="1"/>
  <c r="S78" i="1"/>
  <c r="R78" i="1"/>
  <c r="C78" i="1"/>
  <c r="T77" i="1"/>
  <c r="S77" i="1"/>
  <c r="R77" i="1"/>
  <c r="C77" i="1"/>
  <c r="T76" i="1"/>
  <c r="S76" i="1"/>
  <c r="R76" i="1"/>
  <c r="C76" i="1"/>
  <c r="T75" i="1"/>
  <c r="S75" i="1"/>
  <c r="R75" i="1"/>
  <c r="C75" i="1"/>
  <c r="T74" i="1"/>
  <c r="S74" i="1"/>
  <c r="R74" i="1"/>
  <c r="C74" i="1"/>
  <c r="T73" i="1"/>
  <c r="S73" i="1"/>
  <c r="R73" i="1"/>
  <c r="C73" i="1"/>
  <c r="T72" i="1"/>
  <c r="S72" i="1"/>
  <c r="R72" i="1"/>
  <c r="C72" i="1"/>
  <c r="T71" i="1"/>
  <c r="S71" i="1"/>
  <c r="R71" i="1"/>
  <c r="C71" i="1"/>
  <c r="T70" i="1"/>
  <c r="S70" i="1"/>
  <c r="R70" i="1"/>
  <c r="C70" i="1"/>
  <c r="T69" i="1"/>
  <c r="S69" i="1"/>
  <c r="R69" i="1"/>
  <c r="C69" i="1"/>
  <c r="T68" i="1"/>
  <c r="S68" i="1"/>
  <c r="R68" i="1"/>
  <c r="C68" i="1"/>
  <c r="T67" i="1"/>
  <c r="S67" i="1"/>
  <c r="R67" i="1"/>
  <c r="C67" i="1"/>
  <c r="T66" i="1"/>
  <c r="S66" i="1"/>
  <c r="R66" i="1"/>
  <c r="C66" i="1"/>
  <c r="T65" i="1"/>
  <c r="S65" i="1"/>
  <c r="R65" i="1"/>
  <c r="C65" i="1"/>
  <c r="T64" i="1"/>
  <c r="S64" i="1"/>
  <c r="R64" i="1"/>
  <c r="C64" i="1"/>
  <c r="T139" i="1"/>
  <c r="S139" i="1"/>
  <c r="R139" i="1"/>
  <c r="C139" i="1"/>
  <c r="T138" i="1"/>
  <c r="S138" i="1"/>
  <c r="R138" i="1"/>
  <c r="C138" i="1"/>
  <c r="T137" i="1"/>
  <c r="S137" i="1"/>
  <c r="R137" i="1"/>
  <c r="C137" i="1"/>
  <c r="T136" i="1"/>
  <c r="S136" i="1"/>
  <c r="R136" i="1"/>
  <c r="C136" i="1"/>
  <c r="T135" i="1"/>
  <c r="S135" i="1"/>
  <c r="R135" i="1"/>
  <c r="C135" i="1"/>
  <c r="T134" i="1"/>
  <c r="S134" i="1"/>
  <c r="R134" i="1"/>
  <c r="C134" i="1"/>
  <c r="T133" i="1"/>
  <c r="S133" i="1"/>
  <c r="R133" i="1"/>
  <c r="C133" i="1"/>
  <c r="T132" i="1"/>
  <c r="S132" i="1"/>
  <c r="R132" i="1"/>
  <c r="C132" i="1"/>
  <c r="T131" i="1"/>
  <c r="S131" i="1"/>
  <c r="R131" i="1"/>
  <c r="C131" i="1"/>
  <c r="T130" i="1"/>
  <c r="S130" i="1"/>
  <c r="R130" i="1"/>
  <c r="C130" i="1"/>
  <c r="T129" i="1"/>
  <c r="S129" i="1"/>
  <c r="R129" i="1"/>
  <c r="C129" i="1"/>
  <c r="T128" i="1"/>
  <c r="S128" i="1"/>
  <c r="R128" i="1"/>
  <c r="C128" i="1"/>
  <c r="T127" i="1"/>
  <c r="S127" i="1"/>
  <c r="R127" i="1"/>
  <c r="C127" i="1"/>
  <c r="T126" i="1"/>
  <c r="S126" i="1"/>
  <c r="R126" i="1"/>
  <c r="C126" i="1"/>
  <c r="T125" i="1"/>
  <c r="S125" i="1"/>
  <c r="R125" i="1"/>
  <c r="C125" i="1"/>
  <c r="T124" i="1"/>
  <c r="S124" i="1"/>
  <c r="R124" i="1"/>
  <c r="C124" i="1"/>
  <c r="T123" i="1"/>
  <c r="S123" i="1"/>
  <c r="R123" i="1"/>
  <c r="C123" i="1"/>
  <c r="T122" i="1"/>
  <c r="S122" i="1"/>
  <c r="R122" i="1"/>
  <c r="C122" i="1"/>
  <c r="T121" i="1"/>
  <c r="S121" i="1"/>
  <c r="R121" i="1"/>
  <c r="C121" i="1"/>
  <c r="T120" i="1"/>
  <c r="S120" i="1"/>
  <c r="R120" i="1"/>
  <c r="C120" i="1"/>
  <c r="T119" i="1"/>
  <c r="S119" i="1"/>
  <c r="R119" i="1"/>
  <c r="C119" i="1"/>
  <c r="T118" i="1"/>
  <c r="S118" i="1"/>
  <c r="R118" i="1"/>
  <c r="C118" i="1"/>
  <c r="T117" i="1"/>
  <c r="S117" i="1"/>
  <c r="R117" i="1"/>
  <c r="C117" i="1"/>
  <c r="T116" i="1"/>
  <c r="S116" i="1"/>
  <c r="R116" i="1"/>
  <c r="C116" i="1"/>
  <c r="T115" i="1"/>
  <c r="S115" i="1"/>
  <c r="R115" i="1"/>
  <c r="C115" i="1"/>
  <c r="T114" i="1"/>
  <c r="S114" i="1"/>
  <c r="R114" i="1"/>
  <c r="C114" i="1"/>
  <c r="T113" i="1"/>
  <c r="S113" i="1"/>
  <c r="R113" i="1"/>
  <c r="C113" i="1"/>
  <c r="T112" i="1"/>
  <c r="S112" i="1"/>
  <c r="R112" i="1"/>
  <c r="C112" i="1"/>
  <c r="T111" i="1"/>
  <c r="S111" i="1"/>
  <c r="R111" i="1"/>
  <c r="C111" i="1"/>
  <c r="T110" i="1"/>
  <c r="S110" i="1"/>
  <c r="R110" i="1"/>
  <c r="C110" i="1"/>
  <c r="T109" i="1"/>
  <c r="S109" i="1"/>
  <c r="R109" i="1"/>
  <c r="C109" i="1"/>
  <c r="T108" i="1"/>
  <c r="S108" i="1"/>
  <c r="R108" i="1"/>
  <c r="C108" i="1"/>
  <c r="T107" i="1"/>
  <c r="S107" i="1"/>
  <c r="R107" i="1"/>
  <c r="C107" i="1"/>
  <c r="T106" i="1"/>
  <c r="S106" i="1"/>
  <c r="R106" i="1"/>
  <c r="C106" i="1"/>
  <c r="T105" i="1"/>
  <c r="S105" i="1"/>
  <c r="R105" i="1"/>
  <c r="C105" i="1"/>
  <c r="T104" i="1"/>
  <c r="S104" i="1"/>
  <c r="R104" i="1"/>
  <c r="C104" i="1"/>
  <c r="T103" i="1"/>
  <c r="S103" i="1"/>
  <c r="R103" i="1"/>
  <c r="C103" i="1"/>
  <c r="T102" i="1"/>
  <c r="S102" i="1"/>
  <c r="R102" i="1"/>
  <c r="C102" i="1"/>
  <c r="T101" i="1"/>
  <c r="S101" i="1"/>
  <c r="R101" i="1"/>
  <c r="C101" i="1"/>
  <c r="T100" i="1"/>
  <c r="S100" i="1"/>
  <c r="R100" i="1"/>
  <c r="C100" i="1"/>
  <c r="T99" i="1"/>
  <c r="S99" i="1"/>
  <c r="R99" i="1"/>
  <c r="C99" i="1"/>
  <c r="T98" i="1"/>
  <c r="S98" i="1"/>
  <c r="R98" i="1"/>
  <c r="C98" i="1"/>
  <c r="T97" i="1"/>
  <c r="S97" i="1"/>
  <c r="R97" i="1"/>
  <c r="C97" i="1"/>
  <c r="T96" i="1"/>
  <c r="S96" i="1"/>
  <c r="R96" i="1"/>
  <c r="C96" i="1"/>
  <c r="T95" i="1"/>
  <c r="S95" i="1"/>
  <c r="R95" i="1"/>
  <c r="C95" i="1"/>
  <c r="T94" i="1"/>
  <c r="S94" i="1"/>
  <c r="R94" i="1"/>
  <c r="C94" i="1"/>
  <c r="T93" i="1"/>
  <c r="S93" i="1"/>
  <c r="R93" i="1"/>
  <c r="C93" i="1"/>
  <c r="T92" i="1"/>
  <c r="S92" i="1"/>
  <c r="R92" i="1"/>
  <c r="C92" i="1"/>
  <c r="T168" i="1"/>
  <c r="S168" i="1"/>
  <c r="R168" i="1"/>
  <c r="C168" i="1"/>
  <c r="T167" i="1"/>
  <c r="S167" i="1"/>
  <c r="R167" i="1"/>
  <c r="C167" i="1"/>
  <c r="T166" i="1"/>
  <c r="S166" i="1"/>
  <c r="R166" i="1"/>
  <c r="C166" i="1"/>
  <c r="T165" i="1"/>
  <c r="S165" i="1"/>
  <c r="R165" i="1"/>
  <c r="C165" i="1"/>
  <c r="T164" i="1"/>
  <c r="S164" i="1"/>
  <c r="R164" i="1"/>
  <c r="C164" i="1"/>
  <c r="T163" i="1"/>
  <c r="S163" i="1"/>
  <c r="R163" i="1"/>
  <c r="C163" i="1"/>
  <c r="T162" i="1"/>
  <c r="S162" i="1"/>
  <c r="R162" i="1"/>
  <c r="C162" i="1"/>
  <c r="T161" i="1"/>
  <c r="S161" i="1"/>
  <c r="R161" i="1"/>
  <c r="C161" i="1"/>
  <c r="T160" i="1"/>
  <c r="S160" i="1"/>
  <c r="R160" i="1"/>
  <c r="C160" i="1"/>
  <c r="T159" i="1"/>
  <c r="S159" i="1"/>
  <c r="R159" i="1"/>
  <c r="C159" i="1"/>
  <c r="T158" i="1"/>
  <c r="S158" i="1"/>
  <c r="R158" i="1"/>
  <c r="C158" i="1"/>
  <c r="T157" i="1"/>
  <c r="S157" i="1"/>
  <c r="R157" i="1"/>
  <c r="C157" i="1"/>
  <c r="T156" i="1"/>
  <c r="S156" i="1"/>
  <c r="R156" i="1"/>
  <c r="C156" i="1"/>
  <c r="T155" i="1"/>
  <c r="S155" i="1"/>
  <c r="R155" i="1"/>
  <c r="C155" i="1"/>
  <c r="T154" i="1"/>
  <c r="S154" i="1"/>
  <c r="R154" i="1"/>
  <c r="C154" i="1"/>
  <c r="T153" i="1"/>
  <c r="S153" i="1"/>
  <c r="R153" i="1"/>
  <c r="C153" i="1"/>
  <c r="T152" i="1"/>
  <c r="S152" i="1"/>
  <c r="R152" i="1"/>
  <c r="C152" i="1"/>
  <c r="T151" i="1"/>
  <c r="S151" i="1"/>
  <c r="R151" i="1"/>
  <c r="C151" i="1"/>
  <c r="T150" i="1"/>
  <c r="S150" i="1"/>
  <c r="R150" i="1"/>
  <c r="C150" i="1"/>
  <c r="T149" i="1"/>
  <c r="S149" i="1"/>
  <c r="R149" i="1"/>
  <c r="C149" i="1"/>
  <c r="T148" i="1"/>
  <c r="S148" i="1"/>
  <c r="R148" i="1"/>
  <c r="C148" i="1"/>
  <c r="T147" i="1"/>
  <c r="S147" i="1"/>
  <c r="R147" i="1"/>
  <c r="C147" i="1"/>
  <c r="T146" i="1"/>
  <c r="S146" i="1"/>
  <c r="R146" i="1"/>
  <c r="C146" i="1"/>
  <c r="T145" i="1"/>
  <c r="S145" i="1"/>
  <c r="R145" i="1"/>
  <c r="C145" i="1"/>
  <c r="T144" i="1"/>
  <c r="S144" i="1"/>
  <c r="R144" i="1"/>
  <c r="C144" i="1"/>
  <c r="T143" i="1"/>
  <c r="S143" i="1"/>
  <c r="R143" i="1"/>
  <c r="C143" i="1"/>
  <c r="T142" i="1"/>
  <c r="S142" i="1"/>
  <c r="R142" i="1"/>
  <c r="C142" i="1"/>
  <c r="T141" i="1"/>
  <c r="S141" i="1"/>
  <c r="R141" i="1"/>
  <c r="C141" i="1"/>
  <c r="T140" i="1"/>
  <c r="S140" i="1"/>
  <c r="R140" i="1"/>
  <c r="C140" i="1"/>
  <c r="T218" i="1"/>
  <c r="S218" i="1"/>
  <c r="R218" i="1"/>
  <c r="C218" i="1"/>
  <c r="T217" i="1"/>
  <c r="S217" i="1"/>
  <c r="R217" i="1"/>
  <c r="C217" i="1"/>
  <c r="T216" i="1"/>
  <c r="S216" i="1"/>
  <c r="R216" i="1"/>
  <c r="C216" i="1"/>
  <c r="T215" i="1"/>
  <c r="S215" i="1"/>
  <c r="R215" i="1"/>
  <c r="C215" i="1"/>
  <c r="T214" i="1"/>
  <c r="S214" i="1"/>
  <c r="R214" i="1"/>
  <c r="C214" i="1"/>
  <c r="T213" i="1"/>
  <c r="S213" i="1"/>
  <c r="R213" i="1"/>
  <c r="C213" i="1"/>
  <c r="T212" i="1"/>
  <c r="S212" i="1"/>
  <c r="R212" i="1"/>
  <c r="C212" i="1"/>
  <c r="T211" i="1"/>
  <c r="S211" i="1"/>
  <c r="R211" i="1"/>
  <c r="C211" i="1"/>
  <c r="T210" i="1"/>
  <c r="S210" i="1"/>
  <c r="R210" i="1"/>
  <c r="C210" i="1"/>
  <c r="T209" i="1"/>
  <c r="S209" i="1"/>
  <c r="R209" i="1"/>
  <c r="C209" i="1"/>
  <c r="T208" i="1"/>
  <c r="S208" i="1"/>
  <c r="R208" i="1"/>
  <c r="C208" i="1"/>
  <c r="T207" i="1"/>
  <c r="S207" i="1"/>
  <c r="R207" i="1"/>
  <c r="C207" i="1"/>
  <c r="T206" i="1"/>
  <c r="S206" i="1"/>
  <c r="R206" i="1"/>
  <c r="C206" i="1"/>
  <c r="T205" i="1"/>
  <c r="S205" i="1"/>
  <c r="R205" i="1"/>
  <c r="C205" i="1"/>
  <c r="T204" i="1"/>
  <c r="S204" i="1"/>
  <c r="R204" i="1"/>
  <c r="C204" i="1"/>
  <c r="T203" i="1"/>
  <c r="S203" i="1"/>
  <c r="R203" i="1"/>
  <c r="C203" i="1"/>
  <c r="T202" i="1"/>
  <c r="S202" i="1"/>
  <c r="R202" i="1"/>
  <c r="C202" i="1"/>
  <c r="T201" i="1"/>
  <c r="S201" i="1"/>
  <c r="R201" i="1"/>
  <c r="C201" i="1"/>
  <c r="T200" i="1"/>
  <c r="S200" i="1"/>
  <c r="R200" i="1"/>
  <c r="C200" i="1"/>
  <c r="T199" i="1"/>
  <c r="S199" i="1"/>
  <c r="R199" i="1"/>
  <c r="C199" i="1"/>
  <c r="T198" i="1"/>
  <c r="S198" i="1"/>
  <c r="R198" i="1"/>
  <c r="C198" i="1"/>
  <c r="T197" i="1"/>
  <c r="S197" i="1"/>
  <c r="R197" i="1"/>
  <c r="C197" i="1"/>
  <c r="T196" i="1"/>
  <c r="S196" i="1"/>
  <c r="R196" i="1"/>
  <c r="C196" i="1"/>
  <c r="T195" i="1"/>
  <c r="S195" i="1"/>
  <c r="R195" i="1"/>
  <c r="C195" i="1"/>
  <c r="T194" i="1"/>
  <c r="S194" i="1"/>
  <c r="R194" i="1"/>
  <c r="C194" i="1"/>
  <c r="T193" i="1"/>
  <c r="S193" i="1"/>
  <c r="R193" i="1"/>
  <c r="C193" i="1"/>
  <c r="T192" i="1"/>
  <c r="S192" i="1"/>
  <c r="R192" i="1"/>
  <c r="C192" i="1"/>
  <c r="T191" i="1"/>
  <c r="S191" i="1"/>
  <c r="R191" i="1"/>
  <c r="C191" i="1"/>
  <c r="T190" i="1"/>
  <c r="S190" i="1"/>
  <c r="R190" i="1"/>
  <c r="C190" i="1"/>
  <c r="T189" i="1"/>
  <c r="S189" i="1"/>
  <c r="R189" i="1"/>
  <c r="C189" i="1"/>
  <c r="T188" i="1"/>
  <c r="S188" i="1"/>
  <c r="R188" i="1"/>
  <c r="C188" i="1"/>
  <c r="T187" i="1"/>
  <c r="S187" i="1"/>
  <c r="R187" i="1"/>
  <c r="C187" i="1"/>
  <c r="T186" i="1"/>
  <c r="S186" i="1"/>
  <c r="R186" i="1"/>
  <c r="C186" i="1"/>
  <c r="T185" i="1"/>
  <c r="S185" i="1"/>
  <c r="R185" i="1"/>
  <c r="C185" i="1"/>
  <c r="T184" i="1"/>
  <c r="S184" i="1"/>
  <c r="R184" i="1"/>
  <c r="C184" i="1"/>
  <c r="T183" i="1"/>
  <c r="S183" i="1"/>
  <c r="R183" i="1"/>
  <c r="C183" i="1"/>
  <c r="T182" i="1"/>
  <c r="S182" i="1"/>
  <c r="R182" i="1"/>
  <c r="C182" i="1"/>
  <c r="T181" i="1"/>
  <c r="S181" i="1"/>
  <c r="R181" i="1"/>
  <c r="C181" i="1"/>
  <c r="T180" i="1"/>
  <c r="S180" i="1"/>
  <c r="R180" i="1"/>
  <c r="C180" i="1"/>
  <c r="T179" i="1"/>
  <c r="S179" i="1"/>
  <c r="R179" i="1"/>
  <c r="C179" i="1"/>
  <c r="T178" i="1"/>
  <c r="S178" i="1"/>
  <c r="R178" i="1"/>
  <c r="C178" i="1"/>
  <c r="T177" i="1"/>
  <c r="S177" i="1"/>
  <c r="R177" i="1"/>
  <c r="C177" i="1"/>
  <c r="T176" i="1"/>
  <c r="S176" i="1"/>
  <c r="R176" i="1"/>
  <c r="C176" i="1"/>
  <c r="T175" i="1"/>
  <c r="S175" i="1"/>
  <c r="R175" i="1"/>
  <c r="C175" i="1"/>
  <c r="T174" i="1"/>
  <c r="S174" i="1"/>
  <c r="R174" i="1"/>
  <c r="C174" i="1"/>
  <c r="T173" i="1"/>
  <c r="S173" i="1"/>
  <c r="R173" i="1"/>
  <c r="C173" i="1"/>
  <c r="T172" i="1"/>
  <c r="S172" i="1"/>
  <c r="R172" i="1"/>
  <c r="C172" i="1"/>
  <c r="T171" i="1"/>
  <c r="S171" i="1"/>
  <c r="R171" i="1"/>
  <c r="C171" i="1"/>
  <c r="T170" i="1"/>
  <c r="S170" i="1"/>
  <c r="R170" i="1"/>
  <c r="C170" i="1"/>
  <c r="T169" i="1"/>
  <c r="S169" i="1"/>
  <c r="R169" i="1"/>
  <c r="C169" i="1"/>
  <c r="T246" i="1"/>
  <c r="S246" i="1"/>
  <c r="R246" i="1"/>
  <c r="C246" i="1"/>
  <c r="T245" i="1"/>
  <c r="S245" i="1"/>
  <c r="R245" i="1"/>
  <c r="C245" i="1"/>
  <c r="T244" i="1"/>
  <c r="S244" i="1"/>
  <c r="R244" i="1"/>
  <c r="C244" i="1"/>
  <c r="T243" i="1"/>
  <c r="S243" i="1"/>
  <c r="R243" i="1"/>
  <c r="C243" i="1"/>
  <c r="T242" i="1"/>
  <c r="S242" i="1"/>
  <c r="R242" i="1"/>
  <c r="C242" i="1"/>
  <c r="T241" i="1"/>
  <c r="S241" i="1"/>
  <c r="R241" i="1"/>
  <c r="C241" i="1"/>
  <c r="T240" i="1"/>
  <c r="S240" i="1"/>
  <c r="R240" i="1"/>
  <c r="C240" i="1"/>
  <c r="T239" i="1"/>
  <c r="S239" i="1"/>
  <c r="R239" i="1"/>
  <c r="C239" i="1"/>
  <c r="T238" i="1"/>
  <c r="S238" i="1"/>
  <c r="R238" i="1"/>
  <c r="C238" i="1"/>
  <c r="T237" i="1"/>
  <c r="S237" i="1"/>
  <c r="R237" i="1"/>
  <c r="C237" i="1"/>
  <c r="T236" i="1"/>
  <c r="S236" i="1"/>
  <c r="R236" i="1"/>
  <c r="C236" i="1"/>
  <c r="T235" i="1"/>
  <c r="S235" i="1"/>
  <c r="R235" i="1"/>
  <c r="C235" i="1"/>
  <c r="T234" i="1"/>
  <c r="S234" i="1"/>
  <c r="R234" i="1"/>
  <c r="C234" i="1"/>
  <c r="T233" i="1"/>
  <c r="S233" i="1"/>
  <c r="R233" i="1"/>
  <c r="C233" i="1"/>
  <c r="T232" i="1"/>
  <c r="S232" i="1"/>
  <c r="R232" i="1"/>
  <c r="C232" i="1"/>
  <c r="T231" i="1"/>
  <c r="S231" i="1"/>
  <c r="R231" i="1"/>
  <c r="C231" i="1"/>
  <c r="T230" i="1"/>
  <c r="S230" i="1"/>
  <c r="R230" i="1"/>
  <c r="C230" i="1"/>
  <c r="T229" i="1"/>
  <c r="S229" i="1"/>
  <c r="R229" i="1"/>
  <c r="C229" i="1"/>
  <c r="T228" i="1"/>
  <c r="S228" i="1"/>
  <c r="R228" i="1"/>
  <c r="C228" i="1"/>
  <c r="T227" i="1"/>
  <c r="S227" i="1"/>
  <c r="R227" i="1"/>
  <c r="C227" i="1"/>
  <c r="T226" i="1"/>
  <c r="S226" i="1"/>
  <c r="R226" i="1"/>
  <c r="C226" i="1"/>
  <c r="T225" i="1"/>
  <c r="S225" i="1"/>
  <c r="R225" i="1"/>
  <c r="C225" i="1"/>
  <c r="T224" i="1"/>
  <c r="S224" i="1"/>
  <c r="R224" i="1"/>
  <c r="C224" i="1"/>
  <c r="T223" i="1"/>
  <c r="S223" i="1"/>
  <c r="R223" i="1"/>
  <c r="C223" i="1"/>
  <c r="T222" i="1"/>
  <c r="S222" i="1"/>
  <c r="R222" i="1"/>
  <c r="C222" i="1"/>
  <c r="T221" i="1"/>
  <c r="S221" i="1"/>
  <c r="R221" i="1"/>
  <c r="C221" i="1"/>
  <c r="T220" i="1"/>
  <c r="S220" i="1"/>
  <c r="R220" i="1"/>
  <c r="C220" i="1"/>
  <c r="T219" i="1"/>
  <c r="S219" i="1"/>
  <c r="R219" i="1"/>
  <c r="C219" i="1"/>
  <c r="T300" i="1"/>
  <c r="S300" i="1"/>
  <c r="R300" i="1"/>
  <c r="C300" i="1"/>
  <c r="T299" i="1"/>
  <c r="S299" i="1"/>
  <c r="R299" i="1"/>
  <c r="C299" i="1"/>
  <c r="T298" i="1"/>
  <c r="S298" i="1"/>
  <c r="R298" i="1"/>
  <c r="C298" i="1"/>
  <c r="T297" i="1"/>
  <c r="S297" i="1"/>
  <c r="R297" i="1"/>
  <c r="C297" i="1"/>
  <c r="T296" i="1"/>
  <c r="S296" i="1"/>
  <c r="R296" i="1"/>
  <c r="C296" i="1"/>
  <c r="T295" i="1"/>
  <c r="S295" i="1"/>
  <c r="R295" i="1"/>
  <c r="C295" i="1"/>
  <c r="T294" i="1"/>
  <c r="S294" i="1"/>
  <c r="R294" i="1"/>
  <c r="C294" i="1"/>
  <c r="T293" i="1"/>
  <c r="S293" i="1"/>
  <c r="R293" i="1"/>
  <c r="C293" i="1"/>
  <c r="T292" i="1"/>
  <c r="S292" i="1"/>
  <c r="R292" i="1"/>
  <c r="C292" i="1"/>
  <c r="T291" i="1"/>
  <c r="S291" i="1"/>
  <c r="R291" i="1"/>
  <c r="C291" i="1"/>
  <c r="T290" i="1"/>
  <c r="S290" i="1"/>
  <c r="R290" i="1"/>
  <c r="C290" i="1"/>
  <c r="T289" i="1"/>
  <c r="S289" i="1"/>
  <c r="R289" i="1"/>
  <c r="C289" i="1"/>
  <c r="T288" i="1"/>
  <c r="S288" i="1"/>
  <c r="R288" i="1"/>
  <c r="C288" i="1"/>
  <c r="T287" i="1"/>
  <c r="S287" i="1"/>
  <c r="R287" i="1"/>
  <c r="C287" i="1"/>
  <c r="T286" i="1"/>
  <c r="S286" i="1"/>
  <c r="R286" i="1"/>
  <c r="C286" i="1"/>
  <c r="T285" i="1"/>
  <c r="S285" i="1"/>
  <c r="R285" i="1"/>
  <c r="C285" i="1"/>
  <c r="T284" i="1"/>
  <c r="S284" i="1"/>
  <c r="R284" i="1"/>
  <c r="C284" i="1"/>
  <c r="T283" i="1"/>
  <c r="S283" i="1"/>
  <c r="R283" i="1"/>
  <c r="C283" i="1"/>
  <c r="T282" i="1"/>
  <c r="S282" i="1"/>
  <c r="R282" i="1"/>
  <c r="C282" i="1"/>
  <c r="T281" i="1"/>
  <c r="S281" i="1"/>
  <c r="R281" i="1"/>
  <c r="C281" i="1"/>
  <c r="T280" i="1"/>
  <c r="S280" i="1"/>
  <c r="R280" i="1"/>
  <c r="C280" i="1"/>
  <c r="T279" i="1"/>
  <c r="S279" i="1"/>
  <c r="R279" i="1"/>
  <c r="C279" i="1"/>
  <c r="T278" i="1"/>
  <c r="S278" i="1"/>
  <c r="R278" i="1"/>
  <c r="C278" i="1"/>
  <c r="T277" i="1"/>
  <c r="S277" i="1"/>
  <c r="R277" i="1"/>
  <c r="C277" i="1"/>
  <c r="T276" i="1"/>
  <c r="S276" i="1"/>
  <c r="R276" i="1"/>
  <c r="C276" i="1"/>
  <c r="T275" i="1"/>
  <c r="S275" i="1"/>
  <c r="R275" i="1"/>
  <c r="C275" i="1"/>
  <c r="T274" i="1"/>
  <c r="S274" i="1"/>
  <c r="R274" i="1"/>
  <c r="C274" i="1"/>
  <c r="T273" i="1"/>
  <c r="S273" i="1"/>
  <c r="R273" i="1"/>
  <c r="C273" i="1"/>
  <c r="T272" i="1"/>
  <c r="S272" i="1"/>
  <c r="R272" i="1"/>
  <c r="C272" i="1"/>
  <c r="T271" i="1"/>
  <c r="S271" i="1"/>
  <c r="R271" i="1"/>
  <c r="C271" i="1"/>
  <c r="T270" i="1"/>
  <c r="S270" i="1"/>
  <c r="R270" i="1"/>
  <c r="C270" i="1"/>
  <c r="T269" i="1"/>
  <c r="S269" i="1"/>
  <c r="R269" i="1"/>
  <c r="C269" i="1"/>
  <c r="T268" i="1"/>
  <c r="S268" i="1"/>
  <c r="R268" i="1"/>
  <c r="C268" i="1"/>
  <c r="T267" i="1"/>
  <c r="S267" i="1"/>
  <c r="R267" i="1"/>
  <c r="C267" i="1"/>
  <c r="T266" i="1"/>
  <c r="S266" i="1"/>
  <c r="R266" i="1"/>
  <c r="C266" i="1"/>
  <c r="T265" i="1"/>
  <c r="S265" i="1"/>
  <c r="R265" i="1"/>
  <c r="C265" i="1"/>
  <c r="T264" i="1"/>
  <c r="S264" i="1"/>
  <c r="R264" i="1"/>
  <c r="C264" i="1"/>
  <c r="T263" i="1"/>
  <c r="S263" i="1"/>
  <c r="R263" i="1"/>
  <c r="C263" i="1"/>
  <c r="T262" i="1"/>
  <c r="S262" i="1"/>
  <c r="R262" i="1"/>
  <c r="C262" i="1"/>
  <c r="T261" i="1"/>
  <c r="S261" i="1"/>
  <c r="R261" i="1"/>
  <c r="C261" i="1"/>
  <c r="T260" i="1"/>
  <c r="S260" i="1"/>
  <c r="R260" i="1"/>
  <c r="C260" i="1"/>
  <c r="T259" i="1"/>
  <c r="S259" i="1"/>
  <c r="R259" i="1"/>
  <c r="C259" i="1"/>
  <c r="T258" i="1"/>
  <c r="S258" i="1"/>
  <c r="R258" i="1"/>
  <c r="C258" i="1"/>
  <c r="T257" i="1"/>
  <c r="S257" i="1"/>
  <c r="R257" i="1"/>
  <c r="C257" i="1"/>
  <c r="T256" i="1"/>
  <c r="S256" i="1"/>
  <c r="R256" i="1"/>
  <c r="C256" i="1"/>
  <c r="T255" i="1"/>
  <c r="S255" i="1"/>
  <c r="R255" i="1"/>
  <c r="C255" i="1"/>
  <c r="T254" i="1"/>
  <c r="S254" i="1"/>
  <c r="R254" i="1"/>
  <c r="C254" i="1"/>
  <c r="T253" i="1"/>
  <c r="S253" i="1"/>
  <c r="R253" i="1"/>
  <c r="C253" i="1"/>
  <c r="T252" i="1"/>
  <c r="S252" i="1"/>
  <c r="R252" i="1"/>
  <c r="C252" i="1"/>
  <c r="T251" i="1"/>
  <c r="S251" i="1"/>
  <c r="R251" i="1"/>
  <c r="C251" i="1"/>
  <c r="T250" i="1"/>
  <c r="S250" i="1"/>
  <c r="R250" i="1"/>
  <c r="C250" i="1"/>
  <c r="T249" i="1"/>
  <c r="S249" i="1"/>
  <c r="R249" i="1"/>
  <c r="C249" i="1"/>
  <c r="T248" i="1"/>
  <c r="S248" i="1"/>
  <c r="R248" i="1"/>
  <c r="C248" i="1"/>
  <c r="T247" i="1"/>
  <c r="S247" i="1"/>
  <c r="R247" i="1"/>
  <c r="C247" i="1"/>
  <c r="T322" i="1"/>
  <c r="S322" i="1"/>
  <c r="R322" i="1"/>
  <c r="C322" i="1"/>
  <c r="T321" i="1"/>
  <c r="S321" i="1"/>
  <c r="R321" i="1"/>
  <c r="C321" i="1"/>
  <c r="T320" i="1"/>
  <c r="S320" i="1"/>
  <c r="R320" i="1"/>
  <c r="C320" i="1"/>
  <c r="T319" i="1"/>
  <c r="S319" i="1"/>
  <c r="R319" i="1"/>
  <c r="C319" i="1"/>
  <c r="T318" i="1"/>
  <c r="S318" i="1"/>
  <c r="R318" i="1"/>
  <c r="C318" i="1"/>
  <c r="T317" i="1"/>
  <c r="S317" i="1"/>
  <c r="R317" i="1"/>
  <c r="C317" i="1"/>
  <c r="T316" i="1"/>
  <c r="S316" i="1"/>
  <c r="R316" i="1"/>
  <c r="C316" i="1"/>
  <c r="T315" i="1"/>
  <c r="S315" i="1"/>
  <c r="R315" i="1"/>
  <c r="C315" i="1"/>
  <c r="T314" i="1"/>
  <c r="S314" i="1"/>
  <c r="R314" i="1"/>
  <c r="C314" i="1"/>
  <c r="T313" i="1"/>
  <c r="S313" i="1"/>
  <c r="R313" i="1"/>
  <c r="C313" i="1"/>
  <c r="T312" i="1"/>
  <c r="S312" i="1"/>
  <c r="R312" i="1"/>
  <c r="C312" i="1"/>
  <c r="T311" i="1"/>
  <c r="S311" i="1"/>
  <c r="R311" i="1"/>
  <c r="C311" i="1"/>
  <c r="T310" i="1"/>
  <c r="S310" i="1"/>
  <c r="R310" i="1"/>
  <c r="C310" i="1"/>
  <c r="T309" i="1"/>
  <c r="S309" i="1"/>
  <c r="R309" i="1"/>
  <c r="C309" i="1"/>
  <c r="T308" i="1"/>
  <c r="S308" i="1"/>
  <c r="R308" i="1"/>
  <c r="C308" i="1"/>
  <c r="T307" i="1"/>
  <c r="S307" i="1"/>
  <c r="R307" i="1"/>
  <c r="C307" i="1"/>
  <c r="T306" i="1"/>
  <c r="S306" i="1"/>
  <c r="R306" i="1"/>
  <c r="C306" i="1"/>
  <c r="T305" i="1"/>
  <c r="S305" i="1"/>
  <c r="R305" i="1"/>
  <c r="C305" i="1"/>
  <c r="T304" i="1"/>
  <c r="S304" i="1"/>
  <c r="R304" i="1"/>
  <c r="C304" i="1"/>
  <c r="T303" i="1"/>
  <c r="S303" i="1"/>
  <c r="R303" i="1"/>
  <c r="C303" i="1"/>
  <c r="T302" i="1"/>
  <c r="S302" i="1"/>
  <c r="R302" i="1"/>
  <c r="C302" i="1"/>
  <c r="T301" i="1"/>
  <c r="S301" i="1"/>
  <c r="R301" i="1"/>
  <c r="C301" i="1"/>
  <c r="T339" i="1"/>
  <c r="S339" i="1"/>
  <c r="R339" i="1"/>
  <c r="C339" i="1"/>
  <c r="T338" i="1"/>
  <c r="S338" i="1"/>
  <c r="R338" i="1"/>
  <c r="C338" i="1"/>
  <c r="T337" i="1"/>
  <c r="S337" i="1"/>
  <c r="R337" i="1"/>
  <c r="C337" i="1"/>
  <c r="T336" i="1"/>
  <c r="S336" i="1"/>
  <c r="R336" i="1"/>
  <c r="C336" i="1"/>
  <c r="T335" i="1"/>
  <c r="S335" i="1"/>
  <c r="R335" i="1"/>
  <c r="C335" i="1"/>
  <c r="T334" i="1"/>
  <c r="S334" i="1"/>
  <c r="R334" i="1"/>
  <c r="C334" i="1"/>
  <c r="T333" i="1"/>
  <c r="S333" i="1"/>
  <c r="R333" i="1"/>
  <c r="C333" i="1"/>
  <c r="T332" i="1"/>
  <c r="S332" i="1"/>
  <c r="R332" i="1"/>
  <c r="C332" i="1"/>
  <c r="T331" i="1"/>
  <c r="S331" i="1"/>
  <c r="R331" i="1"/>
  <c r="C331" i="1"/>
  <c r="T330" i="1"/>
  <c r="S330" i="1"/>
  <c r="R330" i="1"/>
  <c r="C330" i="1"/>
  <c r="T329" i="1"/>
  <c r="S329" i="1"/>
  <c r="R329" i="1"/>
  <c r="C329" i="1"/>
  <c r="T328" i="1"/>
  <c r="S328" i="1"/>
  <c r="R328" i="1"/>
  <c r="C328" i="1"/>
  <c r="T327" i="1"/>
  <c r="S327" i="1"/>
  <c r="R327" i="1"/>
  <c r="C327" i="1"/>
  <c r="T326" i="1"/>
  <c r="S326" i="1"/>
  <c r="R326" i="1"/>
  <c r="C326" i="1"/>
  <c r="T325" i="1"/>
  <c r="S325" i="1"/>
  <c r="R325" i="1"/>
  <c r="C325" i="1"/>
  <c r="T324" i="1"/>
  <c r="S324" i="1"/>
  <c r="R324" i="1"/>
  <c r="C324" i="1"/>
  <c r="T323" i="1"/>
  <c r="S323" i="1"/>
  <c r="R323" i="1"/>
  <c r="C323" i="1"/>
  <c r="T351" i="1"/>
  <c r="S351" i="1"/>
  <c r="R351" i="1"/>
  <c r="C351" i="1"/>
  <c r="T350" i="1"/>
  <c r="S350" i="1"/>
  <c r="R350" i="1"/>
  <c r="C350" i="1"/>
  <c r="T349" i="1"/>
  <c r="S349" i="1"/>
  <c r="R349" i="1"/>
  <c r="C349" i="1"/>
  <c r="T348" i="1"/>
  <c r="S348" i="1"/>
  <c r="R348" i="1"/>
  <c r="C348" i="1"/>
  <c r="T347" i="1"/>
  <c r="S347" i="1"/>
  <c r="R347" i="1"/>
  <c r="C347" i="1"/>
  <c r="T346" i="1"/>
  <c r="S346" i="1"/>
  <c r="R346" i="1"/>
  <c r="C346" i="1"/>
  <c r="T345" i="1"/>
  <c r="S345" i="1"/>
  <c r="R345" i="1"/>
  <c r="C345" i="1"/>
  <c r="T344" i="1"/>
  <c r="S344" i="1"/>
  <c r="R344" i="1"/>
  <c r="C344" i="1"/>
  <c r="T343" i="1"/>
  <c r="S343" i="1"/>
  <c r="R343" i="1"/>
  <c r="C343" i="1"/>
  <c r="T342" i="1"/>
  <c r="S342" i="1"/>
  <c r="R342" i="1"/>
  <c r="C342" i="1"/>
  <c r="T341" i="1"/>
  <c r="S341" i="1"/>
  <c r="R341" i="1"/>
  <c r="C341" i="1"/>
  <c r="T340" i="1"/>
  <c r="S340" i="1"/>
  <c r="R340" i="1"/>
  <c r="C340" i="1"/>
  <c r="T379" i="1"/>
  <c r="S379" i="1"/>
  <c r="R379" i="1"/>
  <c r="C379" i="1"/>
  <c r="T378" i="1"/>
  <c r="S378" i="1"/>
  <c r="R378" i="1"/>
  <c r="C378" i="1"/>
  <c r="T377" i="1"/>
  <c r="S377" i="1"/>
  <c r="R377" i="1"/>
  <c r="C377" i="1"/>
  <c r="T376" i="1"/>
  <c r="S376" i="1"/>
  <c r="R376" i="1"/>
  <c r="C376" i="1"/>
  <c r="T375" i="1"/>
  <c r="S375" i="1"/>
  <c r="R375" i="1"/>
  <c r="C375" i="1"/>
  <c r="T374" i="1"/>
  <c r="S374" i="1"/>
  <c r="R374" i="1"/>
  <c r="C374" i="1"/>
  <c r="T373" i="1"/>
  <c r="S373" i="1"/>
  <c r="R373" i="1"/>
  <c r="C373" i="1"/>
  <c r="T372" i="1"/>
  <c r="S372" i="1"/>
  <c r="R372" i="1"/>
  <c r="C372" i="1"/>
  <c r="T371" i="1"/>
  <c r="S371" i="1"/>
  <c r="R371" i="1"/>
  <c r="C371" i="1"/>
  <c r="T370" i="1"/>
  <c r="S370" i="1"/>
  <c r="R370" i="1"/>
  <c r="C370" i="1"/>
  <c r="T369" i="1"/>
  <c r="S369" i="1"/>
  <c r="R369" i="1"/>
  <c r="C369" i="1"/>
  <c r="T368" i="1"/>
  <c r="S368" i="1"/>
  <c r="R368" i="1"/>
  <c r="C368" i="1"/>
  <c r="T367" i="1"/>
  <c r="S367" i="1"/>
  <c r="R367" i="1"/>
  <c r="C367" i="1"/>
  <c r="T366" i="1"/>
  <c r="S366" i="1"/>
  <c r="R366" i="1"/>
  <c r="C366" i="1"/>
  <c r="T365" i="1"/>
  <c r="S365" i="1"/>
  <c r="R365" i="1"/>
  <c r="C365" i="1"/>
  <c r="T364" i="1"/>
  <c r="S364" i="1"/>
  <c r="R364" i="1"/>
  <c r="C364" i="1"/>
  <c r="S363" i="1"/>
  <c r="R363" i="1"/>
  <c r="C363" i="1"/>
  <c r="T362" i="1"/>
  <c r="S362" i="1"/>
  <c r="R362" i="1"/>
  <c r="C362" i="1"/>
  <c r="T361" i="1"/>
  <c r="S361" i="1"/>
  <c r="R361" i="1"/>
  <c r="C361" i="1"/>
  <c r="T360" i="1"/>
  <c r="S360" i="1"/>
  <c r="R360" i="1"/>
  <c r="C360" i="1"/>
  <c r="T359" i="1"/>
  <c r="S359" i="1"/>
  <c r="R359" i="1"/>
  <c r="C359" i="1"/>
  <c r="T358" i="1"/>
  <c r="S358" i="1"/>
  <c r="R358" i="1"/>
  <c r="C358" i="1"/>
  <c r="T357" i="1"/>
  <c r="S357" i="1"/>
  <c r="R357" i="1"/>
  <c r="C357" i="1"/>
  <c r="T356" i="1"/>
  <c r="S356" i="1"/>
  <c r="R356" i="1"/>
  <c r="C356" i="1"/>
  <c r="T355" i="1"/>
  <c r="S355" i="1"/>
  <c r="R355" i="1"/>
  <c r="C355" i="1"/>
  <c r="T354" i="1"/>
  <c r="S354" i="1"/>
  <c r="R354" i="1"/>
  <c r="C354" i="1"/>
  <c r="T353" i="1"/>
  <c r="S353" i="1"/>
  <c r="R353" i="1"/>
  <c r="C353" i="1"/>
  <c r="S352" i="1"/>
  <c r="R352" i="1"/>
  <c r="C352" i="1"/>
  <c r="T444" i="1"/>
  <c r="S444" i="1"/>
  <c r="R444" i="1"/>
  <c r="C444" i="1"/>
  <c r="T443" i="1"/>
  <c r="S443" i="1"/>
  <c r="R443" i="1"/>
  <c r="C443" i="1"/>
  <c r="T442" i="1"/>
  <c r="S442" i="1"/>
  <c r="R442" i="1"/>
  <c r="C442" i="1"/>
  <c r="T441" i="1"/>
  <c r="S441" i="1"/>
  <c r="R441" i="1"/>
  <c r="C441" i="1"/>
  <c r="S440" i="1"/>
  <c r="R440" i="1"/>
  <c r="C440" i="1"/>
  <c r="T439" i="1"/>
  <c r="S439" i="1"/>
  <c r="R439" i="1"/>
  <c r="C439" i="1"/>
  <c r="T438" i="1"/>
  <c r="S438" i="1"/>
  <c r="R438" i="1"/>
  <c r="C438" i="1"/>
  <c r="T437" i="1"/>
  <c r="S437" i="1"/>
  <c r="R437" i="1"/>
  <c r="C437" i="1"/>
  <c r="S436" i="1"/>
  <c r="R436" i="1"/>
  <c r="C436" i="1"/>
  <c r="S435" i="1"/>
  <c r="R435" i="1"/>
  <c r="C435" i="1"/>
  <c r="S434" i="1"/>
  <c r="R434" i="1"/>
  <c r="C434" i="1"/>
  <c r="S433" i="1"/>
  <c r="R433" i="1"/>
  <c r="C433" i="1"/>
  <c r="S432" i="1"/>
  <c r="R432" i="1"/>
  <c r="C432" i="1"/>
  <c r="S431" i="1"/>
  <c r="R431" i="1"/>
  <c r="C431" i="1"/>
  <c r="S430" i="1"/>
  <c r="R430" i="1"/>
  <c r="C430" i="1"/>
  <c r="S429" i="1"/>
  <c r="R429" i="1"/>
  <c r="C429" i="1"/>
  <c r="S428" i="1"/>
  <c r="R428" i="1"/>
  <c r="C428" i="1"/>
  <c r="S427" i="1"/>
  <c r="R427" i="1"/>
  <c r="C427" i="1"/>
  <c r="R426" i="1"/>
  <c r="C426" i="1"/>
  <c r="R425" i="1"/>
  <c r="C425" i="1"/>
  <c r="R424" i="1"/>
  <c r="C424" i="1"/>
  <c r="R423" i="1"/>
  <c r="C423" i="1"/>
  <c r="R422" i="1"/>
  <c r="C422" i="1"/>
  <c r="S421" i="1"/>
  <c r="R421" i="1"/>
  <c r="C421" i="1"/>
  <c r="S420" i="1"/>
  <c r="R420" i="1"/>
  <c r="C420" i="1"/>
  <c r="S419" i="1"/>
  <c r="R419" i="1"/>
  <c r="C419" i="1"/>
  <c r="S418" i="1"/>
  <c r="R418" i="1"/>
  <c r="C418" i="1"/>
  <c r="S417" i="1"/>
  <c r="R417" i="1"/>
  <c r="C417" i="1"/>
  <c r="S416" i="1"/>
  <c r="R416" i="1"/>
  <c r="C416" i="1"/>
  <c r="S415" i="1"/>
  <c r="R415" i="1"/>
  <c r="C415" i="1"/>
  <c r="S414" i="1"/>
  <c r="R414" i="1"/>
  <c r="C414" i="1"/>
  <c r="S413" i="1"/>
  <c r="R413" i="1"/>
  <c r="C413" i="1"/>
  <c r="S412" i="1"/>
  <c r="R412" i="1"/>
  <c r="C412" i="1"/>
  <c r="S411" i="1"/>
  <c r="R411" i="1"/>
  <c r="C411" i="1"/>
  <c r="S410" i="1"/>
  <c r="R410" i="1"/>
  <c r="C410" i="1"/>
  <c r="S409" i="1"/>
  <c r="R409" i="1"/>
  <c r="C409" i="1"/>
  <c r="S408" i="1"/>
  <c r="R408" i="1"/>
  <c r="C408" i="1"/>
  <c r="S407" i="1"/>
  <c r="R407" i="1"/>
  <c r="C407" i="1"/>
  <c r="T406" i="1"/>
  <c r="S406" i="1"/>
  <c r="R406" i="1"/>
  <c r="C406" i="1"/>
  <c r="T405" i="1"/>
  <c r="S405" i="1"/>
  <c r="R405" i="1"/>
  <c r="C405" i="1"/>
  <c r="T404" i="1"/>
  <c r="S404" i="1"/>
  <c r="R404" i="1"/>
  <c r="C404" i="1"/>
  <c r="T403" i="1"/>
  <c r="S403" i="1"/>
  <c r="R403" i="1"/>
  <c r="C403" i="1"/>
  <c r="T402" i="1"/>
  <c r="S402" i="1"/>
  <c r="R402" i="1"/>
  <c r="C402" i="1"/>
  <c r="T401" i="1"/>
  <c r="S401" i="1"/>
  <c r="R401" i="1"/>
  <c r="C401" i="1"/>
  <c r="T400" i="1"/>
  <c r="S400" i="1"/>
  <c r="R400" i="1"/>
  <c r="C400" i="1"/>
  <c r="T399" i="1"/>
  <c r="S399" i="1"/>
  <c r="R399" i="1"/>
  <c r="C399" i="1"/>
  <c r="T398" i="1"/>
  <c r="S398" i="1"/>
  <c r="R398" i="1"/>
  <c r="C398" i="1"/>
  <c r="T397" i="1"/>
  <c r="S397" i="1"/>
  <c r="R397" i="1"/>
  <c r="C397" i="1"/>
  <c r="T396" i="1"/>
  <c r="S396" i="1"/>
  <c r="R396" i="1"/>
  <c r="C396" i="1"/>
  <c r="T395" i="1"/>
  <c r="S395" i="1"/>
  <c r="R395" i="1"/>
  <c r="C395" i="1"/>
  <c r="T394" i="1"/>
  <c r="S394" i="1"/>
  <c r="R394" i="1"/>
  <c r="C394" i="1"/>
  <c r="T393" i="1"/>
  <c r="S393" i="1"/>
  <c r="R393" i="1"/>
  <c r="C393" i="1"/>
  <c r="T392" i="1"/>
  <c r="S392" i="1"/>
  <c r="R392" i="1"/>
  <c r="C392" i="1"/>
  <c r="T391" i="1"/>
  <c r="S391" i="1"/>
  <c r="R391" i="1"/>
  <c r="C391" i="1"/>
  <c r="T390" i="1"/>
  <c r="S390" i="1"/>
  <c r="R390" i="1"/>
  <c r="C390" i="1"/>
  <c r="T389" i="1"/>
  <c r="S389" i="1"/>
  <c r="R389" i="1"/>
  <c r="C389" i="1"/>
  <c r="T388" i="1"/>
  <c r="S388" i="1"/>
  <c r="R388" i="1"/>
  <c r="C388" i="1"/>
  <c r="T387" i="1"/>
  <c r="S387" i="1"/>
  <c r="R387" i="1"/>
  <c r="C387" i="1"/>
  <c r="T386" i="1"/>
  <c r="S386" i="1"/>
  <c r="R386" i="1"/>
  <c r="C386" i="1"/>
  <c r="T385" i="1"/>
  <c r="S385" i="1"/>
  <c r="R385" i="1"/>
  <c r="C385" i="1"/>
  <c r="T384" i="1"/>
  <c r="S384" i="1"/>
  <c r="R384" i="1"/>
  <c r="C384" i="1"/>
  <c r="T383" i="1"/>
  <c r="S383" i="1"/>
  <c r="R383" i="1"/>
  <c r="C383" i="1"/>
  <c r="T382" i="1"/>
  <c r="S382" i="1"/>
  <c r="R382" i="1"/>
  <c r="C382" i="1"/>
  <c r="T381" i="1"/>
  <c r="S381" i="1"/>
  <c r="R381" i="1"/>
  <c r="C381" i="1"/>
  <c r="T380" i="1"/>
  <c r="S380" i="1"/>
  <c r="R380" i="1"/>
  <c r="C380" i="1"/>
  <c r="T468" i="1"/>
  <c r="S468" i="1"/>
  <c r="R468" i="1"/>
  <c r="C468" i="1"/>
  <c r="T467" i="1"/>
  <c r="S467" i="1"/>
  <c r="R467" i="1"/>
  <c r="C467" i="1"/>
  <c r="T466" i="1"/>
  <c r="S466" i="1"/>
  <c r="R466" i="1"/>
  <c r="C466" i="1"/>
  <c r="S465" i="1"/>
  <c r="R465" i="1"/>
  <c r="C465" i="1"/>
  <c r="T464" i="1"/>
  <c r="S464" i="1"/>
  <c r="R464" i="1"/>
  <c r="C464" i="1"/>
  <c r="T463" i="1"/>
  <c r="S463" i="1"/>
  <c r="R463" i="1"/>
  <c r="C463" i="1"/>
  <c r="T462" i="1"/>
  <c r="S462" i="1"/>
  <c r="R462" i="1"/>
  <c r="C462" i="1"/>
  <c r="T461" i="1"/>
  <c r="S461" i="1"/>
  <c r="R461" i="1"/>
  <c r="C461" i="1"/>
  <c r="T460" i="1"/>
  <c r="S460" i="1"/>
  <c r="R460" i="1"/>
  <c r="C460" i="1"/>
  <c r="T459" i="1"/>
  <c r="S459" i="1"/>
  <c r="C459" i="1"/>
  <c r="T458" i="1"/>
  <c r="S458" i="1"/>
  <c r="C458" i="1"/>
  <c r="T457" i="1"/>
  <c r="S457" i="1"/>
  <c r="C457" i="1"/>
  <c r="T456" i="1"/>
  <c r="S456" i="1"/>
  <c r="C456" i="1"/>
  <c r="T455" i="1"/>
  <c r="S455" i="1"/>
  <c r="C455" i="1"/>
  <c r="T454" i="1"/>
  <c r="S454" i="1"/>
  <c r="R454" i="1"/>
  <c r="C454" i="1"/>
  <c r="T453" i="1"/>
  <c r="S453" i="1"/>
  <c r="R453" i="1"/>
  <c r="C453" i="1"/>
  <c r="T452" i="1"/>
  <c r="S452" i="1"/>
  <c r="R452" i="1"/>
  <c r="C452" i="1"/>
  <c r="T451" i="1"/>
  <c r="S451" i="1"/>
  <c r="R451" i="1"/>
  <c r="C451" i="1"/>
  <c r="T450" i="1"/>
  <c r="S450" i="1"/>
  <c r="R450" i="1"/>
  <c r="C450" i="1"/>
  <c r="T449" i="1"/>
  <c r="S449" i="1"/>
  <c r="R449" i="1"/>
  <c r="C449" i="1"/>
  <c r="T448" i="1"/>
  <c r="S448" i="1"/>
  <c r="R448" i="1"/>
  <c r="C448" i="1"/>
  <c r="T447" i="1"/>
  <c r="S447" i="1"/>
  <c r="R447" i="1"/>
  <c r="C447" i="1"/>
  <c r="T446" i="1"/>
  <c r="S446" i="1"/>
  <c r="R446" i="1"/>
  <c r="C446" i="1"/>
  <c r="T445" i="1"/>
  <c r="S445" i="1"/>
  <c r="R445" i="1"/>
  <c r="C445" i="1"/>
  <c r="S578" i="1"/>
  <c r="R578" i="1"/>
  <c r="C578" i="1"/>
  <c r="S577" i="1"/>
  <c r="R577" i="1"/>
  <c r="C577" i="1"/>
  <c r="R576" i="1"/>
  <c r="C576" i="1"/>
  <c r="S575" i="1"/>
  <c r="R575" i="1"/>
  <c r="C575" i="1"/>
  <c r="T574" i="1"/>
  <c r="S574" i="1"/>
  <c r="R574" i="1"/>
  <c r="C574" i="1"/>
  <c r="T573" i="1"/>
  <c r="S573" i="1"/>
  <c r="R573" i="1"/>
  <c r="C573" i="1"/>
  <c r="T572" i="1"/>
  <c r="S572" i="1"/>
  <c r="R572" i="1"/>
  <c r="C572" i="1"/>
  <c r="T571" i="1"/>
  <c r="S571" i="1"/>
  <c r="R571" i="1"/>
  <c r="C571" i="1"/>
  <c r="S570" i="1"/>
  <c r="R570" i="1"/>
  <c r="C570" i="1"/>
  <c r="S569" i="1"/>
  <c r="R569" i="1"/>
  <c r="C569" i="1"/>
  <c r="R568" i="1"/>
  <c r="C568" i="1"/>
  <c r="R567" i="1"/>
  <c r="C567" i="1"/>
  <c r="R566" i="1"/>
  <c r="C566" i="1"/>
  <c r="R565" i="1"/>
  <c r="C565" i="1"/>
  <c r="R564" i="1"/>
  <c r="C564" i="1"/>
  <c r="R563" i="1"/>
  <c r="C563" i="1"/>
  <c r="R562" i="1"/>
  <c r="C562" i="1"/>
  <c r="R561" i="1"/>
  <c r="C561" i="1"/>
  <c r="R560" i="1"/>
  <c r="C560" i="1"/>
  <c r="R559" i="1"/>
  <c r="C559" i="1"/>
  <c r="R558" i="1"/>
  <c r="C558" i="1"/>
  <c r="R557" i="1"/>
  <c r="C557" i="1"/>
  <c r="R556" i="1"/>
  <c r="C556" i="1"/>
  <c r="R555" i="1"/>
  <c r="C555" i="1"/>
  <c r="R554" i="1"/>
  <c r="C554" i="1"/>
  <c r="R553" i="1"/>
  <c r="C553" i="1"/>
  <c r="R552" i="1"/>
  <c r="C552" i="1"/>
  <c r="R551" i="1"/>
  <c r="C551" i="1"/>
  <c r="R550" i="1"/>
  <c r="C550" i="1"/>
  <c r="R549" i="1"/>
  <c r="C549" i="1"/>
  <c r="R548" i="1"/>
  <c r="C548" i="1"/>
  <c r="R547" i="1"/>
  <c r="C547" i="1"/>
  <c r="R546" i="1"/>
  <c r="C546" i="1"/>
  <c r="R545" i="1"/>
  <c r="C545" i="1"/>
  <c r="R544" i="1"/>
  <c r="C544" i="1"/>
  <c r="R543" i="1"/>
  <c r="C543" i="1"/>
  <c r="R542" i="1"/>
  <c r="C542" i="1"/>
  <c r="R541" i="1"/>
  <c r="C541" i="1"/>
  <c r="R540" i="1"/>
  <c r="C540" i="1"/>
  <c r="R539" i="1"/>
  <c r="C539" i="1"/>
  <c r="R538" i="1"/>
  <c r="C538" i="1"/>
  <c r="R537" i="1"/>
  <c r="C537" i="1"/>
  <c r="R536" i="1"/>
  <c r="C536" i="1"/>
  <c r="R535" i="1"/>
  <c r="C535" i="1"/>
  <c r="R534" i="1"/>
  <c r="C534" i="1"/>
  <c r="R533" i="1"/>
  <c r="C533" i="1"/>
  <c r="R532" i="1"/>
  <c r="C532" i="1"/>
  <c r="R531" i="1"/>
  <c r="C531" i="1"/>
  <c r="R530" i="1"/>
  <c r="C530" i="1"/>
  <c r="R529" i="1"/>
  <c r="C529" i="1"/>
  <c r="R528" i="1"/>
  <c r="C528" i="1"/>
  <c r="R527" i="1"/>
  <c r="C527" i="1"/>
  <c r="R526" i="1"/>
  <c r="C526" i="1"/>
  <c r="R525" i="1"/>
  <c r="C525" i="1"/>
  <c r="R524" i="1"/>
  <c r="C524" i="1"/>
  <c r="R523" i="1"/>
  <c r="C523" i="1"/>
  <c r="R522" i="1"/>
  <c r="C522" i="1"/>
  <c r="R521" i="1"/>
  <c r="C521" i="1"/>
  <c r="R520" i="1"/>
  <c r="C520" i="1"/>
  <c r="R519" i="1"/>
  <c r="C519" i="1"/>
  <c r="R518" i="1"/>
  <c r="C518" i="1"/>
  <c r="R517" i="1"/>
  <c r="C517" i="1"/>
  <c r="R516" i="1"/>
  <c r="C516" i="1"/>
  <c r="R515" i="1"/>
  <c r="C515" i="1"/>
  <c r="R514" i="1"/>
  <c r="C514" i="1"/>
  <c r="R513" i="1"/>
  <c r="C513" i="1"/>
  <c r="R512" i="1"/>
  <c r="C512" i="1"/>
  <c r="R511" i="1"/>
  <c r="C511" i="1"/>
  <c r="R510" i="1"/>
  <c r="C510" i="1"/>
  <c r="R509" i="1"/>
  <c r="C509" i="1"/>
  <c r="R508" i="1"/>
  <c r="C508" i="1"/>
  <c r="R507" i="1"/>
  <c r="C507" i="1"/>
  <c r="R506" i="1"/>
  <c r="C506" i="1"/>
  <c r="R505" i="1"/>
  <c r="C505" i="1"/>
  <c r="R504" i="1"/>
  <c r="C504" i="1"/>
  <c r="T503" i="1"/>
  <c r="R503" i="1"/>
  <c r="C503" i="1"/>
  <c r="T502" i="1"/>
  <c r="R502" i="1"/>
  <c r="C502" i="1"/>
  <c r="T501" i="1"/>
  <c r="R501" i="1"/>
  <c r="C501" i="1"/>
  <c r="T500" i="1"/>
  <c r="R500" i="1"/>
  <c r="C500" i="1"/>
  <c r="T499" i="1"/>
  <c r="R499" i="1"/>
  <c r="C499" i="1"/>
  <c r="R498" i="1"/>
  <c r="C498" i="1"/>
  <c r="R497" i="1"/>
  <c r="C497" i="1"/>
  <c r="R496" i="1"/>
  <c r="C496" i="1"/>
  <c r="R495" i="1"/>
  <c r="C495" i="1"/>
  <c r="R494" i="1"/>
  <c r="C494" i="1"/>
  <c r="S493" i="1"/>
  <c r="R493" i="1"/>
  <c r="C493" i="1"/>
  <c r="S492" i="1"/>
  <c r="R492" i="1"/>
  <c r="C492" i="1"/>
  <c r="S491" i="1"/>
  <c r="R491" i="1"/>
  <c r="C491" i="1"/>
  <c r="S490" i="1"/>
  <c r="R490" i="1"/>
  <c r="C490" i="1"/>
  <c r="S489" i="1"/>
  <c r="R489" i="1"/>
  <c r="C489" i="1"/>
  <c r="R488" i="1"/>
  <c r="C488" i="1"/>
  <c r="R487" i="1"/>
  <c r="C487" i="1"/>
  <c r="R486" i="1"/>
  <c r="C486" i="1"/>
  <c r="R485" i="1"/>
  <c r="C485" i="1"/>
  <c r="R484" i="1"/>
  <c r="C484" i="1"/>
  <c r="S483" i="1"/>
  <c r="R483" i="1"/>
  <c r="C483" i="1"/>
  <c r="S482" i="1"/>
  <c r="R482" i="1"/>
  <c r="C482" i="1"/>
  <c r="S481" i="1"/>
  <c r="R481" i="1"/>
  <c r="C481" i="1"/>
  <c r="S480" i="1"/>
  <c r="R480" i="1"/>
  <c r="C480" i="1"/>
  <c r="S479" i="1"/>
  <c r="R479" i="1"/>
  <c r="C479" i="1"/>
  <c r="S478" i="1"/>
  <c r="R478" i="1"/>
  <c r="C478" i="1"/>
  <c r="S477" i="1"/>
  <c r="R477" i="1"/>
  <c r="C477" i="1"/>
  <c r="S476" i="1"/>
  <c r="R476" i="1"/>
  <c r="C476" i="1"/>
  <c r="S475" i="1"/>
  <c r="R475" i="1"/>
  <c r="C475" i="1"/>
  <c r="S474" i="1"/>
  <c r="R474" i="1"/>
  <c r="C474" i="1"/>
  <c r="R473" i="1"/>
  <c r="C473" i="1"/>
  <c r="R472" i="1"/>
  <c r="C472" i="1"/>
  <c r="R471" i="1"/>
  <c r="C471" i="1"/>
  <c r="R470" i="1"/>
  <c r="C470" i="1"/>
  <c r="R469" i="1"/>
  <c r="C469" i="1"/>
  <c r="R613" i="1"/>
  <c r="C613" i="1"/>
  <c r="R612" i="1"/>
  <c r="C612" i="1"/>
  <c r="R611" i="1"/>
  <c r="C611" i="1"/>
  <c r="R610" i="1"/>
  <c r="C610" i="1"/>
  <c r="R609" i="1"/>
  <c r="C609" i="1"/>
  <c r="T608" i="1"/>
  <c r="C608" i="1"/>
  <c r="T607" i="1"/>
  <c r="C607" i="1"/>
  <c r="R606" i="1"/>
  <c r="C606" i="1"/>
  <c r="R605" i="1"/>
  <c r="C605" i="1"/>
  <c r="R604" i="1"/>
  <c r="C604" i="1"/>
  <c r="R603" i="1"/>
  <c r="C603" i="1"/>
  <c r="R602" i="1"/>
  <c r="C602" i="1"/>
  <c r="R601" i="1"/>
  <c r="C601" i="1"/>
  <c r="R600" i="1"/>
  <c r="C600" i="1"/>
  <c r="R599" i="1"/>
  <c r="C599" i="1"/>
  <c r="R598" i="1"/>
  <c r="C598" i="1"/>
  <c r="R597" i="1"/>
  <c r="C597" i="1"/>
  <c r="R596" i="1"/>
  <c r="C596" i="1"/>
  <c r="R595" i="1"/>
  <c r="C595" i="1"/>
  <c r="R594" i="1"/>
  <c r="C594" i="1"/>
  <c r="R593" i="1"/>
  <c r="C593" i="1"/>
  <c r="R592" i="1"/>
  <c r="C592" i="1"/>
  <c r="R591" i="1"/>
  <c r="C591" i="1"/>
  <c r="R590" i="1"/>
  <c r="C590" i="1"/>
  <c r="R589" i="1"/>
  <c r="C589" i="1"/>
  <c r="R588" i="1"/>
  <c r="C588" i="1"/>
  <c r="R587" i="1"/>
  <c r="C587" i="1"/>
  <c r="R586" i="1"/>
  <c r="C586" i="1"/>
  <c r="R585" i="1"/>
  <c r="C585" i="1"/>
  <c r="R584" i="1"/>
  <c r="C584" i="1"/>
  <c r="R583" i="1"/>
  <c r="C583" i="1"/>
  <c r="R582" i="1"/>
  <c r="C582" i="1"/>
  <c r="R581" i="1"/>
  <c r="C581" i="1"/>
  <c r="T580" i="1"/>
  <c r="C580" i="1"/>
  <c r="R579" i="1"/>
  <c r="C579" i="1"/>
</calcChain>
</file>

<file path=xl/sharedStrings.xml><?xml version="1.0" encoding="utf-8"?>
<sst xmlns="http://schemas.openxmlformats.org/spreadsheetml/2006/main" count="16329" uniqueCount="2288">
  <si>
    <t>Notifying Member</t>
  </si>
  <si>
    <t>Distribution date</t>
  </si>
  <si>
    <t>Document symbol</t>
  </si>
  <si>
    <t>Title</t>
  </si>
  <si>
    <t>Description</t>
  </si>
  <si>
    <t>Products covered</t>
  </si>
  <si>
    <t>HS code(s)</t>
  </si>
  <si>
    <t>ICS code(s)</t>
  </si>
  <si>
    <t>Objectives</t>
  </si>
  <si>
    <t>Objectives free text</t>
  </si>
  <si>
    <t>Keywords</t>
  </si>
  <si>
    <t>Specific regions or countries likely to be affected</t>
  </si>
  <si>
    <t>Final date for comments</t>
  </si>
  <si>
    <t>Proposed adoption  date</t>
  </si>
  <si>
    <t>Proposed entry  into  force date</t>
  </si>
  <si>
    <t>Notification type</t>
  </si>
  <si>
    <t>Notified document</t>
  </si>
  <si>
    <t>Link to notification(EN)</t>
  </si>
  <si>
    <t>Link to notification(FR)</t>
  </si>
  <si>
    <t>Link to notification(ES)</t>
  </si>
  <si>
    <t>Technical Regulation (Article 2.9.2)</t>
  </si>
  <si>
    <t>Technical Regulation - urgent (Article 2.10.1)</t>
  </si>
  <si>
    <t>Conformity Assessment Procedure (Article 5.6.2)</t>
  </si>
  <si>
    <t>Conformity Assessment Procedure - urgent  (Article 5.7.1)</t>
  </si>
  <si>
    <t>Technical Regulation - local government (Article 3.2)</t>
  </si>
  <si>
    <t>Conformity Assessment Procedure - local government (Article 7.2)</t>
  </si>
  <si>
    <t>Other</t>
  </si>
  <si>
    <t>Relevant documents</t>
  </si>
  <si>
    <t>Codex Alimentarius Commission</t>
  </si>
  <si>
    <t>World Organization for Animal Health (OIE)</t>
  </si>
  <si>
    <t>International Plant Protection Convention</t>
  </si>
  <si>
    <t>None</t>
  </si>
  <si>
    <t>Does this proposed regulation conform to the relevant international standard?</t>
  </si>
  <si>
    <t>If no, describe, whenever possible how and why it deviates from the international standard</t>
  </si>
  <si>
    <t>Brazil</t>
  </si>
  <si>
    <t>Draft - Updates the phytosanitary requirements for the importation of fresh avocado fruit (Persea americana) produced in Chile</t>
  </si>
  <si>
    <t>Draft Ordinance aiming to update the phytosanitary requirements for the importation into Brazil of fresh avocado fruit (Category 3) (Persea americana) produced in Chile.</t>
  </si>
  <si>
    <t>Persea americana</t>
  </si>
  <si>
    <t/>
  </si>
  <si>
    <t>Plant protection (SPS); Protect territory from other damage from pests (SPS)</t>
  </si>
  <si>
    <t>Plant health; Territory protection</t>
  </si>
  <si>
    <t>Chile</t>
  </si>
  <si>
    <t>To be determined.</t>
  </si>
  <si>
    <t>Regular notification</t>
  </si>
  <si>
    <r>
      <rPr>
        <sz val="11"/>
        <rFont val="Calibri"/>
      </rPr>
      <t>https://members.wto.org/crnattachments/2026/SPS/BRA/26_02823_00_x.pdf</t>
    </r>
  </si>
  <si>
    <t>No</t>
  </si>
  <si>
    <t>Yes</t>
  </si>
  <si>
    <t>Colombia</t>
  </si>
  <si>
    <t>Resolución ICA No. 00009652 del 25 de mayo de 2026 “Por medio de la cual se establecen los requisitos fitosanitarios para la importación a Colombia de raíces tuberosas (bulbos - cormos) de Anemone L., de origen y procedencia Israel, para ensayo y/o siembra”</t>
  </si>
  <si>
    <t>La República de Colombia informa la expedición de la Resolución ICA No. 00009652 del 25 de mayo de 2026 “Por medio de la cual se establecen los requisitos fitosanitarios para la importación a Colombia de raíces tuberosas (bulbos - cormos) de Anemone L., de origen y procedencia Israel, para ensayo y/o siembra”, la cual tiene por objeto establecer los requisitos fitosanitarios para la importación a Colombia de raíces tuberosas (bulbos - cormos) de Anemone L. de origen y procedencia Israel para ensayo y/o siembra, y aplica a todas las personas naturales o jurídicas que las importen a Colombia.Esta resolución fue publicada en el Diario Oficial No. 53.502 del 26 de mayo de 2026,  fecha a partir de la cual entró en vigencia.</t>
  </si>
  <si>
    <t> Raíces tuberosas (bulbos - cormos) de Anemone L. (código(s) del SA: 0601)</t>
  </si>
  <si>
    <t>0601 - Bulbs, tubers, tuberous roots, corms, crowns and rhizomes, dormant, in growth or in flower, chicory plants and roots (excl. bulbs, tubers and tuberous roots used for human consumption and chicory roots of the variety cichorium intybus sativum); 0601 - Bulbs, tubers, tuberous roots, corms, crowns and rhizomes, dormant, in growth or in flower, chicory plants and roots (excl. bulbs, tubers and tuberous roots used for human consumption and chicory roots of the variety cichorium intybus sativum)</t>
  </si>
  <si>
    <t>Plant protection (SPS)</t>
  </si>
  <si>
    <t>Adoption/publication/entry into force of reg.; Plant health; Plant health</t>
  </si>
  <si>
    <t>Addendum to Regular Notification</t>
  </si>
  <si>
    <r>
      <rPr>
        <sz val="11"/>
        <rFont val="Calibri"/>
      </rPr>
      <t>https://members.wto.org/crnattachments/2026/SPS/COL/26_02818_00_s.pdf
https://www.ica.gov.co/getattachment/b0bbae08-4a84-4ca2-98b7-2232dfd114a0/2026R00009652.aspx</t>
    </r>
  </si>
  <si>
    <t>Japan</t>
  </si>
  <si>
    <t>Amendment to the Specifications and Standards for Foods, Food Additives, Etc. Under the Food Sanitation Act</t>
  </si>
  <si>
    <t>Establishment and amendment to the standards for solutions used for the activity tests for Fructosyl Transferase and Glutaminase, and amendment to the standards for these additives.</t>
  </si>
  <si>
    <t>Food additives (Fructosyl Transferase and Glutaminase)</t>
  </si>
  <si>
    <t>Food safety (SPS)</t>
  </si>
  <si>
    <t>Food safety; Human health</t>
  </si>
  <si>
    <t>After a certain period of the final date for comments. </t>
  </si>
  <si>
    <t>As soon as possible after publication.</t>
  </si>
  <si>
    <r>
      <rPr>
        <sz val="11"/>
        <rFont val="Calibri"/>
      </rPr>
      <t>https://members.wto.org/crnattachments/2026/SPS/JPN/26_02814_00_e.pdf</t>
    </r>
  </si>
  <si>
    <t>Not applicable</t>
  </si>
  <si>
    <t>Burundi</t>
  </si>
  <si>
    <t>DEAS 1029: 2026, Rabbit meat (carcass and cuts) — Specification, First edition </t>
  </si>
  <si>
    <t>This draft East African Standard specifies the requirements, sampling and test methods for rabbit meat (carcass and cuts) intended for human consumption.Note: This Draft Tanzania Standard was also notified under SPS committee.</t>
  </si>
  <si>
    <t>(HS code(s): 020810); Meat and meat products (ICS code(s): 67.120.10)</t>
  </si>
  <si>
    <t>020810 - Fresh, chilled or frozen meat and edible offal of rabbits or hares</t>
  </si>
  <si>
    <t>67.120.10 - Meat and meat products</t>
  </si>
  <si>
    <t>Consumer information, labelling (TBT); Prevention of deceptive practices and consumer protection (TBT); Protection of human health or safety (TBT); Protection of animal or plant life or health (TBT); Protection of the environment (TBT); Quality requirements (TBT); Harmonization (TBT); Reducing trade barriers and facilitating trade (TBT); Cost saving and productivity enhancement (TBT)</t>
  </si>
  <si>
    <t>Food standards</t>
  </si>
  <si>
    <t>To be determined</t>
  </si>
  <si>
    <r>
      <rPr>
        <sz val="11"/>
        <rFont val="Calibri"/>
      </rPr>
      <t>https://members.wto.org/crnattachments/2026/TBT/TZA/26_02804_00_e.pdf</t>
    </r>
  </si>
  <si>
    <t>AOAC 971.21, Mercury in food. Flameless atomic absorption Spectrophotometry methodAOAC 999.10, Lead, Cadmium, Zinc, Copper, and Iron in Foods. Atomic Absorption Spectrophotometry after Microwave DigestionCAC/GL 50, General guidelines on samplingCAC/RCP 58, Code of hygienic practice for meatCODEX STAN 192, General standard for food additivesCX/MRL 2, Maximum residue limits for veterinary drugs in foodEAS 38; Labelling of pre-packaged foods — SpecificationEAS 39, Hygiene in the food and drink manufacturing industry — Code of practiceISO 4833-1, Microbiology of the food chain — Horizontal method for the enumeration of microorganisms — Part 1: Colony count at 30 degrees C by the pour plate techniqueISO 5961, Water quality — Determination of cadmium by atomic absorption spectrometryISO 6579, Microbiology of food and animal feeding stuffs — Horizontal method for the detection of Salmonella spp.ISO 6888-1, Microbiology of food and animal feeding stuffs — Horizontal method for the enumeration of coagulase-positive staphylococci (Staphylococcus aureus and other species) — Part 1: Technique using Baird- Parker agar mediumISO 7937, Microbiology of food and animal feeding stuffs — Horizontal method for the enumeration of Clostridium perfringens — Colony count techniqueISO 10272-1, Microbiology of the food chain — Horizontal method for detection and enumeration of Campylobacter spp. — Part 1: Detection methodISO 11290-1, Microbiology of the food chain — Horizontal method for the detection and enumeration of Listeria monocytogenes and of Listeria spp. — Part 1: Detection methodISO 13720, Meat and meat products — Enumeration of presumptive Pseudomonas spp.ISO 16654, Microbiology of food and animal feeding stuffs — Horizontal method for the detection of Escherichia coli O157ISO 16649-1, Microbiology of the food chain — Horizontal method for the enumeration of beta-glucuronidase- positive Escherichia coli — Part 1: Colony-count technique at 44 degrees C using membranes and 5-bromo-4- chloro-3-indolyl Beta-D-glucuronideISO 17294-2, Water quality — Application of inductively coupled plasma mass spectrometry (ICP-MS) — Part 2: Determination of 62 elementsISO 17604, Microbiology of the food chain — Carcass sampling for microbiological analysis</t>
  </si>
  <si>
    <t>Kenya</t>
  </si>
  <si>
    <t>Rwanda</t>
  </si>
  <si>
    <t>Tanzania</t>
  </si>
  <si>
    <t>Uganda</t>
  </si>
  <si>
    <t>DEAS 1350:2026, Meat Extract — Specification, First edition </t>
  </si>
  <si>
    <t>This draft East African standard specifies the requirements, sampling and test methods for Meat extract from food animals intended for human consumptionNote: This Draft Tanzania Standard was also notified under SPS committee.</t>
  </si>
  <si>
    <t>Extracts and juices of meat, fish or crustaceans, molluscs or other aquatic invertebrates. (HS code(s): 1603); Meat and meat products (ICS code(s): 67.120.10)</t>
  </si>
  <si>
    <t>1603 - Extracts and juices of meat, fish or crustaceans, molluscs or other aquatic invertebrates.</t>
  </si>
  <si>
    <r>
      <rPr>
        <sz val="11"/>
        <rFont val="Calibri"/>
      </rPr>
      <t>https://members.wto.org/crnattachments/2026/TBT/TZA/26_02805_00_e.pdf</t>
    </r>
  </si>
  <si>
    <t>AOAC 972.25, Lead in food. Atomic absorption spectrophotometric methodCXM 2, Maximum residue limits (MRLs) and risk management recommendations (RMRs)for residues of veterinary drugs in foodsCXG 50 General guidelines on samplingEAS 39, General principles of food hygiene -Code of practice.ISO 6579-1, Microbiology of food and feeding staffs – Horizontal method for detection of Salmonella spp.ISO 7937, Microbiology of food and animal feeding stuffs – Horizontal method for the enumeration of Clostridium perfringens – Colony-count technique.ISO 6888-1, Microbiology of food and animal feeding stuffs – Horizontal method for the enumeration of coagulase-positive staphylococci (Staphylococcus aureus and other species) – Part 1: Technique using Baird- Parker agar medium – Amendment 1: Inclusion of precision dataEAS 38, Labelling of pre-packaged foods — General requirementsISO 7251, Microbiology of food and feeding-stuffs – Horizontal method for the detection and enumeration of presumptive Escherichia Coli – Most Probable Number TechniqueISO 11290-1, Microbiology of food and animal feeding stuffs – Horizontal method for the detection and enumeration of Listeria monocytogenes – Part 1 – Detection methodISO 1443 Meat and meat products – Determination of total fat contentISO 17604 Microbiology of the food chain – Carcass sampling for microbiology analysisISO 10272-1:2006 Microbiology of food and animal feeding stuffs – Horizontal method for detection and enumeration of Campylobacter spp. – Part 1: Detection methodCodex Stan 193 – Codex general standard for contaminants and toxins in food and feed.ISO 21527-1 Microbiology of food and animal feeding stuffs — Horizontal method for the enumeration of yeasts and moulds Part 1: Colony count technique in products with water activity greater than 0,95</t>
  </si>
  <si>
    <t>DEAS1028: 2026, Ham — Specification , First edition </t>
  </si>
  <si>
    <t>This draft East African Standard specifies requirements, sampling and test methods for ham. The standard applies to the cured ham and may be smoked or cooked, spiced and/or flavouredNote: This Draft Tanzania Standard was also notified under SPS committee.</t>
  </si>
  <si>
    <t>Hams, shoulders and cuts thereof of swine, salted, in brine, dried or smoked, with bone in (HS code(s): 021011); Meat and meat products (ICS code(s): 67.120.10)</t>
  </si>
  <si>
    <t>021011 - Hams, shoulders and cuts thereof of swine, salted, in brine, dried or smoked, with bone in</t>
  </si>
  <si>
    <r>
      <rPr>
        <sz val="11"/>
        <rFont val="Calibri"/>
      </rPr>
      <t>https://members.wto.org/crnattachments/2026/TBT/TZA/26_02806_00_e.pdf</t>
    </r>
  </si>
  <si>
    <t>CXC 58, Code of hygienic practice for meatCXC 68, Code of practice for the reduction of contamination of food with Polycyclic Aromatic Hydrocarbons(PAH) from smoking and direct drying processesCXS General standard for food additivesCXM 2, Maximum residue limits for veterinary drugs in foodEAS 12, Potable water — SpecificationEAS 35, Edible table salt — SpecificationEAS 38, Labelling of pre-packaged foods — General requirementsEAS 39, Hygiene in the food and drink manufacturing industry — Code of practiceISO 5961, Water quality — Determination of cadmium by atomic absorption spectrometryISO 6579-1, Microbiology of the food chain — Horizontal method for the detection, enumeration and serotyping of Salmonella — Part 1: Detection of Salmonella spp.ISO 6633, Fruits, vegetables and derived products — Determination of lead content — Flameless atomic absorption spectrometric methodISO 6637, Fruits, vegetables and derived products — Determination of mercury content — Flameless atomic absorption methodISO 6888-1, Microbiology of food and animal feeding stuffs — Horizontal method for the enumeration of coagulase-positive staphylococci (Staphylococcus aureus and other species) — Part 1: Technique using Baird- Parker agar mediumISO 7937, Microbiology of food and animal feeding stuffs — Horizontal method for the enumeration of Clostridium perfringens — Colony-count techniqueISO 11290-1, Microbiology of the food chain — Horizontal method for the detection and enumeration of Listeria monocytogenes and of Listeria spp. — Part 1: Detection methodISO 16654, Microbiology of food and animal feeding stuffs — Horizontal method for the detection of Escherichia coli O157ISO 17294-2, Water quality — Application of inductively coupled plasma mass spectrometry (ICP-MS) — Part 2: Determination of 62 elementsISO/TS 17728, Microbiology of the food chain — Sampling techniques for microbiological analysis of food and feed samplesISO 21527-2, Microbiology of food and animal feeding stuffs — Horizontal method for the enumeration of yeasts and moulds — Part 2: Colony count technique in products with water activity less than or equal to 0.95</t>
  </si>
  <si>
    <t>DEAS 1027: 2026, Bacon — Specification, First edition </t>
  </si>
  <si>
    <t>This draft East African Standard specifies requirements, sampling and test methods for bacon.Note: This Draft Tanzania Standard was also notified under SPS committee.</t>
  </si>
  <si>
    <t>Fresh or chilled bovine meat, boneless (HS code(s): 020130); Meat and meat products (ICS code(s): 67.120.10)</t>
  </si>
  <si>
    <t>020130 - Fresh or chilled bovine meat, boneless</t>
  </si>
  <si>
    <r>
      <rPr>
        <sz val="11"/>
        <rFont val="Calibri"/>
      </rPr>
      <t>https://members.wto.org/crnattachments/2026/TBT/TZA/26_02807_00_e.pdf</t>
    </r>
  </si>
  <si>
    <t>AOAC 971.21, Mercury in food. Flameless atomic absorption Spectrophotometry methodAOAC 999.10, Lead, Cadmium, Zinc, Copper, and Iron in Foods. Atomic Absorption Spectrophotometry after Microwave DigestionCAC/GL 50, General guidelines on samplingCAC/GL 66, Guidelines for the use of flavouringsCAC/RCP 58, Code of hygienic practice for meatCAC/RCP 68, Code of practice for the reduction of contamination of food with polycyclic aromatic hydrocarbons (PAH) from smoking and direct drying processesCODEX STAN 192, General standard for food additivesCX/MRL 2, Maximum residue limits (MRLS) and risk management recommendations (RMRS) for residues of veterinary drugs in foodsEAS 12, Potable water — SpecificationEAS 35, Fortified food grade salt — SpecificationEAS 38, Labelling of pre-packaged foods — SpecificationEAS 39, Hygiene in the food and drink manufacturing industry — Code of practiceISO 5961, Water quality — Determination of cadmium by atomic absorption spectrometryISO 6579-1, Microbiology of the food chain — Horizontal method for the detection, enumeration and serotyping of Salmonella — Part 1: Detection of Salmonella spp.ISO 6633, Fruits, vegetables and derived products — Determination of lead content — Flameless atomic absorption spectrometric methodISO 6637, Fruits, vegetables and derived products — Determination of mercury content — Flameless atomic absorption methodISO 6888-1, Microbiology of food and animal feeding stuffs — Horizontal method for the enumeration of coagulase-positive staphylococci (Staphylococcus aureus and other species) — Part 1: Technique using Baird Parker agar mediumISO 7937, Microbiology of food and animal feeding stuffs — Horizontal method for the enumeration of Clostridium perfringens — Colony-count techniqueISO 16654, Microbiology of food and animal feeding stuffs — Horizontal method for the detection of Escherichia coli O157ISO 11290-1, Microbiology of the food chain — Horizontal method for the detection and enumeration of Listeria monocytogenes and of Listeria spp. — Part 1: Detection methodISO 17294-2, Water quality — Application of inductively coupled plasma mass spectrometry (ICP-MS) — Part 2: Determination of selected elements including uranium isotopesISO/TS 17728, Microbiology of the food chain — Sampling techniques for microbiological analysis of food and feed samplesISO 21527-2, Microbiology of food and animal feeding stuffs — Horizontal method for the enumeration of yeasts and moulds — Part 2: Colony count technique in products with water activity less than or equal to 0.95EAS 1138 Design and operation of slaughterhouse — Requirements</t>
  </si>
  <si>
    <t>DEAS 1026: 2026,Minced meat — Specification, First edition </t>
  </si>
  <si>
    <t>This draft East African Standard specifies requirements, sampling and test methods for minced meat intended for human consumption. Note: This Draft Tanzania Standard was also notified under SPS committee.</t>
  </si>
  <si>
    <r>
      <rPr>
        <sz val="11"/>
        <rFont val="Calibri"/>
      </rPr>
      <t>https://members.wto.org/crnattachments/2026/TBT/TZA/26_02808_00_e.pdf</t>
    </r>
  </si>
  <si>
    <t>AOAC 971.21, Mercury in food. Flameless atomic absorption Spectrophotometry methodAOAC 999.10, Lead, Cadmium, Zinc, Copper, and Iron in Foods. Atomic Absorption Spectrophotometry after Microwave DigestionAOAC 2011.04, Protein in raw and processed meats. Automated dye-binding methodCAC/GL 50, General guidelines on samplingCAC/RCP 58, Code of hygienic practice for meatCX/MRL 2, Maximum residue limits (MRLS) and risk management recommendations (RMRS) for residues of veterinary drugs in foodsEAS 38; Labelling of pre-packaged foods — SpecificationEAS 39, Hygiene in the food and drink manufacturing industry — Code of practiceISO 936, Meat and meat products — Determination of total ashISO 1443, Meat and meat products — Determination of total fat contentISO 4833-1, Microbiology of the food chain — Horizontal method for the enumeration of microorganisms — Part 1: Colony count at 30 degrees C by the pour plate techniqueISO 5961, Water quality — Determination of cadmium by atomic absorption spectrometryISO 6579-1, Microbiology of the food chain — Horizontal method for the detection, enumeration and serotyping of Salmonella — Part 1: Detection of Salmonella spp.ISO 6888-1, Microbiology of food and animal feeding stuffs — Horizontal method for the enumeration of coagulase-positive staphylococci (Staphylococcus aureus and other species) — Part 1: Technique using Baird- Parker agar mediumISO 7937, Microbiology of food and animal feeding stuffs — Horizontal method for the enumeration of Clostridium perfringens — Colony count techniqueISO 10272-1, Microbiology of the food chain — Horizontal method for detection and enumeration of Campylobacter spp. — Part 1: Detection methodISO 11290-1, Microbiology of the food chain — Horizontal method for the detection and enumeration of Listeria monocytogenes and of Listeria spp. — Part 1: Detection methodISO 16654, Microbiology of food and animal feeding stuffs — Horizontal method for the detection of Escherichia coli O157ISO 17294-2, Water quality — Application of inductively coupled plasma mass spectrometry (ICP-MS) — Part 2: Determination of 62 elementsISO/TS 17728, Microbiology of the food chain — Sampling techniques for microbiological analysis of food and feed samples</t>
  </si>
  <si>
    <t>Mexico</t>
  </si>
  <si>
    <t>Proyecto de Norma Oficial Mexicana PROY-NOM-029-ASEA-2026 Transporte de Gas Licuado de Petróleo por medio de Auto-tanque y Semirremolque. </t>
  </si>
  <si>
    <t>Este proyecto tiene por objeto establecer las especificaciones técnicas y requisitos de Seguridad Industrial, Seguridad Operativa y protección al medio ambiente que deben cumplir los Regulados que realicen la actividad de Transporte de Gas Licuado de Petróleo por medio de Auto-tanque y Semirremolque, en este último caso con su respectivo Tractocamión (Tractocamión-Semirremolque).</t>
  </si>
  <si>
    <t>Establece las especificaciones técnicas y requisitos de Seguridad Industrial, Seguridad Operativa y protección al medio ambiente que deben cumplir los Regulados que realicen la actividad de Transporte de Gas Licuado de Petróleo por medio de Auto-tanque y Semirremolque, en este último caso con su respectivo Tractocamión (Tractocamión-Semirremolque).</t>
  </si>
  <si>
    <t>13.020 - Environmental protection</t>
  </si>
  <si>
    <t>Protection of the environment (TBT)</t>
  </si>
  <si>
    <r>
      <rPr>
        <sz val="11"/>
        <rFont val="Calibri"/>
      </rPr>
      <t>https://members.wto.org/crnattachments/2026/TBT/MEX/26_02790_00_s.pdf</t>
    </r>
  </si>
  <si>
    <t>Para la correcta aplicación del presente proyecto de Norma, es necesario consultar las siguientes Normas Oficiales Mexicanas vigentes o las que, en su caso, las sustituyan, y ordenamientos internacionales:NORMA Oficial Mexicana NOM-005-SESH-2010, Equipos de carburación de Gas L.P. en motores de combustión interna. Instalación y mantenimiento. Publicada en el Diario Oficial de la Federación el 26 de noviembre de 2010.NORMA Oficial Mexicana NOM-009-SESH-2011, Recipientes para contener Gas L.P., tipo no transportable. Especificaciones y métodos de prueba. Publicada en el Diario Oficial de la Federación el 8 de septiembre de 2011.NORMA Oficial Mexicana NOM-006-SCT-2-2023, Aspectos básicos para la revisión ocular de la unidad destinada al transporte de mercancías peligrosas. Publicada en el Diario Oficial de la Federación el 23 de mayo 2024.NORMA Oficial Mexicana NOM-019-SCT2/2015, Especificaciones técnicas y disposiciones generales para la limpieza y control de remanentes de substancias y residuos peligrosos en las unidades que transportan materiales y residuos peligrosos. Publicada en el Diario Oficial de la Federación el 27 de enero de 2016.NORMA Oficial Mexicana NOM-035-SCT-2-2022, Remolques, semirremolques y convertidores-Especificaciones de seguridad y métodos de prueba. Publicada en el Diario Oficial de la Federación el 1 de marzo de 2022.NORMA Oficial Mexicana NOM-057-SCT2/2003, Requerimientos generales para el diseño y construcción de autotanques destinados al transporte de gases comprimidos, especificación SCT 331. Publicada en el Diario Oficial de la Federación el 26 de enero de 2004.NORMA Oficial Mexicana NOM-068-SCT-2-2014, Transporte terrestre-Servicio de autotransporte federal de pasaje, turismo, carga, sus servicios auxiliares y transporte privado-Condiciones físico-mecánica y de seguridad para la operación en vías generales de comunicación de jurisdicción federal. Publicada en el Diario Oficial de la Federación el 19 de enero de 2015.NORMA Oficial Mexicana NOM-013-SEDG-2002, Evaluación de espesores mediante medición ultrasónica usando el método de pulso-eco, para la verificación de recipientes tipo no portátil para contener Gas L.P., en uso. Publicada en el Diario Oficial de la Federación el 26 de abril de 2002.NORMA Oficial Mexicana NOM-033-STPS-2015, Condiciones de seguridad para realizar trabajos en espacios confinados. Publicado en el Diario Oficial de la Federación el 31 de agosto de 2015.Norma Mexicana NMX-X-013-SCFI-2011, Gas L.P.- Válvulas de Exceso de Flujo y de No Retroceso, que se utilizan en tuberías y recipientes - Especificaciones y Métodos de Prueba (cancela a la NMX-X-013-SCFI-2005). Declaratoria de vigencia publicada en el Diario Oficial de la Federación el 16 de agosto de 2011.Norma Mexicana NMX-B-482-CANACERO-2016, Industria siderúrgica-capacitación, calificación y certificación de personal en ensayos no destructivos (cancela a la NMX-B-482-1991). Declaratoria de vigencia publicada en el Diario Oficial de la Federación el 20 de octubre de 2016.Estándar de Competencia EC1731 Operación del tractocamión de quinta rueda y semirremolque para Transporte de Gas L.P. Publicado en el Diario Oficial de la Federación el 20 de noviembre de 2025.</t>
  </si>
  <si>
    <t>Proyecto de Norma Oficial Mexicana PROY-NOM-028-ASEA-2026 Transporte y/o Distribución de Gas Natural Licuado por medio de semirremolques-Condiciones de Seguridad y Operación de recipientes y equipos a bordo.</t>
  </si>
  <si>
    <t>Este proyecto tiene por objeto establecer las especificaciones técnicas y requisitos en materia de Seguridad Industrial, Seguridad Operativa y protección al medio ambiente, que deben cumplir los Regulados que realicen las actividades de Transporte y/o Distribución de Gas Natural Licuado (GNL) a través de Recipientes de GNL, equipos y accesorios a bordo de Semirremolques, durante las etapas de inicio de operaciones, Operación y Mantenimiento, y término de operaciones.</t>
  </si>
  <si>
    <t>Establece las especificaciones técnicas y requisitos en materia de Seguridad Industrial, Seguridad Operativa y protección al medio ambiente, que deben cumplir los Regulados que realicen las actividades de Transporte y/o Distribución de Gas Natural Licuado (GNL) a través de Recipientes de GNL, equipos y accesorios a bordo de Semirremolques, durante las etapas de inicio de operaciones, Operación y Mantenimiento, y término de operaciones.</t>
  </si>
  <si>
    <r>
      <rPr>
        <sz val="11"/>
        <rFont val="Calibri"/>
      </rPr>
      <t>https://members.wto.org/crnattachments/2026/TBT/MEX/26_02791_00_s.pdf</t>
    </r>
  </si>
  <si>
    <t>Para la correcta aplicación del presente proyecto de Norma, es necesario consultar las siguientes Normas Oficiales Mexicanas vigentes o las que, en su caso, las sustituyan, y ordenamientos internacionales:NOM-002-STPS-2010, Condiciones de seguridad-Prevención y protección contra incendios en los centros de trabajo. Publicada en el Diario Oficial de la Federación el 09 de diciembre de 2010.NOM-008-SE-2021, Sistema general de unidades de medida (cancela a la NOM-008-SCFI-2002). Publicada en el Diario Oficial de la Federación el 29 de diciembre de 2023</t>
  </si>
  <si>
    <t>United States of America</t>
  </si>
  <si>
    <t>Medical Devices; Gastroenterology-Urology Devices; Classification 
of the Endoscopic Suturing Device for Altering Gastric Anatomy for 
Weight Loss</t>
  </si>
  <si>
    <t xml:space="preserve">The Food and Drug Administration (FDA) is classifying the endoscopic suturing device for altering gastric anatomy for weight loss into class II (special controls). The special controls that apply to the device type are identified in this order and will be part of the codified language for classification of the endoscopic suturing device for altering gastric anatomy for weight loss. We are taking this action because we have determined that classifying the device into class II will provide a reasonable assurance of safety and effectiveness of the device. We believe this action will also enhance patients' access to beneficial innovative devices, in part by reducing regulatory burdens.This order is effective 28 May 2026. The classification was applicable on 12 July 2022.91 Federal Register (FR) 31660, 28 May 2026; Title 21 Code of Federal Regulations (CFR) Part 876_x000D_
https://www.govinfo.gov/content/pkg/FR-2026-05-28/html/2026-10621.htm_x000D_
https://www.govinfo.gov/content/pkg/FR-2026-05-28/pdf/2026-10621.pdfThis final amendment; final order is identified by Docket Number FDA-2026-N-5200. The Docket Folder is available from Regulations.gov at https://www.regulations.gov/docket/FDA-2026-N-5200/document and provides access to primary documents as well as comments received. Documents are also accessible from Regulations.gov by searching the Docket Number. The earlier final order notified as G/TBT/N/USA/1414 is identified by Docket Number FDA–2018–N–1862_x000D_
</t>
  </si>
  <si>
    <t>Endoscopic electrosurgical clip cutting system</t>
  </si>
  <si>
    <t>11.040 - Medical equipment; 11.040 - Medical equipment</t>
  </si>
  <si>
    <t>Protection of human health or safety (TBT)</t>
  </si>
  <si>
    <t>Human health</t>
  </si>
  <si>
    <r>
      <rPr>
        <sz val="11"/>
        <rFont val="Calibri"/>
      </rPr>
      <t>https://members.wto.org/crnattachments/2026/TBT/USA/final_measure/26_02821_00_e.pdf</t>
    </r>
  </si>
  <si>
    <t>Space Bureau Seeks Comment on GSO Reference Links</t>
  </si>
  <si>
    <t xml:space="preserve">Proposed rule - In this document, the Space Bureau (Bureau or we) within the 
Federal Communications Commission (Commission) seeks comment on 
potential revisions to the set of geostationary (GSO) satellite network 
reference links adopted in the Modernizing Spectrum Sharing for 
Satellite Broadband Report and Order (Order). Ensuring the GSO 
reference
links appropriately reflect typical and widespread GSO satellite 
operations in the United States will promote efficient spectrum sharing 
among today's broadband satellite systems.&gt;_x000D_
</t>
  </si>
  <si>
    <t>Satellite broadband; Technical product documentation (ICS code(s): 01.110); Quality (ICS code(s): 03.120); Radiocommunications in general (ICS code(s): 33.060.01); Radio relay and fixed satellite communications systems (ICS code(s): 33.060.30); Satellite (ICS code(s): 33.070.40); Electromagnetic compatibility (EMC) (ICS code(s): 33.100); Space systems and operations (ICS code(s): 49.140)</t>
  </si>
  <si>
    <t>01.110 - Technical product documentation; 03.120 - Quality; 33.060.01 - Radiocommunications in general; 33.060.30 - Radio relay and fixed satellite communications systems; 33.070.40 - Satellite; 33.100 - Electromagnetic compatibility (EMC); 49.140 - Space systems and operations</t>
  </si>
  <si>
    <t>Prevention of deceptive practices and consumer protection (TBT); Quality requirements (TBT); Cost saving and productivity enhancement (TBT)</t>
  </si>
  <si>
    <t>Revision to Regular Notification</t>
  </si>
  <si>
    <r>
      <rPr>
        <sz val="11"/>
        <rFont val="Calibri"/>
      </rPr>
      <t>https://members.wto.org/crnattachments/2026/TBT/USA/26_02822_00_e.pdf
https://members.wto.org/crnattachments/2026/TBT/USA/26_02822_01_e.pdf</t>
    </r>
  </si>
  <si>
    <t>91 Federal Register (FR) 31697, 28 May 2026; Title 47 Code of Federal Regulations (CFR) Part 25_x000D_
https://www.govinfo.gov/content/pkg/FR-2026-05-28/html/2026-10617.htm_x000D_
https://www.govinfo.gov/content/pkg/FR-2026-05-28/pdf/2026-10617.pdfhttps://docs.fcc.gov/public/attachments/DA-26-467A1.pdfThis proposed rule is identified by SB Docket No. 25-157DA 26-467. The full text of the proposed rule is available from the Commission's website at https://docs.fcc.gov/public/attachments/DA-26-467A1.pdf. Documents are also accessible from the FCC's Electronic Document Management System (EDOCS) by searching the Docket Number.</t>
  </si>
  <si>
    <t>Foam Fire-Extinguishing Systems</t>
  </si>
  <si>
    <t>Notice of proposed rulemaking - The Coast Guard must approve marine foam fire-extinguishing 
systems. Currently, eight guidance documents set out the existing type 
approval criteria. The Coast Guard proposes to update and codify the 
type approval criteria to reflect current industry practices. Criteria 
updates would reflect advancements in technology, reduce certain 
testing and design requirements, and reduce the administrative burden 
on industry and the government. This deregulatory measure would result 
in cost savings for industry and the government.</t>
  </si>
  <si>
    <t>Marine foam fire-extinguishing systems; Quality (ICS code(s): 03.120); Protection against fire (ICS code(s): 13.220); Seagoing vessels (ICS code(s): 47.040); Inland navigation vessels (ICS code(s): 47.060); Small craft (ICS code(s): 47.080)</t>
  </si>
  <si>
    <t>03.120 - Quality; 13.220 - Protection against fire; 47.040 - Seagoing vessels; 47.060 - Inland navigation vessels; 47.080 - Small craft</t>
  </si>
  <si>
    <t>Protection of human health or safety (TBT); Quality requirements (TBT); Cost saving and productivity enhancement (TBT)</t>
  </si>
  <si>
    <r>
      <rPr>
        <sz val="11"/>
        <rFont val="Calibri"/>
      </rPr>
      <t>https://members.wto.org/crnattachments/2026/TBT/USA/26_02792_00_e.pdf</t>
    </r>
  </si>
  <si>
    <t xml:space="preserve">91 Federal Register (FR) 30557, 26 May 2026; Title 46 Code of Federal Regulations (CFR) Part 162_x000D_
https://www.govinfo.gov/content/pkg/FR-2026-05-26/html/2026-10413.htm_x000D_
https://www.govinfo.gov/content/pkg/FR-2026-05-26/pdf/2026-10413.pdfThis notice of proposed rulemaking is identified by Docket Number USCG-2022-0471. The Docket Folder is available on Regulations.gov at https://www.regulations.gov/docket/USCG-2022-0471/document and provides access to primary documents as well as comments received. Documents are also accessible from Regulations.gov by searching the Docket Number. _x000D_
_x000D_
</t>
  </si>
  <si>
    <t>Viet Nam</t>
  </si>
  <si>
    <t>Draft Decree on the Management of Cosmetics</t>
  </si>
  <si>
    <t>1. This draft Decree regulates the management of cosmetics, including:_x000D_
a) Manufacture of cosmetics in Vietnam;_x000D_
b) Cosmetic product notification;_x000D_
c) Management of imported cosmetic products and issuance of Certificates of Free Sale for exported cosmetic products;_x000D_
d) Product Information Files (PIF), labeling and advertising of cosmetics;_x000D_
e) Inspection, surveillance and ensuring the safety and quality of cosmetic products;_x000D_
g) Recall of cosmetic products, revocation of the registration number of the cosmetic product declaration form, and cessation of receiving applications for cosmetic product declarations._x000D_
2. This draft Decree applies to domestic and foreign agencies, organizations, and individuals involved in activities related to cosmetic products in Vietnam, including: Manufacturing, distribution, trading, advertising, quality control, and services related to the supply and use of cosmetic products._x000D_
3. This Draft Decree consists of 09 Chapters and 49 Articles, specifically:_x000D_
1. Chapter I – General Provisions consists of 04 Articles providing for:_x000D_
Scope of regulation and subjects of application; Interpretation of terms; Principles for management of cosmetic product quality and safety; Implementation of administrative procedures and data management in the electronic environment._x000D_
2. Chapter II – Cosmetic Manufacturing in Vietnam consists of 08 Articles providing for:_x000D_
- Cosmetic manufacturing establishments must satisfy requirements relating to personnel, facilities, equipment and quality management systems, and shall undergo periodic assessments every three years or extraordinary assessments where necessary._x000D_
- Consolidation of the conditions for issuance of the Certificate of Eligibility for Cosmetic Manufacturing and the CGMP Certificate into a single set of conditions._x000D_
- Full decentralization to provincial-level People’s Committees for the issuance, amendment and revocation of Certificates of Eligibility for Cosmetic Manufacturing and CGMP Certificates._x000D_
- Specific provisions on cases of revocation of Certificates of Eligibility for Cosmetic Manufacturing._x000D_
3. Chapter III – Cosmetic Product Notification consists of 08 Articles providing for:_x000D_
- Cosmetic products must be notified to the competent state authority before being placed on the market._x000D_
- Provisions on dossiers and procedures for cosmetic product notification and post-notification amendments._x000D_
- Following notification and disclosure of cosmetic product information, competent state authorities shall conduct post-notification dossier reviews and inspection and surveillance of cosmetic products circulating on the Vietnamese market._x000D_
4. Chapter IV – Management of Imported Cosmetic Products and Issuance of Certificates of Free Sale for Exported Cosmetic Products consists of 02 Articles providing for:_x000D_
Imported cosmetic products must be notified prior to customs clearance, except for cases exempted from notification, such as imports for research or testing purposes, imports by diplomatic missions, or personal gifts not intended for commercial purposes...; Issuance of Certificates of Free Sale (CFS) for domestically manufactured cosmetic products intended for export._x000D_
5. Chapter V – Product Information File (PIF), Advertising and Labeling of Cosmetic Products consists of 04 Articles providing for:_x000D_
- Cosmetic products circulated on the market must have a Product Information File (PIF) in accordance with ASEAN guidelines._x000D_
- Requirements for Safety Assessment Reports within the PIF in accordance with ASEAN guidelines._x000D_
- Labeling of cosmetic products shall comply with the laws on goods labeling, while mandatory labeling contents shall comply with the ASEAN Cosmetic Directive._x000D_
- Advertising of cosmetic products shall comply with the laws on advertising and shall not require prior content approval._x000D_
6. Chapter VI – Inspection, Surveillance and Assurance of Cosmetic Product Safety and Quality consists of 08 Articles providing for:_x000D_
- Classification of risk levels according to cosmetic product categories; inspection and surveillance of the quality and safety of cosmetic products circulated on the market._x000D_
- Detailed provisions on post-notification dossier review and remote inspection of documents extracted from the PIF._x000D_
- Detailed provisions on specialized inspections at establishments. Contents already found compliant through remote inspections shall not be re-inspected, except where there are signs of violations or where verification of original documents and actual conditions at the establishment is necessary._x000D_
- Specific forms and contents of quality inspection and quality surveillance._x000D_
- Provisions on the adverse event reporting system for cosmetic products._x000D_
7. Chapter VII – Recall of Cosmetic Products, Withdrawal of Notification Numbers and Suspension of Acceptance of Notification Dossiers consists of 05 Articles providing for:_x000D_
- Cases in which cosmetic products are subject to recall; cases of withdrawal of cosmetic product notification numbers and suspension of acceptance of cosmetic product notification dossiers._x000D_
- Forms, competence and responsibilities for cosmetic product recall._x000D_
8. Chapter VIII – Organization of Implementation consists of 06 Articles providing for:_x000D_
Responsibilities of ministries, sectors, organizations and individuals involved in the manufacture and trading of cosmetic products._x000D_
9. Chapter IX – Implementation Provisions consists of 04 Articles providing for:_x000D_
Implementation roadmap, transitional provisions, effective date, and responsibilities for implementation.</t>
  </si>
  <si>
    <t>Cosmetics</t>
  </si>
  <si>
    <t>71.100.70 - Cosmetics. Toiletries</t>
  </si>
  <si>
    <t>Prevention of deceptive practices and consumer protection (TBT); Protection of human health or safety (TBT)</t>
  </si>
  <si>
    <t>- To implement the provisions of the 2025 Law on Promulgation of Legal Documents (amended and supplemented by Law No. 87/2025/QH15 dated June 25, 2025) and Decree No. 78/2025/ND-CP dated 01 April 2025 of the Government providing guidance on its implementation (amended and supplemented by Decree No. 187/2025/ND-CP dated July 1, 2025);_x000D_
- To implement Decision No. 150/QD-TTg dated 16 January 2025 of the Prime Minister promulgating the 2025 Government Working Program;_x000D_
- The Ministry of Health is responsible for drafting the Decree on Cosmetic Management for submission to the Prime Minister.</t>
  </si>
  <si>
    <r>
      <rPr>
        <sz val="11"/>
        <rFont val="Calibri"/>
      </rPr>
      <t>https://members.wto.org/crnattachments/2026/TBT/VNM/26_02824_00_x.pdf</t>
    </r>
  </si>
  <si>
    <t>Law on Promulgation of Legal Documents (amended and supplemented by Law No. 87/2025/QH15 dated June 25, 2025) and Decree No. 78/2025/ND-CP dated 01 April 2025 of the Government providing guidance on its implementation (amended and supplemented by Decree No. 187/2025/ND-CP dated July 1, 2025</t>
  </si>
  <si>
    <t>Draft Circular promulgating the List of Medium- and High-Risk Products and Goods under the management of the Ministry of Home Affairs. </t>
  </si>
  <si>
    <t>This draft Circular promulgates the List of products and goods with medium and high risk levels under the state management responsibility of the Ministry of Home affairs and the corresponding quality management measures for products and goods on the List .Details of the List of products and goods with medium and high risk levels, corresponding HS codes and applicable national technical standards are specified in Appendix attached to this draft Circular.The draft Circular classifies into two risk categories: medium risk and high risk.This draft Circular applies to:1. Organizations and individuals producing and trading products and goods belonging to the list of products and goods with medium and high risk levels as stipulated in this Circular.2. Conformity assessment organizations conducting conformity assessment activities for products and goods belonging to the list of products and goods with medium and high risk levels as stipulated in this Circular.3. Other relevant agencies, organizations, and individuals.</t>
  </si>
  <si>
    <t>- Industrial safety helmets- Eye and face protection equipment for workers: Welding goggles and welding shields providing protection from flying objects and ultraviolet radiation- Respiratory protective equipment for workers (excluding medical masks): Respirator masks for particle filtering; Filters for use in masks and half-face respirators; - Hand and arm protective equipment for workers: Insulating gloves (excluding medical gloves, medical examination gloves)- Foot and leg protective equipment for workers: Safety shoes; insulating boots- Safety belts and personal fall-arrest systems for workers (excluding lifelines for emergency escape used in fire prevention and fighting activities).- Clothing to protect against heat and flame for worker- Lifts and their safety components, including: Doorlocks and cabin door locks; Safety gear; Lift machine braking system; Overspeed governor; Shock absorbers; Shut-off valves/check valves of hydraulic lifts- Escalators and passenger conveyors; safety components, including: Stopping and controlling braking systems for escalators or conveyors; Safety gear system; Traction machines (motors, gearboxes)- Cylinders and containers for compressed gas with nominal working pressure exceeding 0.7 bar- Vessels, reservoirs, vats and tankers with nominal working pressure exceeding 0,7 bar as classified in TCVN 8366:2010 (excluding disposable gas cylinders; returnable gas cylinders, vessels and tanks under temporary import for re-export or temporary export for re-import arrangements for containing imported or exported goods)- Refrigerating systems using refrigerants of B1; B2L; B2; B3; A2; A3 classes; A2L class (with charging amount of 05 kg or more), as classified in TCVN 6104-1,2,3,4:2015- Cranes- Bridge cranes and gantry cranes- Hoists- Cargo hoists (winches)- Engine-powered fork-lift trucks with lifting load of 1.000 kg or more- Lift tables and elevating work platforms for lifting people- Escalators- Electric liftsHS codes: 6506.10.20; 6506.10.30; 6506.10.90; 3926.90.42; 9004.90.50; 4203.29.10; 6116.10.90 6116.99.00; 6216.00.10; 6216.00.99; 6401 to 6405; 4205.00.20 6307.90.61 6307.90.69; 8428; 8431; 8402 to 8403; 7309, 3923.30.20 7613.00.00; 8415; 8418; 8426; 8427; 8428.</t>
  </si>
  <si>
    <t>392330 - Carboys, bottles, flasks and similar articles for the conveyance or packaging of goods, of plastics; 392690 - Articles of plastics and articles of other materials of heading 3901 to 3914, n.e.s (excl. goods of 9619); 420329 - Gloves, mittens and mitts, of leather or composition leather (excl. special sports gloves); 420500 - Articles of leather or composition leather (excl. saddlery and harness bags; cases and similar containers; apparel and clothing accessories; whips, riding-crops and similar of heading 6602; furniture; lighting appliances; toys; games; sports articles; buttons and parts thereof; cuff links, bracelets or other imitation jewellery; made-up articles of netting of heading 5608; and articles of plaiting materials); 611610 - Gloves, mittens and mitts, impregnated, coated, covered or laminated with plastics or rubber, knitted or crocheted; 621600 - Gloves, mittens and mitts, of all types of textile materials (excl. knitted or crocheted and for babies); 630790 - Made-up articles of textile materials, incl. dress patterns, n.e.s.; 6401 - Waterproof footwear with outer soles and uppers of rubber or of plastics, the uppers of which are neither fixed to the sole nor assembled by stitching, riveting, nailing, screwing, plugging or similar processes (excl. orthopaedic footwear, toy footwear, skating boots with ice skates attached, shin-guards and similar protective sportswear); 6402 - Footwear with outer soles and uppers of rubber or plastics (excl. waterproof footwear of heading 6401, orthopaedic footwear, skating boots with ice or roller skates attached, and toy footwear); 6403 - Footwear with outer soles of rubber, plastics, leather or composition leather and uppers of leather (excl. orthopaedic footwear, skating boots with ice or roller skates attached, and toy footwear); 6404 - Footwear with outer soles of rubber, plastics, leather or composition leather and uppers of textile materials (excl. toy footwear); 6405 - Footwear with outer soles of rubber or plastics, with uppers other than rubber, plastics, leather or textile materials; footwear with outer soles of leather or composition leather, with uppers other than leather or textile materials; footwear with outer soles of wood, cork, twine, paperboard, furskin, woven fabrics, felt, nonwovens, linoleum, raffia, straw, loofah, etc and uppers of any type of material, n.e.s.; 650610 - Safety headgear, whether or not lined or trimmed; 7309 - Reservoirs, tanks, vats and similar containers for any material (other than compressed or liquefied gas), of iron or steel, of a capacity exceeding 300 l, whether or not lined or heat-insulated, but not fitted with mechanical or thermal equipment.; 761300 - Aluminium containers for compressed or liquefied gas; 8402 - Steam or other vapour generating boilers (excl. central heating hot water boilers capable also of producing low pressure steam); superheated water boilers; parts thereof; 8403 - Central heating boilers, non-electric; parts thereof (excl. vapour generating boilers and superheated water boilers of heading 8402); 8415 - Air conditioning machines comprising a motor-driven fan and elements for changing the temperature and humidity, incl. those machines in which the humidity cannot be separately regulated; parts thereof; 8418 - Refrigerators, freezers and other refrigerating or freezing equipment, electric or other; heat pumps; parts thereof (excl. air conditioning machines of heading 8415); 8426 - Ships' derricks; cranes, incl. cable cranes (excl. wheel-mounted cranes and vehicle cranes for railways); mobile lifting frames, straddle carriers and works trucks fitted with a crane; 8427 - Fork-lift trucks; other works trucks fitted with lifting or handling equipment (excl. straddle carriers and works trucks fitted with a crane); 8428 - Lifting, handling, loading or unloading machinery, e.g. lifts, escalators, conveyors, teleferics (excl. pulley tackle and hoists, winches and capstans, jacks, cranes of all kinds, mobile lifting frames and straddle carriers, works trucks fitted with a crane, fork-lift trucks and other works trucks fitted with lifting or handling equipment); 8431 - Parts suitable for use solely or principally with the machinery of heading 8425 to 8430, n.e.s.; 900490 - Spectacles, goggles and the like, corrective, protective or other (excl. spectacles for testing eyesight, sunglasses, contact lenses, spectacle lenses and frames and mountings for spectacles)</t>
  </si>
  <si>
    <t>Protection of human health or safety (TBT); Protection of the environment (TBT)</t>
  </si>
  <si>
    <t>A timely adoption of this Circular is necessary to ensure the effective implementation of the Law on Quality of Products and Goods (as amended by Law No. 70/2025/QH15) and Government Decree No. 37/2026/ND-CP before their entry into force on 1 July 2026, and to provide enterprises with adequate lead time for compliance.</t>
  </si>
  <si>
    <r>
      <rPr>
        <sz val="11"/>
        <rFont val="Calibri"/>
      </rPr>
      <t>https://members.wto.org/crnattachments/2026/TBT/VNM/26_02825_00_x.pdf
https://moha.gov.vn/van-ban/du-thao/du-thao-thong-tu-quy-dinh-danh-muc-san-pham-hang-hoa-co-muc-do-rui-ro-cao-muc-do-rui-ro-trung-binh-thuoc-trach-nhiem-quan-ly-nha-nuoc-cua-bo-noi-vu---id1484</t>
    </r>
  </si>
  <si>
    <t>- Law amending and supplementing a number of articles of the Law on Quality of Products and Goods.- Government Decree No. 37/2026/ND-CP dated January 23, 2026, providing detailed regulations on the Law on Quality of Products and Goods</t>
  </si>
  <si>
    <t>Australia</t>
  </si>
  <si>
    <t>Emergency measures for nursery stock and tissue culture against Xylella fastidiosa and related Xylella species</t>
  </si>
  <si>
    <t>On 9 November 2015, Australia notified of the implementation of emergency measures for the import of nursery stock, tissue cultures, cuttings, budwood, rooted plants, corms and bulbs against Xylella fastidiosa and related Xylella species.Further to notifications: G/SPS/N/AUS/376G/SPS/N/AUS/376/Add.1G/SPS/N/AUS/376/Add.2G/SPS/N/AUS/376/Add.3G/SPS/N/AUS/376/Add.4G/SPS/N/AUS/538G/SPS/N/AUS/557G/SPS/N/AUS/376/Add.5G/SPS/N/AUS/376/Add.6G/SPS/N/AUS/376/Add.7G/SPS/N/AUS/376/Add.8 and G/SPS/N/AUS/376/Add.9 and based on additional information on the host range and distribution of Xylella fastidiosa and related Xylella species, Australia notifies that emergency measures for Xylella will be extended to nursery stock belonging to all species within the following genera from 17 June 2026: Acmena, AllardtiaAnoplophytumCalylophusDaphneDendropogonDiaphoranthemaLiriopeParahebePhytarrhizaPityrophyllumPlatystachysRenealmiaSaintpauliaStrepsiaUncinia and ViridanthaThese changes will ensure that Australia’s import conditions continue to be effective in reducing the risk of Xylella from entering Australia.For further information of this change and the applicable import conditions please see:</t>
  </si>
  <si>
    <t>Nursery stock, tissue culture, cuttings, budwood, rooted plants, corms and bulbs of 89 families of plants known to host Xylella spp.</t>
  </si>
  <si>
    <t>0601 - Bulbs, tubers, tuberous roots, corms, crowns and rhizomes, dormant, in growth or in flower; chicory plants and roots other than roots of heading No. 1212.; 0602 - Live plants incl. their roots, cuttings and slips; mushroom spawn (excl. bulbs, tubers, tuberous roots, corms, crowns and rhizomes, and chicory plants and roots); 0602 - Live plants incl. their roots, cuttings and slips; mushroom spawn (excl. bulbs, tubers, tuberous roots, corms, crowns and rhizomes, and chicory plants and roots); 0601 - Bulbs, tubers, tuberous roots, corms, crowns and rhizomes, dormant, in growth or in flower, chicory plants and roots (excl. bulbs, tubers and tuberous roots used for human consumption and chicory roots of the variety cichorium intybus sativum); 0602 - Live plants incl. their roots, cuttings and slips; mushroom spawn (excl. bulbs, tubers, tuberous roots, corms, crowns and rhizomes, and chicory plants and roots); 0601 - Bulbs, tubers, tuberous roots, corms, crowns and rhizomes, dormant, in growth or in flower; chicory plants and roots other than roots of heading No. 1212.</t>
  </si>
  <si>
    <t>Modification of content/scope of regulation; Pests; Plant health; Pests; Plant health</t>
  </si>
  <si>
    <t>Addendum to Emergency Notification (SPS)</t>
  </si>
  <si>
    <r>
      <rPr>
        <sz val="11"/>
        <rFont val="Calibri"/>
      </rPr>
      <t>https://bicon.agriculture.gov.au/ViewElement/Element/Alert?elementPk=2488168.</t>
    </r>
  </si>
  <si>
    <t>Enhanced regulatory measures to address risks associated with Pepper Ringspot Virus</t>
  </si>
  <si>
    <t>To address risks associated with Pepper ringspot virus, enhanced regulatory measures (country freedom certified on phytosanitary certificate) will be required for nursery stock from the following plant genera: BidensColumneaGerbera and PogostemonFrom 17 June 2026, permitted species of the host genera listed above imported from countries other than Brazil or South Africa will require new additional declarations on the phytosanitary certificate. _x000D_
Importation of Pepper ringspot virus host genera fromBrazil and South Africa (countries where Pepper ringspot virus is known to occur) will be suspended pending a review of the biosecurity risk management measures.</t>
  </si>
  <si>
    <t>Nursery stock, tissue culture, cuttings, budwood, rooted plants, corms and bulbs</t>
  </si>
  <si>
    <t>0601 - Bulbs, tubers, tuberous roots, corms, crowns and rhizomes, dormant, in growth or in flower, chicory plants and roots (excl. bulbs, tubers and tuberous roots used for human consumption and chicory roots of the variety cichorium intybus sativum); 0602 - Live plants incl. their roots, cuttings and slips; mushroom spawn (excl. bulbs, tubers, tuberous roots, corms, crowns and rhizomes, and chicory plants and roots)</t>
  </si>
  <si>
    <t>Pests; Plant health</t>
  </si>
  <si>
    <r>
      <rPr>
        <sz val="11"/>
        <rFont val="Calibri"/>
      </rPr>
      <t>For details on the changes to import conditions and the related updates to additional declarations on the phytosanitary certificate
 please see: Upcoming changes to manage the risks posed by Pepper ringspot virus on nursery stock https://bicon.agriculture.gov.au/ViewElement/Element/Alert?elementPk=2489149.</t>
    </r>
  </si>
  <si>
    <t>Expansion of recognised host plant genera and host countries for Phytophthora ramorum</t>
  </si>
  <si>
    <t>Australia notifies that on 17 June 2026, phytosanitary measures for plants for planting against the introduction of Phytophthora ramorum will be expanded to include all plant species within the following genera: LysimachiaOxalisPolystichum</t>
  </si>
  <si>
    <r>
      <rPr>
        <sz val="11"/>
        <rFont val="Calibri"/>
      </rPr>
      <t>For further information of this change and the applicable import conditions please see Sudden oak death (Phytophthora ramorum) measures extending to additional plant genera: https://bicon.agriculture.gov.au/ViewElement/Element/Alert?elementPk=2488164</t>
    </r>
  </si>
  <si>
    <t>New measures for Banana bunchy top virus and Banana bract mosaic virus on Alpinia sp. nursery stock</t>
  </si>
  <si>
    <t>To address risks associated with Banana bunchy top virus (BBTV) and Banana bract mosaic virus (BBrMV) the following enhanced regulatory measures will apply to all permitted Alpinia species: _x000D_
• country freedom certified on phytosanitary certificate; or _x000D_
• offshore PCR testing of mother tissue cultures certified on phytosanitary certificate; or _x000D_
• 12 months disease screening at the government post entry quarantine facility.For further information of this change and the applicable import conditions please see:_x000D_
New measures for Banana bunchy top virus and Banana bract mosaic virus on Alpinia spp. nursery stock, https://bicon.agriculture.gov.au/ViewElement/Element/Alert?elementPk=2488166.</t>
  </si>
  <si>
    <r>
      <rPr>
        <sz val="11"/>
        <rFont val="Calibri"/>
      </rPr>
      <t xml:space="preserve">
</t>
    </r>
  </si>
  <si>
    <t>Changes to manage the risk posed by Moko disease (Ralstonia solanacearum phylotype II) on nursery stock</t>
  </si>
  <si>
    <t>Measures for nursery stock and tissue culture against Ralstonia solanacearum phylotype II (moko strains) will be expanded on 17 June 2026 to include additional plant genera as advised in: 74-2026: Updates to nursery stock import requirements to manage plant disease risks. This follows a review of the plant host range and countries where moko disease is known to occur.Current measures are not sufficient to manage the biosecurity risks associated with moko disease. New import conditions are summarised in BICON clarify these additional measures.</t>
  </si>
  <si>
    <t>DEAS 1029: 2026, Rabbit meat (carcass and cuts) —Specification, First Edition</t>
  </si>
  <si>
    <t>This draft East African Standard specifies the requirements, sampling and test methods for rabbit meat (carcass and cuts) intended for human consumption.Note: This Draft Tanzania Standard was also notified under TBT Committee.</t>
  </si>
  <si>
    <t>Fresh, chilled or frozen meat and edible offal of rabbits or hares (HS code(s): 020810); Meat and meat products (ICS code(s): 67.120.10)</t>
  </si>
  <si>
    <t>To be determined and notified.</t>
  </si>
  <si>
    <r>
      <rPr>
        <sz val="11"/>
        <rFont val="Calibri"/>
      </rPr>
      <t>https://members.wto.org/crnattachments/2026/SPS/TZA/26_02799_00_e.pdf</t>
    </r>
  </si>
  <si>
    <t>DEAS 1350:2026, Meat Extract — Specification, First Edition</t>
  </si>
  <si>
    <t>This draft East African standard specifies the requirements, sampling and test methods for meat extract from food animals intended for human consumption.Note: This Draft Tanzania Standard was also notified under TBT Committee.</t>
  </si>
  <si>
    <r>
      <rPr>
        <sz val="11"/>
        <rFont val="Calibri"/>
      </rPr>
      <t>https://members.wto.org/crnattachments/2026/SPS/TZA/26_02800_00_e.pdf</t>
    </r>
  </si>
  <si>
    <t>DEAS 1028: 2026, Ham — Specification, First Edition</t>
  </si>
  <si>
    <t>This draft East African Standard specifies requirements, sampling and test methods for ham._x000D_
The standard applies to the cured ham and may be smoked or cooked, spiced and/or flavoured.Note: This Draft Tanzania Standard was also notified under TBT Committee.</t>
  </si>
  <si>
    <r>
      <rPr>
        <sz val="11"/>
        <rFont val="Calibri"/>
      </rPr>
      <t>https://members.wto.org/crnattachments/2026/SPS/TZA/26_02801_00_e.pdf</t>
    </r>
  </si>
  <si>
    <t>DEAS 1027: 2026, Bacon — Specification, First Edition</t>
  </si>
  <si>
    <t>This draft East African Standard specifies requirements, sampling and test methods for bacon.Note: This Draft Tanzania Standard was also notified under TBT Committee.</t>
  </si>
  <si>
    <r>
      <rPr>
        <sz val="11"/>
        <rFont val="Calibri"/>
      </rPr>
      <t>https://members.wto.org/crnattachments/2026/SPS/TZA/26_02802_00_e.pdf</t>
    </r>
  </si>
  <si>
    <t>DEAS 1026:2026, Minced meat — Specification, First Edition</t>
  </si>
  <si>
    <t>This draft East African Standard specifies requirements, sampling and test methods for minced meat intended for human consumption.Note: This Draft Tanzania Standard was also notified under TBT Committee.</t>
  </si>
  <si>
    <r>
      <rPr>
        <sz val="11"/>
        <rFont val="Calibri"/>
      </rPr>
      <t>https://members.wto.org/crnattachments/2026/SPS/TZA/26_02803_00_e.pdf</t>
    </r>
  </si>
  <si>
    <t>DEAS 1216: 2023 Performance requirements of footwear accessories– Specification</t>
  </si>
  <si>
    <t>Burundi, Kenya, Rwanda, Tanzania and Uganda would like to inform WTO Members that the East African Standard; EAS 1216: 2026, Footwear accessories ― Specification: Part 1 ― Fasteners (First edition), notified in; G/TBT/N/BDI/500, G/TBT/N/KEN/1667, G/TBT/N/RWA/1049, G/TBT/N/TZA/1166 and G/TBT/N/UGA/2003 was adopted and published by the East African Community Council of Ministers as EAS 1216: 2026, Footwear accessories ― Specification: Part 1 ― Fasteners (First edition) on 19th January 2026 via East African Community Gazette, Legal Notice No. EAC/33/2026 dated 26th January, 2026.A copy of the document can be obtained via the following link at a basic fee: https://webstore.kebs.org</t>
  </si>
  <si>
    <t>Footwear (ICS code(s): 61.060)</t>
  </si>
  <si>
    <t>61.060 - Footwear; 61.060 - Footwear</t>
  </si>
  <si>
    <t>Consumer information, labelling (TBT); Consumer information, labelling (TBT); Prevention of deceptive practices and consumer protection (TBT); Prevention of deceptive practices and consumer protection (TBT); Quality requirements (TBT); Quality requirements (TBT); Harmonization (TBT); Harmonization (TBT); Reducing trade barriers and facilitating trade (TBT); Reducing trade barriers and facilitating trade (TBT); Cost saving and productivity enhancement (TBT); Cost saving and productivity enhancement (TBT)</t>
  </si>
  <si>
    <r>
      <rPr>
        <sz val="11"/>
        <rFont val="Calibri"/>
      </rPr>
      <t>https://webstore.kebs.org</t>
    </r>
  </si>
  <si>
    <t>Consumer information, labelling (TBT); Prevention of deceptive practices and consumer protection (TBT); Quality requirements (TBT); Harmonization (TBT); Reducing trade barriers and facilitating trade (TBT); Cost saving and productivity enhancement (TBT)</t>
  </si>
  <si>
    <t>DEAS 1219: 2023 Sizes and fittings of footwear and footwear lasts – Specification</t>
  </si>
  <si>
    <t>Burundi, Kenya, Rwanda, Tanzania and Uganda would like to inform WTO Members that the East African Standard; EAS 1219: 2026, Footwear ― Sizes and fittings of footwear and footwear lasts — Specification (First edition), notified in; G/TBT/N/BDI/501, G/TBT/N/KEN/1668, G/TBT/N/RWA/1050, G/TBT/N/TZA/1167 and G/TBT/N/UGA/2004 was adopted and published by the East African Community Council of Ministers as EAS 1219: 2026, Footwear ― Sizes and fittings of footwear and footwear lasts — Specification (First edition) on 19th January 2026 via East African Community Gazette, Legal Notice No. EAC/33/2026 dated 26th January, 2026.A copy of the document can be obtained via the following link at a basic fee: https://webstore.kebs.org</t>
  </si>
  <si>
    <t>DEAS 1217: 2023 General purpose rubber gumboots – Specification</t>
  </si>
  <si>
    <t>Burundi, Kenya, Rwanda, Tanzania and Uganda would like to inform WTO Members that the East African Standard; EAS 1217: 2026, Footwear ― General purpose rubber gumboots ― Specification (First edition), notified in; G/TBT/N/BDI/502, G/TBT/N/KEN/1669, G/TBT/N/RWA/1051, G/TBT/N/TZA/1168 and G/TBT/N/UGA/2005was adopted and published by the East African Community Council of Ministers as EAS 1217: 2026, Footwear ― General purpose rubber gumboots ― Specification (First edition) on 19th January 2026 via East African Community Gazette, Legal Notice No. EAC/33/2026 dated 26th January, 2026.A copy of the document can be obtained via the following link at a basic fee: https://webstore.kebs.org</t>
  </si>
  <si>
    <t>DEAS 1215: 2026, Footwear ― Vocabulary (First edition)</t>
  </si>
  <si>
    <t>Burundi, Kenya, Rwanda, Tanzania and Uganda would like to inform WTO Members that the East African Standard; EAS 1215: 2026, Footwear ― Vocabulary (First edition), notified in; G/TBT/N/BDI/503, G/TBT/N/KEN/1670, G/TBT/N/RWA/1052, G/TBT/N/TZA/1169 and G/TBT/N/UGA/2006 was adopted and published by the East African Community Council of Ministers as EAS 1215: 2026, Footwear ― Vocabulary (First edition) on 19th January 2026 via East African Community Gazette, Legal Notice No. EAC/33/2026 dated 26th January, 2026.A copy of the document can be obtained via the following link at a basic fee: https://webstore.kebs.org</t>
  </si>
  <si>
    <t>DEAS 1234: Automatic Transmission Fluid (ATF) — Specification</t>
  </si>
  <si>
    <t>Burundi, Kenya, Rwanda, Tanzania and Uganda would like to inform WTO Members that the East African Standard; EAS 1234: 2026, Automatic Transmission Fluid (First edition), notified in; G/TBT/N/BDI/540, G/TBT/N/KEN/1732, G/TBT/N/RWA/1107, G/TBT/N/TZA/1243 and G/TBT/N/UGA/2080was adopted and published by the East African Community Council of Ministers as EAS 1234: 2026, Automatic Transmission Fluid (First edition) on 19th January 2026 via East African Community Gazette, Legal Notice No. EAC/33/2026 dated 26th January, 2026.A copy of the document can be obtained via the following link at a basic fee: https://webstore.kebs.org</t>
  </si>
  <si>
    <t>- Containing petroleum oils or oils obtained from bituminous minerals: (HS code(s): 34031); Lubricants, industrial oils and related products (ICS code(s): 75.100)</t>
  </si>
  <si>
    <t>34031 - - Containing petroleum oils or oils obtained from bituminous minerals:; 34031 - - Containing petroleum oils or oils obtained from bituminous minerals:</t>
  </si>
  <si>
    <t>75.100 - Lubricants, industrial oils and related products; 75.100 - Lubricants, industrial oils and related products</t>
  </si>
  <si>
    <t>Consumer information, labelling (TBT); Consumer information, labelling (TBT); Quality requirements (TBT); Quality requirements (TBT); Harmonization (TBT); Harmonization (TBT); Reducing trade barriers and facilitating trade (TBT); Reducing trade barriers and facilitating trade (TBT)</t>
  </si>
  <si>
    <t>Consumer information, labelling (TBT); Quality requirements (TBT); Harmonization (TBT); Reducing trade barriers and facilitating trade (TBT)</t>
  </si>
  <si>
    <t>DEAS 1231:2025: Coated and synthetic — Men, women, and children’s belts — Specification</t>
  </si>
  <si>
    <t>Burundi, Kenya, Rwanda, Tanzania and Uganda would like to inform WTO Members that the East African Standard; EAS 1231: 2026, Coated and synthetic — Men, women, and children’s belts — Specification (First edition), notified in; G/TBT/N/BDI/558, G/TBT/N/KEN/1750, G/TBT/N/RWA/1125, G/TBT/N/TZA/1266 and G/TBT/N/UGA/2099was adopted and published by the East African Community Council of Ministers as EAS 1231: 2026, Coated and synthetic — Men, women, and children’s belts — Specification (First edition) on 19th January 2026 via East African Community Gazette, Legal Notice No. EAC/33/2026 dated 26th January, 2026 A copy of the document can be obtained via the following link at a basic fee: https://webstore.kebs.org</t>
  </si>
  <si>
    <t>Men's or boys' overcoats, car coats, capes, cloaks, anoraks, incl. ski jackets, windcheaters, wind-jackets and similar articles (excl. knitted or crocheted, suits, ensembles, jackets, blazers and trousers) (HS code(s): 6201); Headgear. Clothing accessories. Fastening of clothing (ICS code(s): 61.040)</t>
  </si>
  <si>
    <t>6201 - Men's or boys' overcoats, car coats, capes, cloaks, anoraks, incl. ski jackets, windcheaters, wind-jackets and similar articles (excl. knitted or crocheted, suits, ensembles, jackets, blazers and trousers); 6201 - Men's or boys' overcoats, car coats, capes, cloaks, anoraks, incl. ski jackets, windcheaters, wind-jackets and similar articles (excl. knitted or crocheted, suits, ensembles, jackets, blazers and trousers)</t>
  </si>
  <si>
    <t>61.040 - Headgear. Clothing accessories. Fastening of clothing; 61.040 - Headgear. Clothing accessories. Fastening of clothing</t>
  </si>
  <si>
    <t>Consumer information, labelling (TBT); Prevention of deceptive practices and consumer protection (TBT); Quality requirements (TBT); Harmonization (TBT); Reducing trade barriers and facilitating trade (TBT)</t>
  </si>
  <si>
    <r>
      <rPr>
        <sz val="11"/>
        <rFont val="Calibri"/>
      </rPr>
      <t xml:space="preserve">https://webstore.kebs.org
</t>
    </r>
  </si>
  <si>
    <t>DEAS 1230: Leather — Code of practice Part 1: Handling of raw hides and skins in a slaughterhouse</t>
  </si>
  <si>
    <t>Burundi, Kenya, Rwanda, Tanzania and Uganda would like to inform WTO Members that the East African Standard; EAS 1230: 2026, Leather — Code of practice — Part 1: Handling of raw hides and skins in a slaughterhouse (First edition), notified in; G/TBT/N/BDI/559, G/TBT/N/KEN/1751, G/TBT/N/RWA/1126, G/TBT/N/TZA/1267 and G/TBT/N/UGA/2100 was adopted and published by the East African Community Council of Ministers as EAS 1230: 2026, Leather — Code of practice — Part 1: Handling of raw hides and skins in a slaughterhouse (First edition) on 19th January 2026 via East African Community Gazette, Legal Notice No. EAC/33/2026 dated 26th January, 2026.A copy of the document can be obtained via the following link at a basic fee: https://webstore.kebs.org</t>
  </si>
  <si>
    <t>Raw skins of sheep or lambs, fresh, or salted, dried, limed, pickled or otherwise preserved, whether or not dehaired or split (excl. those with wool on, fleeces of Astrakhan, Caracul, Persian, Broadtail or similar lambs, or of Indian, Chinese, Mongolian or Tibetan lambs and tanned, parchment-dressed or further prepared) (HS code(s): 4102); Headgear. Clothing accessories. Fastening of clothing (ICS code(s): 61.040)</t>
  </si>
  <si>
    <t>4102 - Raw skins of sheep or lambs, fresh, or salted, dried, limed, pickled or otherwise preserved, whether or not dehaired or split (excl. those with wool on, fleeces of Astrakhan, Caracul, Persian, Broadtail or similar lambs, or of Indian, Chinese, Mongolian or Tibetan lambs and tanned, parchment-dressed or further prepared); 4102 - Raw skins of sheep or lambs, fresh, or salted, dried, limed, pickled or otherwise preserved, whether or not dehaired or split (excl. those with wool on, fleeces of Astrakhan, Caracul, Persian, Broadtail or similar lambs, or of Indian, Chinese, Mongolian or Tibetan lambs and tanned, parchment-dressed or further prepared)</t>
  </si>
  <si>
    <t>Quality requirements (TBT); Harmonization (TBT); Reducing trade barriers and facilitating trade (TBT)</t>
  </si>
  <si>
    <t>DEAS 1229: Leather — Finished leather for shoe uppers— Specification.</t>
  </si>
  <si>
    <t>Burundi, Kenya, Rwanda, Tanzania and Uganda would like to inform WTO Members that the East African Standard; EAS 1229: 2026, Leather — Finished leather for shoe uppers ― Specification (First edition), notified in; G/TBT/N/BDI/560, G/TBT/N/KEN/1752, G/TBT/N/RWA/1127, G/TBT/N/TZA/1268 and G/TBT/N/UGA/2101 was adopted and published by the East African Community Council of Ministers as EAS 1229: 2026, Leather — Finished leather for shoe uppers ― Specification (First edition) on 19th January 2026 via East African Community Gazette, Legal Notice No. EAC/33/2026 dated 26th January, 2026A copy of the document can be obtained via the following link at a basic fee: https://webstore.kebs.org</t>
  </si>
  <si>
    <t>Footwear with uppers of leather or composition leather (excl. with outer soles of rubber, plastics, leather or composition leather and uppers of leather, orthopaedic footwear and toy footwear) (HS code(s): 640510); Headgear. Clothing accessories. Fastening of clothing (ICS code(s): 61.040)</t>
  </si>
  <si>
    <t>640510 - Footwear with uppers of leather or composition leather (excl. with outer soles of rubber, plastics, leather or composition leather and uppers of leather, orthopaedic footwear and toy footwear); 640510 - Footwear with uppers of leather or composition leather (excl. with outer soles of rubber, plastics, leather or composition leather and uppers of leather, orthopaedic footwear and toy footwear)</t>
  </si>
  <si>
    <t>Consumer information, labelling (TBT); Consumer information, labelling (TBT); Prevention of deceptive practices and consumer protection (TBT); Prevention of deceptive practices and consumer protection (TBT); Quality requirements (TBT); Quality requirements (TBT); Harmonization (TBT); Harmonization (TBT); Reducing trade barriers and facilitating trade (TBT); Reducing trade barriers and facilitating trade (TBT)</t>
  </si>
  <si>
    <t>DEAS 1232: Leather — Leather for upholstery — Specification</t>
  </si>
  <si>
    <t>Burundi, Kenya, Rwanda, Tanzania and Uganda would like to inform WTO Members that the East African Standard; EAS 1232: 2026, Leather ― Leather for upholstery ― Specification (First edition), notified in; G/TBT/N/BDI/561, G/TBT/N/KEN/1753, G/TBT/N/RWA/1128, G/TBT/N/TZA/1269 and G/TBT/N/UGA/2102 was adopted and published by the East African Community Council of Ministers as EAS 1232: 2026, Leather ― Leather for upholstery ― Specification (First edition) on 19th January 2026 via East African Community Gazette, Legal Notice No. EAC/33/2026 dated 26th January, 2026.A copy of the document can be obtained via the following link at a basic fee: https://webstore.kebs.org</t>
  </si>
  <si>
    <t>Other articles of leather or of composition leather. (HS code(s): 4205); Headgear. Clothing accessories. Fastening of clothing (ICS code(s): 61.040)</t>
  </si>
  <si>
    <t>4205 - Other articles of leather or of composition leather.; 4205 - Other articles of leather or of composition leather.</t>
  </si>
  <si>
    <t>DEAS 1228: Leather — Protective leather gloves — Specification</t>
  </si>
  <si>
    <t>Burundi, Kenya, Rwanda, Tanzania and Uganda would like to inform WTO Members that the East African Standard; EAS 1228: 2026, Leather — Protective leather gloves ― Specification (First edition), notified in; G/TBT/N/BDI/562, G/TBT/N/KEN/1754, G/TBT/N/RWA/1129, G/TBT/N/TZA/1270 and G/TBT/N/UGA/2103was adopted and published by the East African Community Council of Ministers as EAS 1228: 2026, Leather — Protective leather gloves ― Specification (First edition) on 19th January 2026 via East African Community Gazette, Legal Notice No. EAC/33/2026 dated 26th January, 2026.A copy of the document can be obtained via the following link at a basic fee: https://webstore.kebs.org</t>
  </si>
  <si>
    <t>Gloves, mittens and mitts, of leather or composition leather (excl. special sports gloves) (HS code(s): 420329); Headgear. Clothing accessories. Fastening of clothing (ICS code(s): 61.040)</t>
  </si>
  <si>
    <t>420329 - Gloves, mittens and mitts, of leather or composition leather (excl. special sports gloves); 420329 - Gloves, mittens and mitts, of leather or composition leather (excl. special sports gloves)</t>
  </si>
  <si>
    <t>DEAS 1248: 2025 Plastics rainwater piping systems for above ground external use - Unplasticized Polyvinyl Chloride (PVC-U) - Specification for Pipes, fittings, and the system</t>
  </si>
  <si>
    <t>Burundi, Kenya, Rwanda, Tanzania and Uganda would like to inform WTO Members that the East African Standard; EAS 1248: 2026, Plastics rainwater piping systems for above ground external use — Unplasticized polyvinyl chloride (PVC-U) — Specification for pipes, fittings and the system (First edition) notified in, G/TBT/N/BDI/573, G/TBT/N/KEN/1765, G/TBT/N/RWA/1165, G/TBT/N/TZA/1281 and G/TBT/N/UGA/2114was adopted and published by the East African Community Council of Ministers as EAS 1248: 2026, Plastics rainwater piping systems for above ground external use — Unplasticized polyvinyl chloride (PVC-U) — Specification for pipes, fittings and the system (First edition) on 19th January 2026 via East African Community Gazette, Legal Notice No. EAC/33/2026 dated 26th January, 2026.A copy of the document can be obtained via the following link at a basic fee: https://webstore.kebs.org</t>
  </si>
  <si>
    <t>PLASTICS AND ARTICLES THEREOF (HS code(s): 39); Plastics pipes and fittings for non fluid use (ICS code(s): 83.140.30)</t>
  </si>
  <si>
    <t>39 - PLASTICS AND ARTICLES THEREOF; 39 - PLASTICS AND ARTICLES THEREOF</t>
  </si>
  <si>
    <t>83.140.30 - Plastics pipes and fittings for non fluid use; 83.140.30 - Plastics pipes and fittings for non fluid use</t>
  </si>
  <si>
    <t>Quality requirements (TBT); Harmonization (TBT)</t>
  </si>
  <si>
    <t>DEAS 1249: Eaves gutters and fittings made of PVC-U —Requirements and test methods</t>
  </si>
  <si>
    <t>Burundi, Kenya, Rwanda, Tanzania and Uganda would like to inform WTO Members that the East African Standard; EAS 1249: 2026, Eaves gutters and fittings made of PVC-U — Definitions, requirements and testing (First edition) notified in G/TBT/N/BDI/574, G/TBT/N/KEN/1766, G/TBT/N/RWA/1166, G/TBT/N/TZA/1282 and G/TBT/N/UGA/2115was adopted and published by the East African Community Council of Ministers as EAS 1249: 2026, Eaves gutters and fittings made of PVC-U — Definitions, requirements and testing (First edition) on 19th January 2026 via East African Community Gazette, Legal Notice No. EAC/33/2026 dated 26th January, 2026      A copy of the document can be obtained via the following link at a basic fee: https://webstore.kebs.org</t>
  </si>
  <si>
    <t>Building elements for the manufacture of floors, walls, partition walls, ceilings, roofs, etc., of plastics; gutters and accessories of plastics; railings, fences and similar barriers, of plastics; large shelves, for assembly and permanent installation in shops, workshops, etc., of plastics; architectural ornaments, e.g. friezes, of plastics; fittings and similar products for permanent mounting on buildings, of plastics (HS code(s): 392590); Plastics fittings (ICS code(s): 23.040.45)</t>
  </si>
  <si>
    <t>392590 - Building elements for the manufacture of floors, walls, partition walls, ceilings, roofs, etc., of plastics; gutters and accessories of plastics; railings, fences and similar barriers, of plastics; large shelves, for assembly and permanent installation in shops, workshops, etc., of plastics; architectural ornaments, e.g. friezes, of plastics; fittings and similar products for permanent mounting on buildings, of plastics; 392590 - Building elements for the manufacture of floors, walls, partition walls, ceilings, roofs, etc., of plastics; gutters and accessories of plastics; railings, fences and similar barriers, of plastics; large shelves, for assembly and permanent installation in shops, workshops, etc., of plastics; architectural ornaments, e.g. friezes, of plastics; fittings and similar products for permanent mounting on buildings, of plastics</t>
  </si>
  <si>
    <t>23.040.45 - Plastics fittings; 23.040.45 - Plastics fittings</t>
  </si>
  <si>
    <t>DEAS 1250: 2025 Brackets for eaves gutters — Requirements and test methods</t>
  </si>
  <si>
    <t>Burundi, Kenya, Rwanda, Tanzania and Uganda would like to inform WTO Members that the East African Standard; EAS 1250: 2026, Brackets for eaves gutters — Requirements and testing (First edition), notified in; G/TBT/N/BDI/575, G/TBT/N/KEN/1767, G/TBT/N/RWA/1167, G/TBT/N/TZA/1283 and G/TBT/N/UGA/2116was adopted and published by the East African Community Council of Ministers as EAS 1250: 2026, Brackets for eaves gutters — Requirements and testing (First edition) on 19th January 2026 via East African Community Gazette, Legal Notice No. EAC/33/2026 dated 26th January, 2026.A copy of the document can be obtained via the following link at a basic fee: https://webstore.kebs.org</t>
  </si>
  <si>
    <t>Consumer information, labelling (TBT); Consumer information, labelling (TBT); Quality requirements (TBT); Quality requirements (TBT); Harmonization (TBT); Harmonization (TBT)</t>
  </si>
  <si>
    <t>Consumer information, labelling (TBT); Quality requirements (TBT); Harmonization (TBT)</t>
  </si>
  <si>
    <t>DEAS 1251: 2025 Plastic piping systems for water supply — Unplasticized poly (vinyl chloride) (PVC-U) — Guidance for the assessment of conformity</t>
  </si>
  <si>
    <t>Burundi, Kenya, Rwanda, Tanzania and Uganda would like to inform WTO Members that the East African Standard; EAS 1251: 2026, Plastic piping systems for water supply — Unplasticized PolyVinyl Chloride (PVC-U) — Guidance for the assessment of conformity (First edition), notified in; G/TBT/N/BDI/576, G/TBT/N/KEN/1768, G/TBT/N/RWA/1168, G/TBT/N/TZA/1284 and G/TBT/N/UGA/2117 was adopted and published by the East African Community Council of Ministers as EAS 1251: 2026, Plastic piping systems for water supply — Unplasticized PolyVinyl Chloride (PVC-U) — Guidance for the assessment of conformity (First edition) on 19th January 2026 via East African Community Gazette, Legal Notice No. EAC/33/2026 dated 26th January, 2026 A copy of the document can be obtained via the following link at a basic fee: https://webstore.kebs.org</t>
  </si>
  <si>
    <t>- Tubes, pipes and hoses, rigid: (HS code(s): 39172); Plastics pipes and fittings for non fluid use (ICS code(s): 83.140.30)</t>
  </si>
  <si>
    <t>39172 - - Tubes, pipes and hoses, rigid:; 39172 - - Tubes, pipes and hoses, rigid:</t>
  </si>
  <si>
    <t>European Union</t>
  </si>
  <si>
    <t>Commission Implementing Regulation amending Implementing Regulation (EU) 2025/1706 as regards specific methods, requirements and tests as well as administrative requirements regarding in-vehicle battery durability, electric vehicle range at low temperature and electrified vehicle system power </t>
  </si>
  <si>
    <t>This draft establishes implementing measures for in-vehicle battery durability, electric vehicle range at low temperature, and system power determination under Regulation (EU) 2024/1257 (Euro 7). It incorporates the most recent worldwide harmonised_x000D_
standards from UNECE, specifically UN Regulation No. 154 (04 series of amendments) and UN Regulation No. 83 (09 series of amendments), to ensure robust and real-world representative testing for M1 and N1 category vehicles._x000D_
The draft introduces specific methods and testing requirements for type-approval, including lifecycle durability testing for in-vehicle batteries, electric range verification at low temperatures, and system power determination for multi-motor electric vehicles. These measures advance zero-emission mobility, improve energy efficiency, and ensure long-term sustainability of battery systems.Recent advancements in automotive technology make it feasible to implement stricter emissions controls. Euro 7 will ensure manufacturers adopt these technologies, driving innovation and fostering cleaner and more efficient vehicles. Timely adoption is crucial to give the industry adequate preparation time for compliance and to safeguard investments in electric vehicles, to reduce premature deaths and chronic diseases linked to air pollution, to lower healthcare costs, and protect the environment and biodiversity through stricter type- approval requirements. A smooth adoption by summer 2026 is also critical to provide industries and authorities with sufficient lead time before the application of Euro 7 to new vehicle types in November 2026._x000D_
Given the need for alignment with international standards and the short adoption period, the commenting period has been reduced to 30 days.</t>
  </si>
  <si>
    <t>Passenger cars and vans (motor vehicles of categories M1 and N1)._x000D_
HS 8703 and HS 8704_x000D_
ICS 43.020</t>
  </si>
  <si>
    <t>8703 - Motor cars and other motor vehicles principally designed for the transport of &lt;10 persons, incl. station wagons and racing cars (excl. motor vehicles of heading 8702); 8704 - Motor vehicles for the transport of goods, incl. chassis with engine and cab</t>
  </si>
  <si>
    <t>43.020 - Road vehicles in general</t>
  </si>
  <si>
    <t>The objective of the draft is to ensure an effective implementation of the EU vehicle emission type approval legislation for light duty vehicles under Regulation (EU) 2024/1257 of the European Parliament and of the Council of 24 April 2024 (Euro 7)._x000D_
Given the above-described established benefits, a timely implementation of the Euro 7 regulation justifies the urgency and the mandatory very short deadline for adoption of implementing rules set by co-legislators.</t>
  </si>
  <si>
    <t>July 2026</t>
  </si>
  <si>
    <t>20 days from publication in the Official Journal of the EU</t>
  </si>
  <si>
    <r>
      <rPr>
        <sz val="11"/>
        <rFont val="Calibri"/>
      </rPr>
      <t>https://members.wto.org/crnattachments/2026/TBT/EEC/26_02765_00_e.pdf
https://members.wto.org/crnattachments/2026/TBT/EEC/26_02765_01_e.pdf</t>
    </r>
  </si>
  <si>
    <t>Regulation (EU) 2024/1257 of the European Parliament and of the Council of 24 April 2024 on type-approval of motor vehicles and engines and of systems, components and separate technical units intended for such vehicles, with respect to their emissions and battery durability (Euro 7) (https://eur-lex.europa.eu/legal-content/EN/TXT/HTML/?uri=OJ:L_202401257)Commission Implementing Regulation (EU) 2025/1706 of 25 July 2025 laying down rules, procedures and testing methodologies for the application of Regulation (EU) 2024/1257 as regards exhaust and evaporative emission type-approval of vehicles of categories M1 and N1 and amending Implementing Regulation (EU) 2020/683 (https://eur-lex.europa.eu/legal-content/EN/TXT/?uri=CELEX%3A32025R1706&amp;qid=1776028575506</t>
  </si>
  <si>
    <t>Commission Implementing Regulation laying down rules, procedures, testing methodologies and administrative requirements for the application of Regulation (EU) 2024/1257 as regards brake particle emissions of motor vehicles of categories M1 and N1</t>
  </si>
  <si>
    <t>This draft Implementing Regulation establishes comprehensive requirements for brake particle emissions of M1 and N1 vehicles under Regulation (EU) 2024/1257 (Euro 7), incorporating UN Regulation No. 179 on the Laboratory Measurement of Brake Emissions for Light-Duty Vehicles. The draft Implementing Regulation ensures real-world representative testing and aligns with Euro 7's ambitious air quality objectives, addressing a critical and growing source of urban pollution.As vehicle engines become cleaner, brake particle emissions—now often exceeding tailpipe emissions in urban areas—demand urgent regulatory attention. The draft introduces stringent testing protocols to accelerate the development of low-emission braking technologies, directly contributing to cleaner urban air and public health improvements by reducing particulate matter linked to respiratory diseases and premature deaths. The measures provide a clear legal framework for manufacturers while safeguarding investments in sustainable technologies.Timely adoption by summer 2026 is essential to ensure industry preparedness ahead of Euro 7's application to new vehicle types in November 2026, preventing market disruptions and enabling smooth compliance. Given the need for alignment with international standards and the short adoption period, the commenting period has been reduced to 30 days</t>
  </si>
  <si>
    <t>Passenger cars and vans (motor vehicles of categories M1 and N1).HS 8703 and HS 8704ICS 43.020</t>
  </si>
  <si>
    <t>The objective of the draft is to ensure an effective implementation of the EU vehicle emission type approval legislation for light duty vehicles under Regulation (EU) 2024/1257 of the European Parliament and of the Council of 24 April 2024 (Euro 7).Given the above-described established benefits, a timely implementation of the Euro 7 regulation justifies the urgency and the mandatory very short deadline for adoption of implementing rules set by co-legislators. </t>
  </si>
  <si>
    <r>
      <rPr>
        <sz val="11"/>
        <rFont val="Calibri"/>
      </rPr>
      <t>https://members.wto.org/crnattachments/2026/TBT/EEC/26_02766_00_e.pdf
https://members.wto.org/crnattachments/2026/TBT/EEC/26_02766_01_e.pdf</t>
    </r>
  </si>
  <si>
    <t>Regulation (EU) 2024/1257 of the European Parliament and of the Council of 24 April 2024 on type-approval of motor vehicles and engines and of systems, components and separate technical units intended for such vehicles, with respect to their emissions and battery durability (Euro 7) (https://eur-lex.europa.eu/legal-content/EN/TXT/HTML/?uri=OJ:L_202401257)</t>
  </si>
  <si>
    <t>DKS 2946:2021 Prayer Mats — Specification</t>
  </si>
  <si>
    <t>Kenya would like to inform WTO Members that the Kenya Standard; KS 2946:2025, Prayer Mats — Specification, notified in G/TBT/N/KEN/1124, was adopted as KS 2946:2021, Prayer Mats — Specification and published by Kenya on 24th October 2025 via Gazette Notice No. 15384 dated 24th October 2025. A copy of the document can be obtained via the following link at a basic fee:  https://webstore.kebs.org</t>
  </si>
  <si>
    <t>Textile fibres in general (ICS code(s): 59.060.01)</t>
  </si>
  <si>
    <t>59.060.01 - Textile fibres in general; 59.060.01 - Textile fibres in general</t>
  </si>
  <si>
    <t>Quality requirements (TBT)</t>
  </si>
  <si>
    <t>DRS 2068: 2024 Textiles – Lining fabric – Specification</t>
  </si>
  <si>
    <t>Kenya would like to inform WTO Members that the ARSO Standard; RS 2068: 2024 Textiles – Lining fabric – Specification, notified in G/TBT/N/KEN/1643 was adopted as RS 2068: 2024 Textiles – Lining fabric – Specification and published by Kenya on 24th October 2025 via Gazette Notice No. 15384 dated 24th October 2025.A copy of the document can be obtained via the following link at a basic fee: https://webstore.kebs.org</t>
  </si>
  <si>
    <t>Consumer information, labelling (TBT); Prevention of deceptive practices and consumer protection (TBT); Quality requirements (TBT); Reducing trade barriers and facilitating trade (TBT); Cost saving and productivity enhancement (TBT)</t>
  </si>
  <si>
    <t>KS 2715:2025 Knitted pile blankets - Specification</t>
  </si>
  <si>
    <t>Kenya would like to inform WTO Members that the draft Kenya Standard KS 2715:2025 Knitted pile blankets - Specification; notified in G/TBT/N/KEN/1783, was adopted by Kenya as KS 2715:2025 Knitted pile blankets - Specification and published on 24th October 2025 via gazette notice No. 15384 dated 24th October 2025. A copy of the document can be obtained via the following link at a basic fee: https://webstore.kebs.org</t>
  </si>
  <si>
    <t>Textile fabrics (ICS code(s): 59.080.30)</t>
  </si>
  <si>
    <t>59.080.30 - Textile fabrics; 59.080.30 - Textile fabrics</t>
  </si>
  <si>
    <r>
      <rPr>
        <sz val="11"/>
        <rFont val="Calibri"/>
      </rPr>
      <t>A copy of the document can be obtained via the following link at a basic fee; https://webstore.kebs.org</t>
    </r>
  </si>
  <si>
    <t>DKS 2801-2: 2025 Masonry units ― Specification - Part 2: Aggregate concrete masonry units (Lightweight aggregates)</t>
  </si>
  <si>
    <t>Kenya would like to inform WTO Members that the Kenya Standard; KS 2801-2: 2025 Masonry units ― Specification - Part 2: Aggregate concrete masonry units (Lightweight aggregates), notified in G/TBT/N/KEN/1792, was adopted and published by Kenya as KS 2801-2: 2025 Masonry units ― Specification - Part 2: Aggregate concrete masonry units (Lightweight aggregates) on 24th October 2025 via Gazette Notice No. 15384 dated 24th October 2025._x000D_
A copy of the document can be obtained via the following link at a basic fee: https://webstore.kebs.org</t>
  </si>
  <si>
    <t>Pebbles, gravel, broken or crushed stone, for concrete aggregates, for road metalling or for railway or other ballast, shingle and flint, whether or not heat-treated (HS code(s): 251710); Masonry (ICS code(s): 91.080.30)</t>
  </si>
  <si>
    <t>251710 - Pebbles, gravel, broken or crushed stone, for concrete aggregates, for road metalling or for railway or other ballast, shingle and flint, whether or not heat-treated; 251710 - Pebbles, gravel, broken or crushed stone, for concrete aggregates, for road metalling or for railway or other ballast, shingle and flint, whether or not heat-treated</t>
  </si>
  <si>
    <t>91.080.30 - Masonry; 91.080.30 - Masonry</t>
  </si>
  <si>
    <t>Consumer information, labelling (TBT); Quality requirements (TBT)</t>
  </si>
  <si>
    <t>Event Data Recorders</t>
  </si>
  <si>
    <t xml:space="preserve">In rule document 2026-09849 (notified as G/TBT/N/USA/1881/Add.5) published on pages 28432-28443 in the issue of Monday, 18 May 2026, make the following correction:Sec.  563.7(A)  [Corrected]1. On page 28441, in Sec.  563.7(A), in TABLE I TO Sec.  563.7(A)--DATA ELEMENTS REQUIRED FOR ALL VEHICLES EQUIPPED WITH AN EDR, in the second column, the fifth and sixth lines should read ''-20 to 0 sec \4\''.91 Federal Register (FR) 31368, 27 May 2026; Title 49 Code of Federal Regulations (CFR) Part 563 and 585_x000D_
https://www.govinfo.gov/content/pkg/FR-2026-05-27/html/C1-2026-09849.htm_x000D_
https://www.govinfo.gov/content/pkg/FR-2026-05-27/pdf/C1-2026-09849.pdfThis correction and the final rule notified as G/TBT/N/USA/1881/Add.5 are identified by Docket Number NHTSA-2025-0050. The Docket Folder is available from Regulations.gov at https://www.regulations.gov/docket/NHTSA-2025-0050/document and provides access to primary documents as well as comments received. Documents are also accessible from Regulations.gov by searching the Docket Number. WTO Members and their stakeholders interested in petitioning for reconsideration of this final rule are asked to submit comments to the USA TBT Enquiry Point by or before 4pmEastern Time on 2 July 2026. Comments concerning petitions for reconsideration received by the USA TBT Enquiry Point from WTO Members and their stakeholders will be shared with NHTSA.Other actions notified under the symbol G/TBT/N/USA/1881 are identified by Docket Numbers NHTSA-2022-0021NHTSA-2024-0084 and NHTSA-2025-0050. Those links provide access to primary and supporting documents as well as comments received. Documents are also accessible from Regulations.gov by searching the Docket Numbers._x000D_
</t>
  </si>
  <si>
    <t>Event data recorders; Car informatics. On board computer systems (ICS code(s): 43.040.15)</t>
  </si>
  <si>
    <t>43.040.15 - Car informatics. On board computer systems; 43.040.15 - Car informatics. On board computer systems; 43.040.15 - Car informatics. On board computer systems</t>
  </si>
  <si>
    <t>Corrigendum to Regular Notification</t>
  </si>
  <si>
    <r>
      <rPr>
        <sz val="11"/>
        <rFont val="Calibri"/>
      </rPr>
      <t>https://members.wto.org/crnattachments/2026/TBT/USA/26_02787_00_e.pdf</t>
    </r>
  </si>
  <si>
    <t>Phasedown of Hydrofluorocarbons: Reconsideration of Certain Regulatory Requirements Promulgated Under the Technology Transitions Provisions of the American Innovation and Manufacturing Act of 2020</t>
  </si>
  <si>
    <t xml:space="preserve">The U.S. Environmental Protection Agency (EPA) is finalizing changes to regulations promulgated under the Technology Transitions provision of the American Innovation and Manufacturing Act of 2020 (AIM Act), which authorizes the Administrator to restrict fully, partially, or on a graduated schedule, the use of a ''regulated substance'' in the sector or subsector in which they are used. This final rule addresses administrative petitions and input received from regulated industry and other interested parties relevant to requirements and restrictions across various refrigeration and air conditioning subsectors, including: refrigerated transport--intermodal containers; industrial process refrigeration and chillers for industrial process refrigeration used in semiconductor manufacturing; retail food supermarket systems; retail food remote condensing unit systems; cold storage warehouses; refrigerated laboratory centrifuges and laboratory shakers; and condensing units in residential and light commercial air conditioning and heat pumps. This final rule also allows the inventory of residential and light commercial air conditioning and heat pump equipment that was manufactured in the United States or imported into the United States before 1 January 2025, to continue to be installed.This final rule is effective on 27 July 2026.91 Federal Register (FR) 31284, 26 May 2026; Title 40 Code of Federal Regulations (CFR) Part 84_x000D_
https://www.govinfo.gov/content/pkg/FR-2026-05-26/html/2026-10387.htm_x000D_
https://www.govinfo.gov/content/pkg/FR-2026-05-26/pdf/2026-10387.pdfThis final rule and previous actions notified under the symbol G/TBT/N/USA/2242 are identified by Docket Number EPA-HQ-OAR-2025-0005. The Docket Folder is available on Regulations.gov at https://www.regulations.gov/docket/EPA-HQ-OAR-2025-0005/document and provides access to primary and supporting documents as well as comments received. Documents are also accessible from Regulations.gov by searching the Docket Number. _x000D_
</t>
  </si>
  <si>
    <t>Hydrofluorocarbons; Environmental protection (ICS code(s): 13.020); Production in the chemical industry (ICS code(s): 71.020); Products of the chemical industry (ICS code(s): 71.100)</t>
  </si>
  <si>
    <t>13.020 - Environmental protection; 71.020 - Production in the chemical industry; 71.100 - Products of the chemical industry; 13.020 - Environmental protection; 71.020 - Production in the chemical industry; 71.100 - Products of the chemical industry</t>
  </si>
  <si>
    <r>
      <rPr>
        <sz val="11"/>
        <rFont val="Calibri"/>
      </rPr>
      <t>https://members.wto.org/crnattachments/2026/TBT/USA/final_measure/26_02789_00_e.pdf</t>
    </r>
  </si>
  <si>
    <t>Pesticide-Treated Seeds </t>
  </si>
  <si>
    <t>Proposed rule - The Department of Pesticide Regulation (DPR) proposes to adopt section 6626.5 and amend sections 6000, 6147, 6691 and 6760 of Title 3, California Code of Regulations (3 CCR). The pesticide regulatory program activities affected by the proposal are those pertaining to the handling of pesticide-treated seeds in California and the reporting and enforcement of their use. In summary, the proposed regulatory action will add a definition for pesticide-treated seed; exempt pesticide-treated seeds from registration when they meet certain conditions specific to California; require the reporting of pesticide-treated seeds planted in California; and provide exemptions to regulatory requirements for the planting of pesticide-treated seeds when certain conditions are met. The proposed rulemaking harmonizes DPR’s regulation of pesticide-treated seeds with the United States Environmental Protection Agency’s (U.S. EPA) regulation of pesticide-treated seeds as pesticides exempt from registration under Title 40, Code of Federal Regulations (40 CFR) section 152.25(a) and places additional California-specific conditions on the manufacture, import, sale, and use of pesticide-treated seeds.</t>
  </si>
  <si>
    <t>Pesticide-treated seeds; Quality (ICS code(s): 03.120); Plant growing (ICS code(s): 65.020.20); Pesticides and other agrochemicals in general (ICS code(s): 65.100.01)</t>
  </si>
  <si>
    <t>03.120 - Quality; 65.020.20 - Plant growing; 65.100.01 - Pesticides and other agrochemicals in general</t>
  </si>
  <si>
    <t>Protection of human health or safety (TBT); Protection of the environment (TBT); Quality requirements (TBT)</t>
  </si>
  <si>
    <r>
      <rPr>
        <sz val="11"/>
        <rFont val="Calibri"/>
      </rPr>
      <t>https://members.wto.org/crnattachments/2026/TBT/USA/26_02786_00_e.pdf</t>
    </r>
  </si>
  <si>
    <t>Department of Pesticide Regulation Proposes New Rule to Regulate Pesticide-Treated Seeds: https://www.cdpr.ca.gov/2026/05/15/department-of-pesticide-regulation-proposes-new-rule-to-regulate-pesticide-treated-seeds/DPR 26-001 – Pesticide-Treated Seeds: https://www.cdpr.ca.gov/proposed-regulation/dpr-26-001-pesticide-treated-seeds/Notice of Proposed Action: https://www.cdpr.ca.gov/wp-content/uploads/2026/05/dpr_26-001_oal_notice.pdfText of Proposed Regulations: https://www.cdpr.ca.gov/wp-content/uploads/2026/05/dpr_26-001_oal_text.pdfCalifornia Code of Regulations (CCR) Title 3, Division 6, Sections 6000, 6147, 6626.5, 6691, 6760</t>
  </si>
  <si>
    <t>Phasedown of Hydrofluorocarbons: Excluding Road and Intermodal 
Container Transport Refrigeration Units From the Hydrofluorocarbon Leak 
Repair Requirements</t>
  </si>
  <si>
    <t>Proposed rule - The U.S. Environmental Protection Agency (EPA) is proposing an 
exemption for road and intermodal container transport refrigeration 
units (TRUs) from the leak repair requirements established under the 
American Innovation and Manufacturing (AIM Act). In the final rule 
''Phasedown of Hydrofluorocarbons: Management of Certain 
Hydrofluorocarbons and Substitutes Under the American Innovation and 
Manufacturing Act of 2020,'' (notified as G/TBT/N/USA/2242/Add.2) the EPA established, among other 
provisions, leak repair requirements for refrigerant-containing 
appliances with a charge size of 15 pounds or more that contain a 
hydrofluorocarbon (HFC) or certain substitutes for HFCs. The EPA 
intended to exempt refrigerant-containing road and intermodal container 
TRUs from the leak repair requirements and is issuing this proposal to 
clarify the applicability of these requirements. The EPA is not 
proposing other amendments or taking comment on any other aspects of 
the 2024 ''Phasedown of Hydrofluorocarbons: Management of Certain 
Hydrofluorocarbons and Substitutes Under the American Innovation and 
Manufacturing Act of 2020.''</t>
  </si>
  <si>
    <t>Hydrofluorocarbons; Transport (ICS code(s): 03.220); Environmental protection (ICS code(s): 13.020); Production in the chemical industry (ICS code(s): 71.020); Products of the chemical industry (ICS code(s): 71.100); Commercial refrigerating appliances (ICS code(s): 97.130.20)</t>
  </si>
  <si>
    <t>03.220 - Transport; 13.020 - Environmental protection; 71.020 - Production in the chemical industry; 71.100 - Products of the chemical industry; 97.130.20 - Commercial refrigerating appliances</t>
  </si>
  <si>
    <t>Protection of the environment (TBT); Cost saving and productivity enhancement (TBT)</t>
  </si>
  <si>
    <r>
      <rPr>
        <sz val="11"/>
        <rFont val="Calibri"/>
      </rPr>
      <t>https://members.wto.org/crnattachments/2026/TBT/USA/26_02788_00_e.pdf</t>
    </r>
  </si>
  <si>
    <t>91 Federal Register (FR) 30532, 26 May 2026; Title 40 Code of Federal Regulations (CFR) Parts 84_x000D_
https://www.govinfo.gov/content/pkg/FR-2026-05-26/html/2026-10388.htm_x000D_
https://www.govinfo.gov/content/pkg/FR-2026-05-26/pdf/2026-10388.pdfThis proposed rule is identified by Docket Number EPA-HQ-OAR-2026-2905. The Docket Folder is available on Regulations.gov at https://www.regulations.gov/docket/EPA-HQ-OAR-2026-2905/document and provides access to primary and supporting documents as well as comments received. Documents are also accessible from Regulations.gov by searching the Docket Number. </t>
  </si>
  <si>
    <t>CDEAS 2: 2026, Maize grain — Specification, Sixth Edition</t>
  </si>
  <si>
    <t>This draft East African Standard specifies requirements, sampling and test methods for maize grain of varieties grown from common maize grain, Zea mays indentata L. and/or Zea mays indurata L. Zea mays everta or their hybrids intended for human consumption.Note: This Draft Tanzania Standard was also notified under TBT Committee.</t>
  </si>
  <si>
    <t>Maize or corn (HS code(s): 1005); Cereals, pulses and derived products (ICS code(s): 67.060)</t>
  </si>
  <si>
    <t>1005 - Maize or corn</t>
  </si>
  <si>
    <t>67.060 - Cereals, pulses and derived products</t>
  </si>
  <si>
    <r>
      <rPr>
        <sz val="11"/>
        <rFont val="Calibri"/>
      </rPr>
      <t>https://members.wto.org/crnattachments/2026/SPS/TZA/26_02725_00_e.pdf</t>
    </r>
  </si>
  <si>
    <t>DEAS 892:2026, Fresh sweet banana — Specification, Second Edition</t>
  </si>
  <si>
    <t>This Draft East Africa Standard specifies the requirements, sampling and test methods for fresh sweet banana of Musa spp., Musaceae family, in an unripe or ripe state, to be supplied to the consumer. Bananas intended for cooking (plantains and East Africa highland banana) or industrial processing are excluded._x000D_
NOTE: This Draft East Africa Standard was also notified to the TBT Committee.</t>
  </si>
  <si>
    <t>Fresh or dried bananas (excl. plantains) (HS code(s): 080390); Fruits and derived products (ICS code(s): 67.080.10); Fresh sweet banana</t>
  </si>
  <si>
    <t>080390 - Fresh or dried bananas (excl. plantains)</t>
  </si>
  <si>
    <t>67.080.10 - Fruits and derived products</t>
  </si>
  <si>
    <t>Food safety (SPS); Plant protection (SPS); Protect humans from animal/plant pest or disease (SPS); Protect territory from other damage from pests (SPS)</t>
  </si>
  <si>
    <t>Food safety; Human health; Pests; Plant health; Territory protection</t>
  </si>
  <si>
    <r>
      <rPr>
        <sz val="11"/>
        <rFont val="Calibri"/>
      </rPr>
      <t>https://members.wto.org/crnattachments/2026/SPS/UGA/26_02745_00_e.pdf</t>
    </r>
  </si>
  <si>
    <t>Resolución No 3.832 de 2026 que “Modifica Resolución No 2.968 de 2024 que reconoce centro de producción Fall Creek Perú S.R.L. para el envío de plantas in vitro de arándanos (Vaccinium spp.), desde Perú a Chile, sin el requisito de cuarentena de posentrada”</t>
  </si>
  <si>
    <t>La medida notificada tiene como propósito informar la prórroga del reconocimiento del centro de producción Fall Creek Perú S.R.L. por dos años, a contar del 16 de mayo de 2026.Para mayor detalle revisar el documento adjunto a esta notificación. </t>
  </si>
  <si>
    <t>Plantas in vitro de arándanos (Vaccinium spp.)</t>
  </si>
  <si>
    <t>060220 - Edible fruit or nut trees, shrubs and bushes, whether or not grafted</t>
  </si>
  <si>
    <t>Plant health</t>
  </si>
  <si>
    <r>
      <rPr>
        <sz val="11"/>
        <rFont val="Calibri"/>
      </rPr>
      <t>https://members.wto.org/crnattachments/2026/SPS/CHL/26_02759_00_s.pdf
https://members.wto.org/crnattachments/2026/SPS/CHL/26_02759_01_s.pdf</t>
    </r>
  </si>
  <si>
    <t>Proyecto de resolución “Por medio de la cual se actualizan los requisitos sanitarios para la importación a Colombia de camarón y/o langostino crudo, fresco, refrigerado o congelado, procedentes de la República de Ecuador para consumo humano”</t>
  </si>
  <si>
    <t>La República de Colombia informa la reapertura del período de comentarios del proyecto de medida notificado. Esta medida busca actualizar los requisitos sanitarios para la importación a Colombia de camarón y/o langostino crudo, fresco, refrigerado o congelado, procedentes de Ecuador para consumo humano, y aplica a todas las personas naturales o jurídicas que importen camarón y/o langostino crudo, fresco, refrigerado o congelado, procedentes de la República de Ecuador para consumo humano.</t>
  </si>
  <si>
    <t>Camarón y/o langostino crudo, fresco, refrigerado o congelado</t>
  </si>
  <si>
    <t>0306 - Crustaceans, whether in shell or not, live, fresh, chilled, frozen, dried, salted or in brine, even smoked, incl. crustaceans in shell cooked by steaming or by boiling in water; 0306 - Crustaceans, whether in shell or not, live, fresh, chilled, frozen, dried, salted or in brine, even smoked, incl. crustaceans in shell cooked by steaming or by boiling in water</t>
  </si>
  <si>
    <t>Animal health (SPS)</t>
  </si>
  <si>
    <t>Animal diseases; Animal health; Modification of final date for comments; Animal health; Animal diseases</t>
  </si>
  <si>
    <r>
      <rPr>
        <sz val="11"/>
        <rFont val="Calibri"/>
      </rPr>
      <t>https://members.wto.org/crnattachments/2026/SPS/COL/26_02758_00_s.pdf</t>
    </r>
  </si>
  <si>
    <t>Resolución 00008819 del 8 de mayo de 2026 “Por medio de la cual se suspende temporalmente la emisión de Documentos Zoosanitarios de Importación (DZI) para material genético, productos y subproductos de origen ovino/caprino susceptibles de transmitir el Prurigo Lumbar (Scrapie) procedentes de la República de Argentina y se dictan otras disposiciones”</t>
  </si>
  <si>
    <t>Esta medida suspende temporalmente la emisión de Documentos Zoosanitarios de Importación (DZI) para material genético, productos y subproductos de origen ovino/caprino susceptibles de transmitir el Prurigo Lumbar (Scrapie), procedentes de Argentina y dicta otras disposiciones. Asimismo, prohíbe el ingreso de estos productos al país como equipaje acompañado o envíos postales y rechaza el ingreso al país de productos amparados con Documentos Zoosanitarios de Importación (DZI) emitidos por el ICA, que no cumplan con lo establecido en el Título 14, Capítulo 14.8, artículo 14.8.1 del Código Sanitario para los Animales Terrestres de la OMSA.</t>
  </si>
  <si>
    <t>Material genético, productos y subproductos de origen ovino/caprino susceptibles de transmitir el Prurigo Lumbar (Scrapie</t>
  </si>
  <si>
    <t>Animal health; Animal diseases; Scrapie</t>
  </si>
  <si>
    <t>Emergency notifications (SPS)</t>
  </si>
  <si>
    <r>
      <rPr>
        <sz val="11"/>
        <rFont val="Calibri"/>
      </rPr>
      <t>https://members.wto.org/crnattachments/2026/SPS/COL/26_02584_00_s.pdf
https://www.ica.gov.co/getattachment/b2a6439a-c1f1-47fb-abe3-254593e6af5a/2026R00008819.aspx</t>
    </r>
  </si>
  <si>
    <t>Resolución 00009156 del 15 de mayo 2026 “Por medio de la cual se suspende temporalmente la emisión de Documentos Zoosanitarios de Importación (DZI) para porcinos, material genético, productos y subproductos de origen porcino susceptibles de transmitir el virus de la enfermedad de Aujeszky procedentes de Estados Unidos de América (EUA), y se dictan otras disposiciones”</t>
  </si>
  <si>
    <t>Esta medida suspende temporalmente la emisión de documentos zoosanitarios de importación (DZI) para porcinos, material genético, productos y subproductos de origen porcino susceptibles de transmitir el virus de la enfermedad de Aujeszky procedentes de Estados Unidos de América (EUA) y dicta otras disposiciones.</t>
  </si>
  <si>
    <t>Porcinos, material genético, productos y subproductos de origen porcino susceptibles de transmitir el virus de la enfermedad de Aujeszky</t>
  </si>
  <si>
    <t>Animal diseases; Animal health; Zoonoses</t>
  </si>
  <si>
    <r>
      <rPr>
        <sz val="11"/>
        <rFont val="Calibri"/>
      </rPr>
      <t>https://members.wto.org/crnattachments/2026/SPS/COL/26_02706_00_s.pdf
https://www.ica.gov.co/getattachment/53255ac1-2a28-4d0d-a8ff-daf705c97d56/2026R00009156-1.aspx</t>
    </r>
  </si>
  <si>
    <t>Proyecto de Resolución “Por la cual se establecen los requisitos para el registro ante el ICA de los productores, envasadores, importadores y/o distribuidores de Bioinsumos de Uso Agrícola, así como los requisitos para el registro y control de dichos productos y se dictan otras disposiciones”</t>
  </si>
  <si>
    <t>Esta medida busca establecer los requisitos para el registro ante el Instituto Colombiano Agropecuario de productores, envasadores, importadores, exportadores y distribuidores de Bioinsumos de Uso Agrícola, así como así como los requisitos para el registro y control de estos productos. Igualmente establece las condiciones para la realización y aprobación de ensayos de eficacia agronómica de Bioinsumos de Uso Agrícola.Las disposiciones establecidas serán aplicables a todas las personas naturales o jurídicas que produzcan, envasen, importen y/o distribuyan Bioinsumos de Uso Agrícola en el territorio nacional. Así mismo serán aplicables a aquellas personas naturales o jurídicas que realicen ensayos de eficacia agronómica de Bioinsumos de Uso Agrícola.</t>
  </si>
  <si>
    <t>Bioinsumos de uso agrícola</t>
  </si>
  <si>
    <t>Animal health (SPS); Plant protection (SPS); Protect humans from animal/plant pest or disease (SPS)</t>
  </si>
  <si>
    <t>Animal health; Pests; Plant health; Animal diseases</t>
  </si>
  <si>
    <t>Rige a partir su fecha de publicación en el Diario Oficial y deroga las disposiciones establecidas en la Resolución ICA No. 68370 de 2020.</t>
  </si>
  <si>
    <t>Rige a partir su fecha de publicación en el Diario Oficial</t>
  </si>
  <si>
    <r>
      <rPr>
        <sz val="11"/>
        <rFont val="Calibri"/>
      </rPr>
      <t>https://members.wto.org/crnattachments/2026/SPS/COL/26_02742_00_s.pdf
https://www.sucop.gov.co/entidades/ica/Normativa?IDNorma=29604</t>
    </r>
  </si>
  <si>
    <t>Thailand</t>
  </si>
  <si>
    <t>The DLD order on temporary suspension of the importation or transit of bovine and buffalo and their carcasses from Türkiye to prevent the spread of Foot and mouth disease (FMD).</t>
  </si>
  <si>
    <t>The information in box 5 (Title of the notified document) of notification G/SPS/N/THA/808 date 26 May 2026 should be corrected to read as follows: The DLD order on temporary suspension of the importation or transit of bovine and buffalo and their carcasses from Türkiye to prevent the spread of Foot and mouth disease (FMD). </t>
  </si>
  <si>
    <t>Bovine, buffalo, and their carcasses under Animal Epidemics Act B.E. 2558 (2015)</t>
  </si>
  <si>
    <t>0102 - Live bovine animals; 020110 - Carcases or half-carcases of bovine animals, fresh or chilled; 020210 - Frozen bovine carcases and half-carcases; 0102 - Live bovine animals; 020110 - Carcases or half-carcases of bovine animals, fresh or chilled; 020210 - Frozen bovine carcases and half-carcases</t>
  </si>
  <si>
    <t>Animal health; Foot and mouth disease; Animal diseases; Animal health; Foot and mouth disease; Animal diseases</t>
  </si>
  <si>
    <t>Corrigendum to Emergency Notification (SPS)</t>
  </si>
  <si>
    <t>The DLD order on temporary suspension of the importation or transit of bovine and buffalo and their carcasses from China to prevent the spread of FMD.</t>
  </si>
  <si>
    <t>The information in box 5 (Title of the notified document) of notification G/SPS/N/THA/809 date 26 May 2026 should be corrected to read as follows:The DLD order on temporary suspension of the importation or transit of bovine and buffalo and their carcasses from China to prevent the spread of Foot and mouth disease (FMD).</t>
  </si>
  <si>
    <t>Bovine, buffalo, and their carcasses under Animal Epidemics Act B.E. 2558 (2015). </t>
  </si>
  <si>
    <t>DUS 33:2026, Edible ices and ice mixes — Specification, Fourth Edition</t>
  </si>
  <si>
    <t>This Draft Uganda Standard specifies the requirements, sampling and test methods for edible ices and ice mixes in liquid or powdered/dried form ready for human consumption.Note: This Draft Uganda Standard was also notified to the TBT Committee.</t>
  </si>
  <si>
    <t>Ice cream and other edible ice, whether or not containing cocoa. (HS code(s): 2105); Food preparations, n.e.s. (HS code(s): 210690); Ice cream and ice confectionery (ICS code(s): 67.100.40); Edible ices and ice mixes</t>
  </si>
  <si>
    <t>2105 - Ice cream and other edible ice, whether or not containing cocoa.; 210690 - Food preparations, n.e.s.</t>
  </si>
  <si>
    <t>67.100.40 - Ice cream and ice confectionery</t>
  </si>
  <si>
    <r>
      <rPr>
        <sz val="11"/>
        <rFont val="Calibri"/>
      </rPr>
      <t>https://members.wto.org/crnattachments/2026/SPS/UGA/26_02746_00_e.pdf</t>
    </r>
  </si>
  <si>
    <t>Ordinance No. 210, 8 April 2026</t>
  </si>
  <si>
    <t>Rectification of Ordinance No. 210, 8 April 2026, published in the Official Gazette of the Union on 5 May 2026, Section 1, pages 37 to 41, which establishes and makes public the Regulatory and Conformity Assessment Agenda ("Agenda Dconf") for the biennium 2026-2027 and the Regulatory Outcome Assessment (ARR) Agenda for 2026, both within the scope of the Conformity Assessment Directorate of Inmetro.</t>
  </si>
  <si>
    <t>Inmetro's Legal Metrology Directorate Regulatory Agenda for 2022/2023</t>
  </si>
  <si>
    <t>17 - METROLOGY AND MEASUREMENT. PHYSICAL PHENOMENA; 17 - METROLOGY AND MEASUREMENT. PHYSICAL PHENOMENA</t>
  </si>
  <si>
    <t>Protection of human health or safety (TBT); Quality requirements (TBT)</t>
  </si>
  <si>
    <t>Consumer protection</t>
  </si>
  <si>
    <t>Metrology; Metrology; Metrology</t>
  </si>
  <si>
    <r>
      <rPr>
        <sz val="11"/>
        <rFont val="Calibri"/>
      </rPr>
      <t>https://members.wto.org/crnattachments/2026/TBT/BRA/26_02755_00_x.pdf</t>
    </r>
  </si>
  <si>
    <t>China</t>
  </si>
  <si>
    <t>The Measures of the Customs of the People’s Republic of China for the Administration of Inspection, Quarantine and Supervision of Import and Export Cosmetics</t>
  </si>
  <si>
    <t>On 6 May 2026, the General Administration of Customs of the People's Republic of China (GACC) issued the Measures of the Customs of the People’s Republic of China for the Administration of Inspection, Quarantine and Supervision of Import and Export Cosmetics (Decree No. 284), which shall take effect on 1 December 2026.</t>
  </si>
  <si>
    <t>Cosmetic (HS code(s): 33; 34)</t>
  </si>
  <si>
    <t>33 - ESSENTIAL OILS AND RESINOIDS; PERFUMERY, COSMETIC OR TOILET PREPARATIONS; 34 - SOAP, ORGANIC SURFACE-ACTIVE AGENTS, WASHING PREPARATIONS, LUBRICATING PREPARATIONS, ARTIFICIAL WAXES, PREPARED WAXES, POLISHING OR SCOURING PREPARATIONS, CANDLES AND SIMILAR ARTICLES, MODELLING PASTES, ‘DENTAL WAXES’ AND DENTAL PREPARATIONS WITH A BASIS OF PLASTER; 33 - ESSENTIAL OILS AND RESINOIDS; PERFUMERY, COSMETIC OR TOILET PREPARATIONS; 34 - SOAP, ORGANIC SURFACE-ACTIVE AGENTS, WASHING PREPARATIONS, LUBRICATING PREPARATIONS, ARTIFICIAL WAXES, PREPARED WAXES, POLISHING OR SCOURING PREPARATIONS, CANDLES AND SIMILAR ARTICLES, MODELLING PASTES, ‘DENTAL WAXES’ AND DENTAL PREPARATIONS WITH A BASIS OF PLASTER</t>
  </si>
  <si>
    <t>71.100.70 - Cosmetics. Toiletries; 71.100.70 - Cosmetics. Toiletries</t>
  </si>
  <si>
    <t>Human health; Human health</t>
  </si>
  <si>
    <r>
      <rPr>
        <sz val="11"/>
        <rFont val="Calibri"/>
      </rPr>
      <t>https://members.wto.org/crnattachments/2026/TBT/CHN/final_measure/26_02753_00_x.pdf</t>
    </r>
  </si>
  <si>
    <t>National Standard of the P.R.C., Minimum allowable values of the energy efficiency and energy efficiency grades for room air conditioners</t>
  </si>
  <si>
    <t>This document specifies energy efficiency grades，minimum allowable values of energy efficiency, testing methods and implementation requirements for room air conditioners. _x000D_
This document applies to room air conditioners with air cooling condensers, fully enclosed electric compressors, rated cooling capacity of not exceeding 14000W, T1 climate type and low ambient temperature air source heat pump air heaters with a nominal heating capacity of not more than 14000W._x000D_
This document does not apply to mobile air conditioners, multi-split air conditioning (heat pump) units, ducted air conditioning (heat pump) units and kitchen air conditioners.</t>
  </si>
  <si>
    <t>Room air conditioners, low ambient temperature air source heat pump air heaters (HS code(s): 8415); (ICS code(s): 27.010)</t>
  </si>
  <si>
    <t>8415 - Air conditioning machines comprising a motor-driven fan and elements for changing the temperature and humidity, incl. those machines in which the humidity cannot be separately regulated; parts thereof</t>
  </si>
  <si>
    <t>27.010 - Energy and heat transfer engineering in general</t>
  </si>
  <si>
    <t>Quality requirements (TBT); Cost saving and productivity enhancement (TBT)</t>
  </si>
  <si>
    <t>12 months after approval</t>
  </si>
  <si>
    <r>
      <rPr>
        <sz val="11"/>
        <rFont val="Calibri"/>
      </rPr>
      <t>https://members.wto.org/crnattachments/2026/TBT/CHN/26_02750_00_x.pdf</t>
    </r>
  </si>
  <si>
    <t>Peru</t>
  </si>
  <si>
    <t>Proyecto de decreto supremo que modifica el Reglamento de la Ley N° 28376, Ley que prohíbe y sanciona la fabricación, importación, distribución y comercialización de juguetes y útiles de escritorio tóxicos o peligrosos (Draft Supreme Decree amending the Regulations to Law No. 28376, which prohibits and sanctions the manufacture, importation, distribution and marketing of toxic or hazardous toys and office supplies)</t>
  </si>
  <si>
    <t>Draft Supreme Decree amending the Regulations to Law No. 28376, which prohibits and sanctions the manufacture, importation, distribution and marketing of toxic or hazardous toys and office supplies.__________</t>
  </si>
  <si>
    <t>1. Toys 9503.00.10.00 Wheeled toys designed to be ridden by children (for example, tricycles, cars, baby-walkers and similar wheeled toys);  dolls' carriages 9503.00.29.00 Dolls, whether or not dressed 9503.00.21.00   Garments and accessories therefor, footwear and headgear  9503.00.40.00   Puzzles of all kinds 9503.00.30.00 Reduced-size ("scale") model assembly kits and similar recreational models, working or not  9503.00.91.00 Electric trains, including tracks, signals and other accessories therefor  9503.00.92.00 Other constructional toys 9503.00.93.00 Toys representing animals or non-human creatures 9503.00.94.00 Musical instruments and apparatus  9503.00.9</t>
  </si>
  <si>
    <t>321310 - Sets of artist''s, student''s or signboard painter''s colours, modifying tints, amusement colours and the like, in tablets, tubes, jars, bottles, pans or similar packages; 321410 - Glaziers'' putty, grafting putty, resin cements, caulking compounds and other mastics; painters'' fillings; 330410 - Lip make-up preparations; 330420 - Eye make-up preparations; 330430 - Manicure or pedicure preparations; 3407 - Modelling pastes, including those put up for children's amusement; preparations known as “dental wax” or as “dental impression compounds”, put up in sets, in packings for retail sale or in plates, horseshoe shapes, sticks or similar forms; other preparations for use in dentistry, with a basis of plaster (of calcined gypsum or calcium sulphate).; 350610 - Products suitable for use as glues or adhesives put up for retail sale as glues or adhesives, with a net weight of &lt;= 1 kg; 392610 - Office or school supplies, of plastics, n.e.s.; 401692 - Erasers, of vulcanised rubber (excl. hard rubber), conditioned (excl. those simply cut to rectangular or square shape); 482110 - Paper or paperboard labels of all kinds, printed; 490890 - Transfers "decalcomanias" (excl. vitrifiable); 491199 - Printed matter, n.e.s.; 711719 - Imitation jewellery, of base metal, whether or not plated with precious metal (excl. cuff links and studs); 920890 - Fairground organs, mechanical street organs, mechanical singing birds, musical saws and other musical instruments not falling within any other heading in chapter 92; decoy calls of all kinds; whistles, call horns and other mouth-blown sound signalling instruments; 9503 - Tricycles, scooters, pedal cars and similar wheeled toys; dolls' carriages; dolls; other toys; reduced-size ("scale") models and similar recreational models, working or not; puzzles of all kinds.; 9505 - Festival, carnival or other entertainment articles, incl. conjuring tricks and novelty jokes, n.e.s.; 950662 - Inflatable balls; 950699 - Articles and equipment for sport and outdoor games n.e.s; swimming and paddling pools; 960820 - Felt-tipped and other porous-tipped pens and markers; 960910 - Pencils and crayons, with leads encased in a rigid sheath; 960920 - Pencil leads, black or coloured; 960990 - Pencils, pastels, drawing charcoals, writing or drawing chalks and tailors'' chalks; 330420 - Eye make-up preparations; 490890 - Transfers "decalcomanias" (excl. vitrifiable); 960910 - Pencils and crayons, with leads encased in a rigid sheath; 960920 - Pencil leads, black or coloured; 330410 - Lip make-up preparations; 491199 - Printed matter, n.e.s.; 950662 - Inflatable balls; 960820 - Felt-tipped and other porous-tipped pens and markers; 321410 - Glaziers' putty, grafting putty, resin cements, caulking compounds and other mastics; painters' fillings; 392610 - Office or school supplies, of plastics, n.e.s.; 950699 - Articles and equipment for sport and outdoor games n.e.s; swimming and paddling pools; 711719 - Imitation jewellery, of base metal, whether or not plated with precious metal (excl. cuff-links and studs); 3407 - Modelling pastes, incl. those put up for children's amusement; preparations known as "dental wax" or as "dental impression compounds", put up in sets, in packings for retail sale or in plates, horseshoe shapes, sticks or similar forms; other preparations for use in dentistry, with a basis of plaster "of calcined gypsum or calcium sulphate"; 330430 - Manicure or pedicure preparations; 920890 - Fairground organs, mechanical street organs, mechanical singing birds, musical saws and other musical instruments not falling within any other heading in chapter 92; decoy calls of all kinds; whistles, call horns and other mouth-blown sound signalling instruments; 960990 - Pencils, pastels, drawing charcoals, writing or drawing chalks and tailors' chalks; 350610 - Products suitable for use as glues or adhesives put up for retail sale as glues or adhesives, with a net weight of &lt;= 1 kg; 482110 - Paper or paperboard labels of all kinds, printed; 9503 - Toys (excl. wheeled toys designed to be ridden by children, dolls' carriages and dolls representing only human beings); reduced-size "scale" recreational models, working or not; puzzles of all kinds; 9505 - Festival, carnival or other entertainment articles, incl. conjuring tricks and novelty jokes, n.e.s.; 321310 - Sets of artist's, student's or signboard painter's colours, modifying tints, amusement colours and the like, in tablets, tubes, jars, bottles, pans or similar packages; 401692 - Erasers, of vulcanised rubber (excl. hard rubber), conditioned (excl. those simply cut to rectangular or square shape)</t>
  </si>
  <si>
    <t>97.180 - Miscellaneous domestic and commercial equipment; 97.200.50 - Toys</t>
  </si>
  <si>
    <r>
      <rPr>
        <sz val="11"/>
        <rFont val="Calibri"/>
      </rPr>
      <t>https://members.wto.org/crnattachments/2026/TBT/PER/modification/26_02756_00_s.pdf</t>
    </r>
  </si>
  <si>
    <t>Philippines</t>
  </si>
  <si>
    <t>DTI Department Administrative Order "Technical Regulation for the Mandatory Product Certification of Solar Energy Systems, including Solar Photovoltaic (PV) Modules, Inverters, Battery Energy Storage Systems (BESS), Rapid Shutdown Devices, Battery Charge Controllers, and Photovoltaic (PV) Cables"</t>
  </si>
  <si>
    <t>This Department Administrative Order (DAO) aims to ensure that components of solar energy systems, including solar photovoltaic (PV) modules, inverters, battery energy storage systems (BESS), rapid shutdown devices, battery charge controllers, and photovoltaic (PV) cables intended for importation, manufacture, distribution, sale, installation, or use in the Philippines, comply with prescribed safety and quality requirements in accordance with applicable Philippine National Standards (PNS). This is to safeguard consumers, ensure product reliability, and promote the adoption of safe and efficient solar energy technologies in the country.</t>
  </si>
  <si>
    <t>Solar energy engineering (ICS code(s): 27.160)</t>
  </si>
  <si>
    <t>27.160 - Solar energy engineering</t>
  </si>
  <si>
    <r>
      <rPr>
        <sz val="11"/>
        <rFont val="Calibri"/>
      </rPr>
      <t>https://members.wto.org/crnattachments/2026/TBT/PHL/26_02757_00_e.pdf</t>
    </r>
  </si>
  <si>
    <t>Republic Act No. 9513 “Renewable Energy Act of 2008”Executive Order (EO) 292, Series of 1987, otherwise known as the “Administrative Code of 1987”Republic Act 7394 “Consumer Act of the Philippines</t>
  </si>
  <si>
    <t>Draft "Circular promulgating the List of medium-risk and high-risk products and goods under the state management responsibility of the Ministry of Industry and Trade";  </t>
  </si>
  <si>
    <t>This Circular regulates the List of medium-risk and high-risk products and goods under the state management responsibility of the Ministry of Industry and Trade. Accordingly, the List of medium-risk products and goods comprises 07 groups, specifically: i) Tissue paper and toilet paper; ii) Chemicals and chemical-containing products; iii) Industrial explosives; iv) High explosives; v) Industrial explosive accessories; vi) Industrial machinery, equipment, and materials; vii) Explosive precursors. </t>
  </si>
  <si>
    <t>Products and goods with medium-risk levels subject to traceability requirements under the management scope of the Ministry of Industry and Trade of Viet NamDetails are provided in the attached draft Circular promulgating the List of medium-risk and high-risk products and goods. (HS codes: not specified; applies to multiple product categories)</t>
  </si>
  <si>
    <t>13.110 - Safety of machinery; 71.100 - Products of the chemical industry; 71.100.30 - Explosives. Pyrotechnics and fireworks; 97.170 - Body care equipment</t>
  </si>
  <si>
    <t>Quality management requirements for medium-risk products and goods under the state management responsibility of the Ministry of Industry and Trade.</t>
  </si>
  <si>
    <r>
      <rPr>
        <sz val="11"/>
        <rFont val="Calibri"/>
      </rPr>
      <t xml:space="preserve">https://members.wto.org/crnattachments/2026/TBT/VNM/26_02760_00_x.pdf
</t>
    </r>
  </si>
  <si>
    <t>* Law on Product and Goods Quality No. 05/2007/QH12, as amended by Law No. 78/2025/QH15;* Law on Consumer Protection No. 19/2023/QH15;* Law on Standards and Technical Regulations No. 68/2006/QH11 is amended and supplemented by Law on Standards and Technical Regulations No. 70/2025/QH15;*Government Decree No. 22/2026/ND-CP dated January 16, 2026, detailing some articles and measures to organize and guide the implementation of the Law on Standards and Technical Regulations;* Decree No. 37/2026/ND-CP detailing the implementation of the Law on Product and Goods Quality;* Other relevant legal documents.</t>
  </si>
  <si>
    <t>DEAS 781: 2026, Biscuits — Specification, Third Edition</t>
  </si>
  <si>
    <t>This draft East African Standard specifies requirements, sampling and test methods for biscuits intended for human consumption. This standard also covers crackers, wafers and cookies.Note: This Draft Tanzania Standard was also notified under TBT Committee.</t>
  </si>
  <si>
    <t>Sweet biscuits; waffles and wafers: (HS code(s): 19053); Cereals, pulses and derived products (ICS code(s): 67.060)</t>
  </si>
  <si>
    <t>19053 - - Sweet biscuits; waffles and wafers:</t>
  </si>
  <si>
    <r>
      <rPr>
        <sz val="11"/>
        <rFont val="Calibri"/>
      </rPr>
      <t>https://members.wto.org/crnattachments/2026/SPS/TZA/26_02721_00_e.pdf</t>
    </r>
  </si>
  <si>
    <t>DEAS 782:2026, Composite flour — Specification, Third Edition</t>
  </si>
  <si>
    <t>This draft East African Standard specifies requirements, sampling and test methods for composite flour intended for human consumption._x000D_
This standard does not apply where there are specific published standards for blends or composite flours.Note: This Draft Tanzania Standard was also notified under TBT Committee.</t>
  </si>
  <si>
    <t>Cereal flours (excl. wheat or meslin) (HS code(s): 1102); Cereals, pulses and derived products (ICS code(s): 67.060)</t>
  </si>
  <si>
    <t>1102 - Cereal flours (excl. wheat or meslin)</t>
  </si>
  <si>
    <r>
      <rPr>
        <sz val="11"/>
        <rFont val="Calibri"/>
      </rPr>
      <t>https://members.wto.org/crnattachments/2026/SPS/TZA/26_02722_00_e.pdf</t>
    </r>
  </si>
  <si>
    <t>DEAS 95: 2026, Sorghum flour — Specification, Fourth Edition</t>
  </si>
  <si>
    <t>This draft East African Standard specifies requirements, sampling and test methods for sorghum flour obtained from decorticated sorghum grains (Sorghum bicolour (L) Moench.) intended for human consumption._x000D_
It does not apply to grits or meal obtained from sorghum.Note: This Draft Tanzania Standard was also notified under TBT Committee.</t>
  </si>
  <si>
    <t>Cereal flours (excl. wheat, meslin and maize) (HS code(s): 110290); Cereals, pulses and derived products (ICS code(s): 67.060)</t>
  </si>
  <si>
    <t>110290 - Cereal flours (excl. wheat, meslin and maize)</t>
  </si>
  <si>
    <r>
      <rPr>
        <sz val="11"/>
        <rFont val="Calibri"/>
      </rPr>
      <t>https://members.wto.org/crnattachments/2026/SPS/TZA/26_02723_00_e.pdf</t>
    </r>
  </si>
  <si>
    <t>DEAS 128: 2026, Milled rice — Specification, Fifth Edition</t>
  </si>
  <si>
    <t>This Draft East African Standard specifies requirements, sampling and test methods for milled rice of the varieties grown from rice grains (Oryza spp.) intended for human consumption._x000D_
This standard also applies to milled parboiled rice.Note: This Draft Tanzania Standard was also notified under TBT Committee.</t>
  </si>
  <si>
    <t>Semi-milled or wholly milled rice, whether or not polished or glazed (HS code(s): 100630); Cereals, pulses and derived products (ICS code(s): 67.060)</t>
  </si>
  <si>
    <t>100630 - Semi-milled or wholly milled rice, whether or not polished or glazed</t>
  </si>
  <si>
    <r>
      <rPr>
        <sz val="11"/>
        <rFont val="Calibri"/>
      </rPr>
      <t>https://members.wto.org/crnattachments/2026/SPS/TZA/26_02724_00_e.pdf</t>
    </r>
  </si>
  <si>
    <t>Costa Rica</t>
  </si>
  <si>
    <t>Resolución para regular la importación de frutas de Granada (Punica granatum) para consumo fresco originarias de Turquía (Resolution governing the importation, for consumption, of fresh pomegranates (Punica granatum) originating in Türkiye)Costa Rica hereby advises that the phytosanitary measures notified in document G/SPS/N/CRI/352 have entered into force pursuant to Resolution No. 021-2026-CV-ARP-SFE of the State Phytosanitary Service, Plant Quarantine Department, Pest Risk Analysis Unit, establishing phytosanitary requirements for the importation, for consumption, of fresh pomegranates (Punica granatum) originating in Türkiye.https://members.wto.org/crnattachments/2026/SPS/CRI/26_02739_00_s.pdf</t>
  </si>
  <si>
    <t>Fresh pomegranates (Punica granatum) for consumption (HS code: 081090)</t>
  </si>
  <si>
    <t>081090 - Fresh tamarinds, cashew apples, jackfruit, lychees, sapodillo plums, passion fruit, carambola, pitahaya and other edible fruit (excl. nuts, bananas, dates, figs, pineapples, avocados, guavas, mangoes, mangosteens, papaws "papayas", citrus fruit, grapes, melons, apples, pears quinces, apricots, cherries, peaches, plums, sloes, strawberries, raspberries, mulberries, blackberries, loganberries, cranberries, fruits of the genus Vaccinium, kiwifruit, durians, persimmons, black-, white- and redcurrants and gooseberries); 081090 - Fresh tamarinds, cashew apples, jackfruit, lychees, sapodillo plums, passion fruit, carambola, pitahaya and other edible fruit (excl. nuts, bananas, dates, figs, pineapples, avocados, guavas, mangoes, mangosteens, papaws "papayas", citrus fruit, grapes, melons, apples, pears quinces, apricots, cherries, peaches, plums, sloes, strawberries, raspberries, mulberries, blackberries, loganberries, cranberries, fruits of the genus Vaccinium, kiwifruit, durians, persimmons, black-, white- and redcurrants and gooseberries)</t>
  </si>
  <si>
    <t>Adoption/publication/entry into force of reg.; Plant health; Territory protection; Plant health; Territory protection</t>
  </si>
  <si>
    <r>
      <rPr>
        <sz val="11"/>
        <rFont val="Calibri"/>
      </rPr>
      <t>https://members.wto.org/crnattachments/2026/SPS/CRI/26_02739_00_s.pdf</t>
    </r>
  </si>
  <si>
    <t>Resolución para regular la importación de frutas de Granada (Punica granatum) para consumo fresco originarias de España (Resolution governing the importation, for consumption, of fresh pomegranates (Punica granatum) originating in Spain)Costa Rica hereby advises that the phytosanitary measures notified in document G/SPS/N/CRI/353 have entered into force pursuant to Resolution No. 022-2026-CV-ARP-SFE of the State Phytosanitary Service, Plant Quarantine Department, Pest Risk Analysis Unit, establishing phytosanitary requirements for the importation, for consumption, of fresh pomegranates (Punica granatum) originating in Spain.https://members.wto.org/crnattachments/2026/SPS/CRI/26_02740_00_s.pdf</t>
  </si>
  <si>
    <t>Adoption/publication/entry into force of reg.; Plant health; Pest- or Disease- free Regions / Regionalization; Territory protection; Plant health; Territory protection; Pest- or Disease- free Regions / Regionalization</t>
  </si>
  <si>
    <r>
      <rPr>
        <sz val="11"/>
        <rFont val="Calibri"/>
      </rPr>
      <t>https://members.wto.org/crnattachments/2026/SPS/CRI/26_02740_00_s.pdf</t>
    </r>
  </si>
  <si>
    <t>Resolución para regular la importación de plantas in vitro de Aguacate (Persea americana) para propagación originarias de Israel (Resolution regulating the importation of in vitro avocado (Persea americana) plants for propagation originating in Israel)Costa Rica hereby advises of the entry into force of the phytosanitary measures notified in document G/SPS/N/CRI/354, adopted pursuant to Resolution No. 020-2026-CV-ARP-SFE of the State Phytosanitary Service, Plant Quarantine Department, Pest Risk Analysis Unit, establishing phytosanitary requirements for the importation of in vitro avocado (Persea americana) plants for propagation originating in Israel.https://members.wto.org/crnattachments/2026/SPS/CRI/26_02738_00_s.pdf</t>
  </si>
  <si>
    <t>In vitro avocado (Persea americana) plants for propagation (HS code: 0602)</t>
  </si>
  <si>
    <t>0602 - Live plants incl. their roots, cuttings and slips; mushroom spawn (excl. bulbs, tubers, tuberous roots, corms, crowns and rhizomes, and chicory plants and roots); 0602 - Live plants incl. their roots, cuttings and slips; mushroom spawn (excl. bulbs, tubers, tuberous roots, corms, crowns and rhizomes, and chicory plants and roots)</t>
  </si>
  <si>
    <t>Adoption/publication/entry into force of reg.; Plant health; Territory protection; Territory protection; Plant health</t>
  </si>
  <si>
    <r>
      <rPr>
        <sz val="11"/>
        <rFont val="Calibri"/>
      </rPr>
      <t>https://members.wto.org/crnattachments/2026/SPS/CRI/26_02738_00_s.pdf</t>
    </r>
  </si>
  <si>
    <t>Resolución para regular la importación de semillas para siembra de Caupí (Vigna unguiculata) originarias de Italia (Resolution governing the importation of cow pea (Vigna unguiculata) seeds for sowing, originating in Italy)Costa Rica hereby advises that the phytosanitary measures notified in document G/SPS/N/CRI/355 have entered into force pursuant to Resolution No. 023-2026-CV-ARP-SFE of the State Phytosanitary Service, Plant Quarantine Department, Pest Risk Analysis Unit, establishing phytosanitary requirements for the importation of cow pea (Vigna unguiculata) seeds for sowing, originating in Italy.https://members.wto.org/crnattachments/2026/SPS/CRI/26_02741_00_s.pdf</t>
  </si>
  <si>
    <t>Cow pea (Vigna unguiculata) seeds for sowing (HS code: 071335)</t>
  </si>
  <si>
    <t>071335 - Dried, shelled cow peas "Vigna unguiculata", whether or not skinned or split; 071335 - Dried, shelled cow peas "Vigna unguiculata", whether or not skinned or split</t>
  </si>
  <si>
    <t>67.080.20 - Vegetables and derived products; 67.080.20 - Vegetables and derived products</t>
  </si>
  <si>
    <t>Adoption/publication/entry into force of reg.; Plant health; Pest- or Disease- free Regions / Regionalization; Plant health; Pest- or Disease- free Regions / Regionalization</t>
  </si>
  <si>
    <r>
      <rPr>
        <sz val="11"/>
        <rFont val="Calibri"/>
      </rPr>
      <t>https://members.wto.org/crnattachments/2026/SPS/CRI/26_02741_00_s.pdf</t>
    </r>
  </si>
  <si>
    <t>Proyecto de Resolución Directoral para el establecimiento de requisitos fitosanitarios de necesario cumplimiento para la importación de semillas de tomate (Solanum lycopersicum) de todos los orígenes (Draft Directorial Resolution establishing mandatory phytosanitary requirements governing the importation of tomato (Solanum lycopersicum) seeds of any origin)</t>
  </si>
  <si>
    <t>The notified draft phytosanitary requirements for the importation into Peru of tomato (Solanum lycopersicum) seeds are being submitted for public consultation, following the completion of the relevant pest risk analysis.</t>
  </si>
  <si>
    <t>Tomato (Solanum lycopersicum) seeds (HS code: 120991)</t>
  </si>
  <si>
    <t>120991 - Vegetable seeds, for sowing</t>
  </si>
  <si>
    <t>Upon publication in the Official Journal, El Peruano</t>
  </si>
  <si>
    <r>
      <rPr>
        <sz val="11"/>
        <rFont val="Calibri"/>
      </rPr>
      <t>https://members.wto.org/crnattachments/2026/SPS/PER/26_02736_00_s.pdf</t>
    </r>
  </si>
  <si>
    <t>The DLD order on temporary suspension of the importation or transit of bovine and buffalo and their carcasses from Türkiye to prevent the spread of Lumpy skin disease</t>
  </si>
  <si>
    <t>The WOAH has reported an outbreak of Foot and mouth disease (FMD) Serotype SAT1 in the area of Türkiye. Therefore, it is necessary for Thailand to prevent the entry of Foot and mouth disease into the country. By the virtue of the Animal Epidemics Act B.E. 2558 (2015), the importation or transit of bovine, buffalo, and their carcasses from Türkiye has been temporarily suspended. Where bovine, buffalo, and their carcasses from Türkiye have undergone a risk assessment and have been determined to be free from epidemic diseases or vectors thereof, and where the measures prescribed by the DLD of Thailand have been duly complied with, the Director-General of the DLD will grant permission for the importation or transit of such bovine, buffalo, and their carcasses into or through Thailand.   </t>
  </si>
  <si>
    <t>0102 - Live bovine animals; 020110 - Carcases or half-carcases of bovine animals, fresh or chilled; 020210 - Frozen bovine carcases and half-carcases</t>
  </si>
  <si>
    <t>Animal health; Foot and mouth disease; Animal diseases</t>
  </si>
  <si>
    <t>Türkiye</t>
  </si>
  <si>
    <t>The DLD order on temporary suspension of the importation or transit of bovine and buffalo and their carcasses from China to prevent the spread of Lumpy skin disease</t>
  </si>
  <si>
    <t>The WOAH has reported an outbreak of Foot and mouth disease (FMD) in the area of China. Therefore, it is necessary for Thailand to prevent the entry of Foot and mouth disease into the country. By the virtue of the Animal Epidemics Act B.E. 2558 (2015), the importation or transit of bovine, buffalo, and their carcasses from China has been temporarily suspended. Where bovine, buffalo, and their carcasses from China have undergone a risk assessment and have been determined to be free from epidemic diseases or vectors thereof, and where the measures prescribed by the DLD of Thailand have been duly complied with, the Director-General of the DLD will grant permission for the importation or transit of such bovine, buffalo, and their carcasses into or through Thailand.   </t>
  </si>
  <si>
    <t>DEAS 95:2026, Sorghum flour — Specification, Fourth edition </t>
  </si>
  <si>
    <t>This draft East African Standard specifies requirements, sampling and test methods for sorghum flour obtained from decorticated sorghum grains (Sorghum bicolour (L) Moench.) intended for human consumption._x000D_
It does not apply to grits or meal obtained from sorghumNote: This Draft Tanzania Standard was also notified under SPS committee.</t>
  </si>
  <si>
    <r>
      <rPr>
        <sz val="11"/>
        <rFont val="Calibri"/>
      </rPr>
      <t>https://members.wto.org/crnattachments/2026/TBT/TZA/26_02726_00_e.pdf</t>
    </r>
  </si>
  <si>
    <t>AOAC 952.13, Arsenic in food — Silver diethyldithiocarbamateCODEX STAN 192, General standard for food additivesEAS 38, Labelling of pre-packaged foods — SpecificationEAS 39, Hygiene in the food and drink manufacturing industry — Code of practiceEAS 757, Sorghum grains — SpecificationEAS 900, Cereals and pulses and their products — SamplingEAS 901, Cereals pulses and their products — Test methodsISO 2171, Cereals, pulses and by-products — Determination of ash yield by incinerationISO 4832, Microbiology of food and animal feeding stuffs — Horizontal method for the enumeration of coliforms — Colony-count techniqueISO 5498, Agricultural food products — Determination of crude fibre content — General methodISO 5985, Animal feeding stuffs — Determination of ash insoluble in hydrochloric acidISO 6561-1, Fruits, vegetables and derived products — Determination of cadmium content — Part 1 — Method using graphite furnace atomic absorption spectrometryISO 6561-2, Fruits, vegetables and derived products — Determination of cadmium content — Part 2 — Method using flame atomic absorption spectrometryISO 6579, Microbiology of food and animal feeding stuffs — Horizontal method for the detection of Salmonella spp.ISO 6633, Fruits, vegetables and derived products — Determination of lead content — Flameless atomic absorption spectrometric methodISO 6888-1, Microbiology of food and animal feeding stuffs — Horizontal method for the enumeration of coagulase-positive staphylococci (Staphylococcus aureus and other species) — Part 1: Technique using Baird-Parker agar mediumISO 7954, Microbiology — General guidance for enumeration of yeasts and moulds — Colony count technique at 25 °CISO 9648, Sorghum — Determination of tannin contentISO 11085, Cereals, cereals-based products and animal feeding stuffs — Determination of crude fat and total fat content by the Randall extraction methodISO 16649-1, Microbiology of food and animal feeding stuffs — Horizontal method for the enumeration of β- glucuronidase-positive Escherichia coli — Part 1: Colony-count technique at 44 °C using membranes and 5-bromo-4-chloro-3-indolyl β-D-glucuronide</t>
  </si>
  <si>
    <t>DEAS 782: 2026,Composite flour — Specification, Third  edition </t>
  </si>
  <si>
    <t>This draft East African Standard specifies requirements, sampling and test methods for composite flour intended for human consumption._x000D_
This standard does not apply where there are specific published standards for blends or composite flours.Note: This Draft Tanzania Standard was also notified under SPS committee.</t>
  </si>
  <si>
    <r>
      <rPr>
        <sz val="11"/>
        <rFont val="Calibri"/>
      </rPr>
      <t>https://members.wto.org/crnattachments/2026/TBT/TZA/26_02727_00_e.pdf</t>
    </r>
  </si>
  <si>
    <t>AOAC 952.13, Arsenic in food. Silver diethyldithiocarbamateCODEX STAN 192, General standard for food additivesCODEX STAN 193, Codex general standards for contaminants and toxins in food and feedEAS 38, Labelling of pre-packaged foods — General requirementsEAS 39, Hygiene in the food and drink manufacturing industry — Code of practiceEAS 744, Cassava and cassava products — Determination of total cyanogens — Enzymatic assay methodEAS 900, Cereals pulses and their products — SamplingEAS 901, Cereals pulses and their products — Test methodsISO 4833-1, Microbiology of the food chain — Horizontal method for the enumeration of microorganisms — Part 1: Colony count at 30 degrees C by the pour plate techniqueISO 5498, Agricultural food products — Determination of crude fibre content — General methodISO 5506, Soya bean products — Determination of urease activityISO 5985, Animal feeding stuffs — Determination of ash insoluble in hydrochloric acidISO 6561-1, Fruits, vegetables and derived products — Determination of cadmium content — Part 1: Method using graphite furnace atomic absorption spectrometryISO 6561-2, Fruits, vegetables and derived products — Determination of cadmium content — Part 2: Method using flame atomic absorption spectrometryISO 6579-1, Microbiology of the food chain — Horizontal method for the detection, enumeration and serotyping of Salmonella — Part 1: Detection of Salmonella spp.ISO 6633, Fruits, vegetables and derived products — Determination of lead content — Flameless atomic absorption spectrometric methodISO 6888-1, Microbiology of food and animal feeding stuffs — Horizontal method for the enumeration of coagulase-positive staphylococci (Staphylococcus aureus and other species) — Part 1: Technique using Baird-Parker agar mediumISO 7305, Milled cereal products — Determination of fat acidityISO 9648, Sorghum — Determination of tannin contentISO 16649-2, Microbiology of food and animal feeding stuffs — Horizontal method for the enumeration of beta- glucuronidase-positive Escherichia coli — Part 2: Colony-count technique at 44 degrees C using 5- bromo-4-chloro-3-indolyl beta-D-glucuronideISO 21527-2, Microbiology of food and animal feedstuffs — Horizontal method for the enumeration of yeasts and moulds — Part 2: Colony count technique in products with water activity less than or equal to 0,95</t>
  </si>
  <si>
    <t>DEAS 781: 2026,Biscuits — Specification, third edition </t>
  </si>
  <si>
    <t>This draft East African Standard specifies requirements, sampling and test methods for biscuits intended for human consumption. This standard also covers crackers, wafers and cookiesNote: This Draft Tanzania Standard was also notified under SPS committee.</t>
  </si>
  <si>
    <t>- Sweet biscuits; waffles and wafers: (HS code(s): 19053); Cereals, pulses and derived products (ICS code(s): 67.060)</t>
  </si>
  <si>
    <r>
      <rPr>
        <sz val="11"/>
        <rFont val="Calibri"/>
      </rPr>
      <t>https://members.wto.org/crnattachments/2026/TBT/TZA/26_02728_00_e.pdf</t>
    </r>
  </si>
  <si>
    <t>CXS 192, General standard for food additivesCXS 193, General standard for contaminants and toxins in food and feedEAS 38, General standard for the labelling of pre-packaged foodsEAS 39, Hygiene in the food and drink manufacturing industry — Code of practiceISO 712, Cereals and cereal products — Determination of moisture content — Reference methodISO 6579-1, Microbiology of the food chain — Horizontal method for the detection, enumeration and serotyping of Salmonella — Part 1: Detection of Salmonella spp.ISO 7305, Milled cereal products — Determination of fat acidityISO 16649-2, Microbiology of food and animal feeding stuffs — Horizontal method for the enumeration of beta-glucuronidase-positive Escherichia coli — Part 2: Colony-count technique at 44 degrees C using 5- bromo-4-chloro-3-indolyl beta-D-glucuronideISO 21527-2, Microbiology of food and animal feeding stuffs — Horizontal method for the enumeration of yeasts and moulds — Part 2: Colony count technique in products with water activity less than or equal to 0.95</t>
  </si>
  <si>
    <t>DEAS 128:2026,Milled rice — Specification,, Fifth edition </t>
  </si>
  <si>
    <t>This Draft East African Standard specifies requirements, sampling and test methods for milled rice of the varieties grown from rice grains, (Oryza spp.) intended for human consumption._x000D_
This standard also applies to milled parboiled riceNote: This Draft Tanzania Standard was also notified under SPS committee.</t>
  </si>
  <si>
    <r>
      <rPr>
        <sz val="11"/>
        <rFont val="Calibri"/>
      </rPr>
      <t>https://members.wto.org/crnattachments/2026/TBT/TZA/26_02729_00_e.pdf</t>
    </r>
  </si>
  <si>
    <t>CXS 193, General standard for contaminants and toxins in food and feedEAS 38, Labelling of pre-packaged foods — General requirementsEAS 39, Hygiene in the food and drink manufacturing industry — Code of practiceEAS 764, Rough (paddy) rice — SpecificationEAS 765, Brown rice — SpecificationEAS 900, Cereals and pulses — SamplingEAS 901, Cereals and pulses — Test methodsISO 6579-1, Microbiology of the food chain — Horizontal method for the detection, enumeration and serotyping of Salmonella — Part 1: Detection of Salmonella spp.ISO 6888-1, Microbiology of the food chain — Horizontal method for the enumeration of coagulase-positive staphylococci (Staphylococcus aureus and other species) — Part 1: Method using Baird-Parker agar mediumISO 16649-2, Microbiology of food and animal feeding stuffs — Horizontal method for the enumeration of beta-glucuronidase-positive Escherichia coli — Part 2: Colony-count technique at 44 degrees C using 5- bromo-4-chloro-3-indolyl beta-D-glucuronideISO 21527-2, Microbiology of food and animal feeding stuffs — Horizontal method for the enumeration of yeasts and moulds — Part 2: Colony count technique in products with water activity less than or equal to 0,95</t>
  </si>
  <si>
    <t>DEAS 2: 2026, Maize grain — Specification, Sixth edition </t>
  </si>
  <si>
    <t>This draft East African Standard specifies requirements, sampling and test methods for maize grain of varieties grown from common maize grain, Zea mays indentata L. and/or Zea mays indurata L. Zea mays everta or their hybrids intended for human consumptionNote: This Draft Tanzania Standard was also notified under SPS committee.</t>
  </si>
  <si>
    <r>
      <rPr>
        <sz val="11"/>
        <rFont val="Calibri"/>
      </rPr>
      <t>https://members.wto.org/crnattachments/2026/TBT/TZA/26_02730_00_e.pdf</t>
    </r>
  </si>
  <si>
    <t>CXS 193, General standards for contaminants and toxins in food and feedEAS 38, Labelling of pre-packaged foods — General requirementsEAS 39, General principles of food hygiene — Code of practiceEAS 900, Cereals, pulses and their products — SamplingEAS 901, Cereals, pulses and their products — Test methods</t>
  </si>
  <si>
    <t>DEAS 892:2026, Fresh sweet banana — Specification, Second edition</t>
  </si>
  <si>
    <t>This East Africa Standard specifies the requirements, sampling and test methods for fresh sweet banana of Musa spp, Musaceae family, in an unripe or ripe state, to be supplied to the consumer. Bananas intended for cooking (plantains and East Africa highland banana) or industrial processing are excluded._x000D_
NOTE:  This East Africa Standard was also notified to the SPS Committee.</t>
  </si>
  <si>
    <t>Consumer information, labelling (TBT); Prevention of deceptive practices and consumer protection (TBT); Protection of human health or safety (TBT); Quality requirements (TBT); Harmonization (TBT); Reducing trade barriers and facilitating trade (TBT)</t>
  </si>
  <si>
    <r>
      <rPr>
        <sz val="11"/>
        <rFont val="Calibri"/>
      </rPr>
      <t>https://members.wto.org/crnattachments/2026/TBT/UGA/26_02743_00_e.pdf</t>
    </r>
  </si>
  <si>
    <t>CAC/RCP 53-2003, Code of Hygienic Practice for Fresh Fruits and Vegetables EAS 38, Labelling of pre-packaged foods — Specification ISO 874, Fresh fruits and vegetables – Sampling ISO 6633, Fruits, vegetables and derived products  — Determination of lead content — Flameless atomic absorption spectrometric method ISO 7558, Guide to the pre-packaging of fresh fruits and vegetablesEAS 892:2017, Fresh sweet banana — Specification</t>
  </si>
  <si>
    <t>SDA/MAPA Ordinance No. 1.628, 15 May 2026 </t>
  </si>
  <si>
    <t>Ministry of Agriculture and Livestock – MAPA amends SDA/MAPA Ordinance No. 1.174,  3 September 2024, which approves the Technical Regulation of Identity and Quality for dairy beverages.</t>
  </si>
  <si>
    <t>Cheese and curd (HS code(s): 0406); Milk and milk products (ICS code(s): 67.100)</t>
  </si>
  <si>
    <t>0406 - Cheese and curd; 0406 - Cheese and curd</t>
  </si>
  <si>
    <t>67.100 - Milk and milk products; 67.100 - Milk and milk products</t>
  </si>
  <si>
    <t>Consumer information, labelling (TBT); Harmonization (TBT)</t>
  </si>
  <si>
    <t>Food standards; Food standards</t>
  </si>
  <si>
    <r>
      <rPr>
        <sz val="11"/>
        <rFont val="Calibri"/>
      </rPr>
      <t>https://members.wto.org/crnattachments/2026/TBT/BRA/modification/26_02731_00_x.pdf</t>
    </r>
  </si>
  <si>
    <t>Public Consultation No. 21, 15 May 2026; </t>
  </si>
  <si>
    <t>Amendment to the Technical and Operational Requirements for systems associated with Auxiliary Broadcasting and Related Services (SARC), approved by Act No. 17.542, 20 December 2023.</t>
  </si>
  <si>
    <t>ELECTRICAL MACHINERY AND EQUIPMENT AND PARTS THEREOF; SOUND RECORDERS AND REPRODUCERS, TELEVISION IMAGE AND SOUND RECORDERS AND REPRODUCERS, AND PARTS AND ACCESSORIES OF SUCH ARTICLES (HS code(s): 85); Telecommunications. Audio and video engineering (ICS code(s): 33)</t>
  </si>
  <si>
    <t>85 - ELECTRICAL MACHINERY AND EQUIPMENT AND PARTS THEREOF; SOUND RECORDERS AND REPRODUCERS, TELEVISION IMAGE AND SOUND RECORDERS AND REPRODUCERS, AND PARTS AND ACCESSORIES OF SUCH ARTICLES</t>
  </si>
  <si>
    <t>33 - Telecommunications. Audio and video engineering</t>
  </si>
  <si>
    <r>
      <rPr>
        <sz val="11"/>
        <rFont val="Calibri"/>
      </rPr>
      <t>https://apps.anatel.gov.br/ParticipaAnatel/VisualizarTextoConsulta.aspx?TelaDeOrigem=2&amp;ConsultaId=20398</t>
    </r>
  </si>
  <si>
    <t>SEI process number 53500.012020/2023-53 (access process documentsOfficial Gazette of the Union Edition: 91 | Section: 1 | Page: 31https://www.in.gov.br/web/dou/-/consulta-publica-n-21-de-15-de-maio-de-2026-706270750</t>
  </si>
  <si>
    <t>Ecuador</t>
  </si>
  <si>
    <t>Substitute Technical Health Regulations concerning the health registration, control and surveillance of medical devices for human use</t>
  </si>
  <si>
    <t>The Republic of Ecuador has issued Resolution ARCSA-DE-2026-003-DASP, containing the Substitute Technical Health Regulations concerning the health registration, control and surveillance of medical devices for human use. The text was signed on 28 April 2026 and will enter into force nine months from that date, i.e. on 28 January 2027.It should be noted that, in compliance with the transparency principle of the World Trade Organization (WTO), the draft Regulations were notified on 29 October 2025, on the WTO's ePing and the Andean Community's SIRT platforms, providing a period of 60 days for comments.__________1 This information can be provided by including a website address, a PDF attachment, or other information on where the text of the final/modified measure and/or interpretative guidance can be obtained.</t>
  </si>
  <si>
    <t>9.018.90.10 ;</t>
  </si>
  <si>
    <t>9018 - Instruments and appliances used in medical, surgical, dental or veterinary sciences, incl. scintigraphic apparatus, other electro-medical apparatus and sight-testing instruments, n.e.s.; 9018 - Instruments and appliances used in medical, surgical, dental or veterinary sciences, incl. scintigraphic apparatus, other electro-medical apparatus and sight-testing instruments, n.e.s.</t>
  </si>
  <si>
    <t xml:space="preserve">La presente resolución tiene por objeto establecer los parámetros de calidad, seguridad y eficacia, bajo los cuales se otorgará el Registro Sanitario a los Dispositivos Médicos de Uso Humano; así como, los criterios para la promoción, control, vigilancia y sanción de dichos productos.Este documento tiene como objeto además, establecer los parámetros para la operación, control y vigilancia de los establecimientos donde se fabrican, almacenan, distribuyen y comercializan los Dispositivos Médicos de Uso Humano.La presente resolución es de aplicación obligatoria para las personas naturales o jurídicas responsables de la fabricación, ensamblaje, importación, exportación, almacenamiento, distribución y comercialización de Dispositivos Médicos de Uso Humano en el territorio nacional. </t>
  </si>
  <si>
    <r>
      <rPr>
        <sz val="11"/>
        <rFont val="Calibri"/>
      </rPr>
      <t>https://members.wto.org/crnattachments/2026/TBT/ECU/26_02732_00_s.pdf</t>
    </r>
  </si>
  <si>
    <t>New Zealand</t>
  </si>
  <si>
    <t>Application for reassessment an approval – APP204919 application to reassess bifenthrin. 29 pages. English. Staff Assessment Report: Application to reassess bifenthrin and bifenthrin containing substances. 78 pages. English.</t>
  </si>
  <si>
    <t>The EPA is proposing to make changes to the approvals for substances containing bifenthrin.The approvals under the Hazardous Substances and New Organisms Act 1996 for the import and manufacture for release for bifenthrin and bifenthrin containing substances are proposed to be reviewed and the restrictions applied to their use changed.The EPA is proposing to prohibit the use of wide dispersive methods to apply of bifenthrin (e.g. via boom and airblast sprayer and by broadcast aerial sprayers), with the exception of the use of these substances for biosecurity where a permit from the EPA will be required. There are non-negligible risks to the environment, in particular the aquatic environment associated with exposure when the substances are applied with wide dispersive application methods. The EPA therefore proposes that these application methods should be prohibited with a 6 month phase out period from the date of decision. Additional restrictions on the use of bifenthrin containing substances are proposed to manage risks from bifenthrin which may occur when the substance is applied through targeted spot spraying. </t>
  </si>
  <si>
    <t>Pesticides containing the active ingredient bifenthrin </t>
  </si>
  <si>
    <t>65.100 - Pesticides and other agrochemicals</t>
  </si>
  <si>
    <t>The restriction of approvals is proposed to take effect 6 months from date of decision. Additional restrictions are proposed to take effect immediately following the decision.  The decision will be made following consultation period and consideration by and independent decision-making committee. Consideration may include a public hearing.</t>
  </si>
  <si>
    <t>Application for reassessment an approval – APP204919 application to reassess bifenthrin._x000D_
29 pages. English. Staff Assessment Report: Application to reassess bifenthrin and bifenthrin containing substances. 78 pages. English.APP204919 – Bifenthrin Environmental Risk Assessment. 129 pages. EnglishHuman Health Toxicology Science Memo APP204919- Bifenthrin. 86 pages. EnglishBifenthrin classification and endpoints memo APP204919- Bifenthrin. 144 pages. EnglishThe related application documents listed above are available at the following links:Bifenthrin reassessment – proposed restrictions | EPA_x000D_
HSNO application register | EPA</t>
  </si>
  <si>
    <t>The Communiqué on the Amendment of the Turkish Food Codex Communiqué on Aromatised Wine, Aromatised Wine-Based Drinks and Aromatised Wine-Product Cocktails</t>
  </si>
  <si>
    <t>Turkish Food Codex Communique on Aromatised Wine Aromatised, Wine Based Drinks and Aromatised Wine Cocktails was notified in G/TBT/N/TUR/107 (12 October 2017). This Communiqué has been amended in content and notified in G/TBT/N/TUR/107/Add.1 (16 May 2025)This time The Communique on the Amendment of Turkish Food Codex Communique on Aromatised Wine, Aromatised Wine Based Drinks and Aromatised Wine Cocktails has been published in the Official Gazette dated 13 May 2026, numbered 33252. This Communiqué shall enter into force on the date of its publication with a transition period until 30 September 2026.</t>
  </si>
  <si>
    <t>Aromatised wine products.</t>
  </si>
  <si>
    <t>67.160.10 - Alcoholic beverages; 67.160.10 - Alcoholic beverages</t>
  </si>
  <si>
    <r>
      <rPr>
        <sz val="11"/>
        <rFont val="Calibri"/>
      </rPr>
      <t>https://members.wto.org/crnattachments/2026/TBT/TUR/final_measure/26_02733_00_x.pdf</t>
    </r>
  </si>
  <si>
    <t>This Draft Uganda Standard specifies the requirements, sampling and test methods for edible ices and ice mixes in liquid or powdered/dried form ready for human consumption.NOTE: This Draft Uganda Standard was also notified to the SPS Committee.</t>
  </si>
  <si>
    <t>Ice cream and other edible ice, whether or not containing cocoa. (HS code(s): 2105); Food preparations, n.e.s. (HS code(s): 210690); Food technology (ICS code(s): 67); Edible ices , Ice mixes</t>
  </si>
  <si>
    <r>
      <rPr>
        <sz val="11"/>
        <rFont val="Calibri"/>
      </rPr>
      <t>https://members.wto.org/crnattachments/2026/TBT/UGA/26_02744_00_e.pdf</t>
    </r>
  </si>
  <si>
    <t>AOAC 991.20-23. Method for analysis of proteinsAOAC 942.15, Acidity (Titratable) of Fruit ProductsUS CAC/GL 50, General guidelines on samplingUS 45, General standard for food additivesUS 1659, Materials in contact with food — Requirements for packaging materialsUS EAS 38, Labelling of pre-packaged foods — General requirementsUS EAS 70, Dairy ices and dairy ice creams — SpecificationUS ISO 3728, Ice-cream and milk ice — Determination of total solids content (Reference method)US ISO 4833-1, Microbiology of the food chain — Horizontal method for the enumeration of microorganisms — Part 1: Colony count at 30 °C by the pour plate techniqueISO 16649-2, Microbiology of food and animal feeding stuffs — Horizontal method for the enumeration of beta-glucuronidase-positive Escherichia coli : Part 2: Colony-count technique at 44 degrees C using 5-bromo-4-chloro-3-indolyl beta-D-glucuronideISO 23318, Milk, dried milk products and cream — Determination of fat content — Gravimetric methodUS ISO 11290-2: Microbiology of food and animal feeding stuffs — Horizontal method for the detection and enumeration of Listeria monocytogenes — Part 2: Enumeration methodISO 23318, Milk, dried milk products and cream — Determination of fat content — Gravimetric methodUS ISO 8262-2, Milk products and milk based foods - Determination of fat content by the Weibull-Berntrop gravimetric method (Reference method) - Part 2: Edible ices and ice-mixes US EAS 39, General principles of food hygiene -Code of practice ISO 750, Fruit and vegetable products — Determination of titratable acidity ISO 21527-1, Microbiology of food and animal feeding stuffs — Horizontal method for the enumeration of yeasts and moulds — Part 1: Colony count technique in products with water activity greater than 0,95</t>
  </si>
  <si>
    <t>Reporting Deadline Extension for the Health and Safety Data Reporting Rule Under Toxic Substance Control Act (TSCA) Section 8(d)</t>
  </si>
  <si>
    <t>The U.S. Environmental Protection Agency (EPA) is taking final action to extend the reporting deadline for the Health and Safety Data Reporting Rule under the Toxic Substances Control Act (TSCA) by one year to 21 May 2027.This rule is effective on 22 May 2026.91 Federal Register (FR) 30222, 22 May 2026; Title 40 Code of Federal Regulations (CFR) Part 716_x000D_
https://www.govinfo.gov/content/pkg/FR-2026-05-22/html/2026-10263.htm_x000D_
https://www.govinfo.gov/content/pkg/FR-2026-05-22/pdf/2026-10263.pdfThis final rule and previous actions notified under the symbol G/TBT/N/USA/2107 are identified by Docket Number EPA-HQ-OPPT-2023-0360. The Docket Folder is available on Regulations.gov at https://www.regulations.gov/docket/EPA-HQ-OPPT-2023-0360/document and provides access to primary and supporting documents as well as comments received. Documents are also accessible from Regulations.gov by searching the Docket Number.</t>
  </si>
  <si>
    <t>Certain existing chemicals; Environmental protection (ICS code(s): 13.020); Protection against dangerous goods (ICS code(s): 13.300); Production in the chemical industry (ICS code(s): 71.020); Products of the chemical industry (ICS code(s): 71.100)</t>
  </si>
  <si>
    <t>13.020 - Environmental protection; 13.300 - Protection against dangerous goods; 71.020 - Production in the chemical industry; 71.100 - Products of the chemical industry; 13.020 - Environmental protection; 13.300 - Protection against dangerous goods; 71.020 - Production in the chemical industry; 71.100 - Products of the chemical industry</t>
  </si>
  <si>
    <t>Prevention of deceptive practices and consumer protection (TBT); Protection of the environment (TBT)</t>
  </si>
  <si>
    <r>
      <rPr>
        <sz val="11"/>
        <rFont val="Calibri"/>
      </rPr>
      <t>https://members.wto.org/crnattachments/2026/TBT/USA/final_measure/26_02734_00_e.pdf</t>
    </r>
  </si>
  <si>
    <t>Significant New Use Rules on Certain Chemical Substances (25-1.5e)</t>
  </si>
  <si>
    <t>The Environmental Protection Agency (EPA) is issuing significant new use rules (SNURs) under the Toxic Substances Control Act (TSCA) for certain chemical substances that were the subject of premanufacture notices (PMNs) and are also subject to an Order issued by EPA pursuant to TSCA. The SNURs require persons to notify EPA at least 90 days before commencing the manufacture (defined by statute to include import) or processing of any of these chemical substances for an activity that is designated as a significant new use in the SNUR. The required notification initiates EPA's evaluation of the conditions of that use for that chemical substance. In addition, the manufacture or processing for the significant new use may not commence until EPA has conducted a review of the required notification; made an appropriate determination regarding that notification; and taken such actions as required by that determination.This rule is effective on 21 July 2026. For purposes of judicial review, this rule shall be promulgated at 1 p.m. (EST) on 5 June 2026.91 Federal Register (FR) 30226, 22 May 2026; Title 40 Code of Federal Regulations (CFR) Part 721_x000D_
https://www.govinfo.gov/content/pkg/FR-2026-05-22/html/2026-10264.htm_x000D_
https://www.govinfo.gov/content/pkg/FR-2026-05-22/pdf/2026-10264.pdfThis final rule and the proposed rule notified as G/TBT/N/USA/2248 are identified by Docket Number EPA-HQ-OPPT-2024-0514. The Docket Folder is available from Regulations.gov at https://www.regulations.gov/docket/EPA-HQ-OPPT-2024-0514/document and provides access to primary and supporting documents as well as comments received. Documents are also accessible from Regulations.gov by searching the Docket Number.</t>
  </si>
  <si>
    <t>Chemical substances; Environmental protection (ICS code(s): 13.020); Production in the chemical industry (ICS code(s): 71.020); Products of the chemical industry (ICS code(s): 71.100)</t>
  </si>
  <si>
    <r>
      <rPr>
        <sz val="11"/>
        <rFont val="Calibri"/>
      </rPr>
      <t>https://members.wto.org/crnattachments/2026/TBT/USA/final_measure/26_02735_00_e.pdf</t>
    </r>
  </si>
  <si>
    <t>Ordinance SDA/MAPA No. 1,626 of 14 May 2026, Prohibits the registration, importation, administration, extra-label use and extra-label prescription of veterinary products containing antimicrobial active pharmaceutical ingredients derived from phosphonic acid in bees, bovines, equines and fishery species</t>
  </si>
  <si>
    <t>The notified Ordinance prohibits the registration, importation, administration, extra-label use and extra-label prescription of veterinary products containing antimicrobial active pharmaceutical ingredients derived from phosphonic acid, including calcium fosfomycin, in bees, bovines, equines and fishery species are hereby prohibited. </t>
  </si>
  <si>
    <t>Veterinary products containing antimicrobial active pharmaceutical ingredients derived from phosphonic acid</t>
  </si>
  <si>
    <t>Food safety (SPS); Animal health (SPS); Protect humans from animal/plant pest or disease (SPS)</t>
  </si>
  <si>
    <t>Animal health; Food safety; Human health</t>
  </si>
  <si>
    <r>
      <rPr>
        <sz val="11"/>
        <rFont val="Calibri"/>
      </rPr>
      <t>https://members.wto.org/crnattachments/2026/SPS/BRA/26_02705_00_x.pdf
https://www.in.gov.br/web/dou/-/portaria-sda/mapa-n-1.626-de-14-de-maio-de-2026-705705604</t>
    </r>
  </si>
  <si>
    <t>Canada</t>
  </si>
  <si>
    <t>Proposal to modify the List of Permitted Food Colours (jagua (genipin-glycine) blue)</t>
  </si>
  <si>
    <t>Health Canada completed the premarket safety and efficacy assessment of a food additive submission seeking authorization for the use of jagua (genipin-glycine) blue as a food colour in various foods at maximum levels of use that vary according to the food. The results of the premarket assessment support the safety and efficacy of jagua (genipin-glycine) blue for its requested uses. Consequently, Health Canada intends to enable the use of jagua (genipin-glycine) blue by modifying the List of Permitted Food Colours, as described in the information document referenced above.The purpose of this document is to publicly announce Health Canada’s intention in this regard and to provide the appropriate contact information for those wishing to submit comments, inquiries or new scientific information relevant to the safety of this food additive.</t>
  </si>
  <si>
    <t>Jagua (genipin-glycine) blue (ICS code: 67.220.20)</t>
  </si>
  <si>
    <t>67.220.20 - Food additives</t>
  </si>
  <si>
    <t>The modification to the food additive’s permitted use is legally enabled once published in Health Canada's Lists of Permitted Food Additiveshttps://www.canada.ca/en/health-canada/services/food-nutrition/food-safety/food-additives/lists-permitted.html</t>
  </si>
  <si>
    <t>The food additive modification noted in this document comes into force the day it is made to the Lists of Permitted Food Additiveshttps://www.canada.ca/en/health-canada/services/food-nutrition/food-safety/food-additives/lists-permitted.html</t>
  </si>
  <si>
    <t>Resolución ICA No. 00009217 del 19 de mayo de 2026 "Por medio de la cual se establecen los requisitos sanitarios para la importación a Colombia de suplemento alimenticio para gatos de todas las razas, elaborado a base de pollo y probióticos o pollo y arándanos, originario de Corea del Sur y procedente de Ecuador, para consumo animal" (ICA Resolution No. 00009217 of 19 May 2026 establishing the sanitary requirements for the importation into Colombia of dietary supplements for cats of all breeds, made with chicken and probiotics or chicken and blueberries, for animal consumption, originating in the Republic of Korea and coming from Ecuador)The Republic of Colombia hereby notifies the issuance of ICA Resolution No. 00009217 of 19 May 2026 establishing the sanitary requirements for the importation into Colombia of dietary supplements for cats of all breeds, made with chicken and probiotics or chicken and blueberries, for animal consumption, originating in the Republic of Korea and coming from Ecuador. The Resolution establishes sanitary requirements for the importation into Colombia of dietary supplements for cats of all breeds, made with chicken and probiotics or chicken and blueberries, for animal consumption, originating in the Republic of Korea and coming from Ecuador, and applies to all natural or legal persons importing these products into the country.The Resolution was published in Official Journal No. 53.495 of 19 May 2026 and entered into force the same day.https://members.wto.org/crnattachments/2026/SPS/COL/26_02699_00_s.pdf</t>
  </si>
  <si>
    <t>Dietary supplements for cats of all breeds, made with chicken and probiotics or chicken and blueberries (HS code: 2309)</t>
  </si>
  <si>
    <t>2309 - Preparations of a kind used in animal feeding; 2309 - Preparations of a kind used in animal feeding</t>
  </si>
  <si>
    <t>Adoption/publication/entry into force of reg.; Animal diseases; Animal health; Animal health; Animal diseases</t>
  </si>
  <si>
    <r>
      <rPr>
        <sz val="11"/>
        <rFont val="Calibri"/>
      </rPr>
      <t>https://members.wto.org/crnattachments/2026/SPS/COL/26_02699_00_s.pdf</t>
    </r>
  </si>
  <si>
    <t>Kazakhstan</t>
  </si>
  <si>
    <t>Letter of the Committee for Veterinary Control and Surveillance of the Ministry of Agriculture of  Kazakhstan on the introduction of temporary restrictions on the importation to the territory of Kazakhstan from the Republic of Serbia of cattle and small ruminants, wild, zoo and circus animals susceptible to bluetongue, camels and other representatives of the camel family (llamas, alpacas, vicunas), semen of bulls, rams and goats, embryos of cattle and small ruminants, with the exception of those obtained in vivo in accordance with the exception of those obtained in vivo in accordance with the provisions of Chapter 4.8. of the OIE Terrestrial Animal Health Code, as well as transit from the above-mentioned territory through the territory of Kazakhstan of cattle and small ruminants and susceptible animal species</t>
  </si>
  <si>
    <t>The Committee for Veterinary Control and Surveillance of the Ministry of Agriculture of Kazakhstan reports that on the basis of the official notification of the World Organisation for Animal Health (WOAH), an outbreak of bluetongue disease was registered in Serbia. In this regard, since 21 November 2025, temporary restrictions have been introduced on the importation to the territory of Kazakhstan from Serbia of cattle and small ruminants, wild, zoo, and circus animals susceptible to bluetongue, camels and other members of the camel family (llamas, alpacas, and vicuñas), semen from bulls, rams, and goats, and embryos of cattle and small ruminants, with the exception of those obtained in vivo in accordance with the exception of those obtained in vivo in accordance with the provisions of Chapter 4.8. of the WOAH Terrestrial Animal Health Code, as well as transit from the above-mentioned territory through the territory of Kazakhstan of cattle and small ruminants and susceptible animal species.</t>
  </si>
  <si>
    <t>Cattle and small ruminants, wild, zoo and circus animals, camels and other representatives of the camel family, semen of bulls, rams and goats, embryos of cattle and small ruminants</t>
  </si>
  <si>
    <t>01 - LIVE ANIMALS; 05 - PRODUCTS OF ANIMAL ORIGIN, NOT ELSEWHERE SPECIFIED OR INCLUDED</t>
  </si>
  <si>
    <t>Animal diseases; Animal health; Food safety; Human health</t>
  </si>
  <si>
    <t>Serbia</t>
  </si>
  <si>
    <t>Letter of the Committee for Veterinary Control and Surveillance of the Ministry of Agriculture of Kazakhstan on the introduction of temporary restrictions on the importation to the territory of Kazakhstan from the Republic of Hungary of cattle and small ruminants, wild, zoo and circus animals susceptible to bluetongue, camels and other representatives of the camel family (llamas, alpacas, vicunas), semen of bulls, rams and goats, embryos of cattle and small ruminants, with the exception of those obtained in vivo in accordance with the exception of those obtained in vivo in accordance with the provisions of Chapter 4.8. of the OIE Terrestrial Animal Health Code</t>
  </si>
  <si>
    <t>The Committee for Veterinary Control and Surveillance of the Ministry of Agriculture of Kazakhstan reports that on the basis of the official notification of the World Organisation for Animal Health (WOAH), an outbreak of bluetongue disease was registered in Hungary. In this regard, since 19 December 2025, temporary restrictions have been introduced on the importation to the territory of Kazakhstan from Hungary of cattle and small ruminants, wild, zoo and circus animals susceptible to bluetongue, camels and other representatives of the camel family (llamas, alpacas, vicunas), semen of bulls, rams and goats, embryos of cattle and small ruminants, with the exception of those obtained in vivo in accordance with the exception of those obtained in vivo in accordance with the provisions of Chapter 4.8. of the OIE Terrestrial Animal Health Code.</t>
  </si>
  <si>
    <t>Animal diseases; Animal health; Food safety; Human health; Pest- or Disease- free Regions / Regionalization</t>
  </si>
  <si>
    <t>Hungary</t>
  </si>
  <si>
    <t>Letter from the Committee for Veterinary Control and Surveillance of the Ministry of Agriculture of Kazakhstan on the temporary restriction, due to highly pathogenic avian influenza, on imports into the Republic of Kazakhstan from the Nógrád County, Republic of Hungary of live poultry and hatching eggs; poultry meat and all types of poultry products that have not undergone heat treatment (at least 70 °C); feed and feed additives for birds (with the exception of feed additives of chemical and microbiological synthesis); down and feathers; hunting trophies that have not undergone taxidermic treatment (feathered game); and used equipment for keeping, slaughtering, and processing birds</t>
  </si>
  <si>
    <t>The Committee for Veterinary Control and Surveillance of the Ministry of Agriculture of Kazakhstan, based on official information from the World Organisation for Animal Health (WOAH), hereby introduces, as of 16 February 2026, temporary restrictions due to highly pathogenic avian influenza on imports into Kazakhstan from the Nógrád County, Hungary of live poultry and hatching eggs; poultry meat and all types of poultry products that have not undergone heat treatment (at least 70 °C); feed and feed additives for birds (with the exception of feed additives of chemical and microbiological synthesis); down and feathers; hunting trophies that have not undergone taxidermic treatment (feathered game); and used equipment for keeping, slaughtering, and processing birds. As well as transit from the above-mentioned territory through the territory of Kazakhstan of the following product: live poultry.</t>
  </si>
  <si>
    <t>Live poultry and hatching eggs; poultry meat and all types of poultry products that have not undergone heat treatment (at least 70 °C); feed and feed additives for birds (with the exception of feed additives of chemical and microbiological synthesis); down and feathers; hunting trophies that have not undergone taxidermic treatment (feathered game); used equipment for keeping, slaughtering, and processing birds</t>
  </si>
  <si>
    <t>01 - LIVE ANIMALS; 04 - DAIRY PRODUCE; BIRDS' EGGS; NATURAL HONEY; EDIBLE PRODUCTS OF ANIMAL ORIGIN, NOT ELSEWHERE SPECIFIED OR INCLUDED; 23 - RESIDUES AND WASTE FROM THE FOOD INDUSTRIES; PREPARED ANIMAL FODDER; 64 - FOOTWEAR, GAITERS AND THE LIKE; PARTS OF SUCH ARTICLES; 93 - ARMS AND AMMUNITION; PARTS AND ACCESSORIES THEREOF; 84 - NUCLEAR REACTORS, BOILERS, MACHINERY AND MECHANICAL APPLIANCES; PARTS THEREOF</t>
  </si>
  <si>
    <t>Animal diseases; Animal health; Avian Influenza; Food safety; Human health; Pest- or Disease- free Regions / Regionalization; Zoonoses</t>
  </si>
  <si>
    <t>Letter from the Committee for Veterinary Control and Surveillance of the Ministry of Agriculture of Kazakhstan on the temporary restriction, due to highly pathogenic avian influenza, on imports into Kazakhstan from the departments of Vendée, Drôme, Dunkirk, Calvados, Loire-Atlantique, Loir-et-Cher, Somme, Côtes-d’Armor, Yvelines, Deux-Sèvres and Allier in France of live poultry and hatching eggs; poultry meat and all types of poultry products that have not undergone heat treatment (at least 70 °C); feed and feed additives for birds (with the exception of feed additives of plant origin, as well as those of chemical and microbiological synthesis); down and feathers; hunting trophies that have not undergone taxidermic treatment (feathered game); and used equipment for keeping, slaughtering, and processing birds</t>
  </si>
  <si>
    <t>The Committee for Veterinary Control and Surveillance of the Ministry of Agriculture of Kazakhstan, based on official information from the World Organisation for Animal Health (WOAH), hereby introduces, as of 10 February 2026, temporary restrictions due to highly pathogenic avian influenza on imports into Kazakhstan from the departments of Vendée, Drôme, Dunkirk, Calvados, Loire-Atlantique, Loir-et-Cher, Somme, Côtes-d’Armor, Yvelines, Deux-Sèvres and Allier in France of live poultry and hatching eggs; poultry meat and all types of poultry products that have not undergone heat treatment (at least 70 °C); feed and feed additives for birds (with the exception of feed additives of plant origin, as well as those of chemical and microbiological synthesis); down and feathers; hunting trophies that have not undergone taxidermic treatment (feathered game); and used equipment for keeping, slaughtering, and processing birds.The transit of live poultry from the above-mentioned territories through the territory of Kazakhstan is also prohibited.</t>
  </si>
  <si>
    <t>Live poultry and hatching eggs; poultry meat and all types of poultry products that have not undergone heat treatment (at least 70 °C); feed and feed additives for birds (with the exception of feed additives of plant origin, as well as those of chemical and microbiological synthesis); down and feathers; hunting trophies that have not undergone taxidermic treatment (feathered game); used equipment for keeping, slaughtering, and processing birds</t>
  </si>
  <si>
    <t>01 - LIVE ANIMALS; 04 - DAIRY PRODUCE; BIRDS' EGGS; NATURAL HONEY; EDIBLE PRODUCTS OF ANIMAL ORIGIN, NOT ELSEWHERE SPECIFIED OR INCLUDED; 23 - RESIDUES AND WASTE FROM THE FOOD INDUSTRIES; PREPARED ANIMAL FODDER; 64 - FOOTWEAR, GAITERS AND THE LIKE; PARTS OF SUCH ARTICLES; 84 - NUCLEAR REACTORS, BOILERS, MACHINERY AND MECHANICAL APPLIANCES; PARTS THEREOF; 93 - ARMS AND AMMUNITION; PARTS AND ACCESSORIES THEREOF</t>
  </si>
  <si>
    <t>France</t>
  </si>
  <si>
    <t>Letter from the Committee for Veterinary Control and Surveillance of the Ministry of Agriculture of Kazakhstan on the temporary restriction, due to highly pathogenic avian influenza, on imports into the Republic of Kazakhstan from the territory of the Preshov and Trnava regions of the Slovak Republic of live poultry and hatching eggs; poultry meat and all types of poultry products that have not undergone heat treatment (at least 70 °C); feed and feed additives for birds (with the exception of feed additives of chemical and microbiological synthesis); down and feathers; hunting trophies that have not undergone taxidermic treatment (feathered game); and used equipment for keeping, slaughtering, and processing birds</t>
  </si>
  <si>
    <t>The Committee for Veterinary Control and Surveillance of the Ministry of Agriculture of Kazakhstan, based on official information from the World Organisation for Animal Health (WOAH), hereby introduces, as of 6 March 2026, temporary restrictions due to highly pathogenic avian influenza on imports into Kazakhstan from the territory of the Preshov and Trnava regions of the Slovak Republic of live poultry and hatching eggs; poultry meat and all types of poultry products that have not undergone heat treatment (at least 70 °C); feed and feed additives for birds (with the exception of feed additives of chemical and microbiological synthesis); down and feathers; hunting trophies that have not undergone taxidermic treatment (feathered game); and used equipment for keeping, slaughtering, and processing birds. As well as transit from the above-mentioned territory through the territory of Kazakhstan of the following product: live poultry.</t>
  </si>
  <si>
    <t>Slovak Republic</t>
  </si>
  <si>
    <t>Letter of the Committee for Veterinary Control and Surveillance of the Ministry of Agriculture of Kazakhstan on the introduction of temporary restrictions on the importation to the territory of Kazakhstan from the Departments of Eure, Pas-de-Calais, Maine-et-Loire, Lot-et-Garonne, Nord, Allier, Deux-Sèvres in France of live poultry and hatching eggs, down and feathers, poultry meat and all types of poultry products that have not undergone heat treatment, feed and feed additives for birds, hunting trophies that have not undergone taxidermy treatment, used equipment for keeping, slaughtering and cutting birds, as well as for transit from the above territory through the territory of Kazakhstan of live bird</t>
  </si>
  <si>
    <t>The Committee for Veterinary Control and Surveillance of the Ministry of Agriculture of Kazakhstan reports that on the basis of the official notification of the World Organisation for Animal Health (WOAH), an outbreak of highly pathogenic avian influenza was registered in the Departments of Eure, Pas-de-Calais, Maine-et-Loire, Lot-et-Garonne, Nord, Allier, Deux-Sèvres in France. In this regard, since 27 March 2026, temporary restrictions have been introduced on the importation to the territory of Kazakhstan from the territory of the Departments of Eure, Pas-de-Calais, Maine-et-Loire, Lot-et-Garonne, Nord, Allier, Deux-Sèvres in France of live poultry and hatching eggs, poultry meat and all types of poultry products that have not undergone heat treatment (at least 70 °C), feed and feed additives for birds (except for feed additives of plant origin, as well as chemical and microbiological synthesis), down and feathers, hunting trophies that have not undergone taxidermy treatment (feathered game), down and feathers, used equipment for keeping, slaughtering and cutting birds, as well as for transit from the above-mentioned territory through the territory of the Republic of Kazakhstan of live poultry.</t>
  </si>
  <si>
    <t>Live poultry and hatching eggs, down and feathers, poultry meat and all types of poultry products, feed and feed additives for birds, hunting trophies, used equipment for keeping, slaughtering and cutting birds</t>
  </si>
  <si>
    <t>01 - LIVE ANIMALS; 02 - MEAT AND EDIBLE MEAT OFFAL; 04 - DAIRY PRODUCE; BIRDS' EGGS; NATURAL HONEY; EDIBLE PRODUCTS OF ANIMAL ORIGIN, NOT ELSEWHERE SPECIFIED OR INCLUDED; 23 - RESIDUES AND WASTE FROM THE FOOD INDUSTRIES; PREPARED ANIMAL FODDER; 67 - PREPARED FEATHERS AND DOWN AND ARTICLES MADE OF FEATHERS OR OF DOWN; ARTIFICIAL FLOWERS; ARTICLES OF HUMAN HAIR; 84 - NUCLEAR REACTORS, BOILERS, MACHINERY AND MECHANICAL APPLIANCES; PARTS THEREOF; 93 - ARMS AND AMMUNITION; PARTS AND ACCESSORIES THEREOF</t>
  </si>
  <si>
    <t>Departments of Eure, Pas-de-Calais, Maine-et-Loire, Lot-et-Garonne, Nord, Allier, Deux-Sèvres in France</t>
  </si>
  <si>
    <t>Letter of the Committee for Veterinary Control and Surveillance of the Ministry of Agriculture of Kazakhstan on the temporary restriction, due to highly pathogenic avian influenza, on imports into Kazakhstan from the territory of Csongrád-Csanád County of Hungary of live poultry and hatching eggs; poultry meat and all types of poultry products that have not undergone heat treatment (at least 70 °C); feed and feed additives for birds (with the exception of feed additives of chemical and microbiological synthesis); down and feathers; hunting trophies that have not undergone taxidermic treatment (feathered game); and used equipment for keeping, slaughtering, and processing birds</t>
  </si>
  <si>
    <t>The Committee for Veterinary Control and Surveillance of the Ministry of Agriculture of Kazakhstan reports that on the basis of the official notification of the World Organisation for Animal Health (WOAH), hereby introduces, as of 4 March 2026, temporary restrictions due to highly pathogenic avian influenza on imports into Kazakhstan from the territory of Csongrád-Csanád County of Hungary of live poultry and hatching eggs; poultry meat and all types of poultry products that have not undergone heat treatment (at least 70 °C); feed and feed additives for birds (with the exception of feed additives of chemical and microbiological synthesis); down and feathers; hunting trophies that have not undergone taxidermic treatment (feathered game); and used equipment for keeping, slaughtering, and processing birds. As well as transit from the above-mentioned territory through the territory of Kazakhstan of live poultry.</t>
  </si>
  <si>
    <t>01 - LIVE ANIMALS; 04 - DAIRY PRODUCE; BIRDS' EGGS; NATURAL HONEY; EDIBLE PRODUCTS OF ANIMAL ORIGIN, NOT ELSEWHERE SPECIFIED OR INCLUDED; 23 - RESIDUES AND WASTE FROM THE FOOD INDUSTRIES; PREPARED ANIMAL FODDER; 67 - PREPARED FEATHERS AND DOWN AND ARTICLES MADE OF FEATHERS OR OF DOWN; ARTIFICIAL FLOWERS; ARTICLES OF HUMAN HAIR; 84 - NUCLEAR REACTORS, BOILERS, MACHINERY AND MECHANICAL APPLIANCES; PARTS THEREOF</t>
  </si>
  <si>
    <t>Csongrád-Csanád County of Hungary</t>
  </si>
  <si>
    <t>Korea, Republic of</t>
  </si>
  <si>
    <t>Add of prohibited hosts related with Radopholus similis</t>
  </si>
  <si>
    <t>The Animal and Plant Quarantine Agency (APQA), Ministry of Agriculture, Food and Rural Affairs (MAFRA) in the Republic of Korea, has added host plants of Radopholus similis, one of the prohibited quarantine pests of Korea, which is based on the result of Pest Risk Analysis (PRA). The import of living and fresh underground parts of Peperomia spp. from the regions or countries specified below will be prohibited, and this measure will apply to consignment shipped on and after 25 May 2026. -  Products covered: Relevant parts of host plants (available in English, 2 pages) associated with Radopholus similis  - Regions or countries likely to be affected, to the extent relevant or practicable: North America: Canada, Mexico, United States of America Central America: All countries South America: All countries (except Chile)Africa: All countriesAsia: Brunei Darussalam, Cambodia, China (restricted areas: Guangzhou City, Maoming City and Shenzhen City in Guangdong, Fujian; and Hong Kong, China), India, Indonesia, Japan, Lebanese Republic, Malaysia, Oman, Pakistan, Philippines, Singapore, Sri Lanka, Chinese Taipei, Thailand, Yemen Europe: Belgium, Denmark, Estonia, France, Hungary, Italy, Netherlands, Poland, Portugal, Slovenia, Spain, Sweden Oceania and the Pacific: Australia (except Tasmania), Cook Islands (New Zealand), Fiji, French Polynesia, Guam, Hawaiian Islands, Micronesia, New Caledonia, New Zealand, Niue (New Zealand), Norfolk Island (Australia), Palau, Papua New Guinea, American Samoa, Samoa, Solomon Islands, Tonga Full information of prohibited host plants and countries (regions) related to Radopholus similis, can be found in the Attachment 1 (available in English):</t>
  </si>
  <si>
    <t>Living underground parts of Jasminum spp.</t>
  </si>
  <si>
    <t>Nematode; Pests; Plant health; Pest- or Disease- free Regions / Regionalization; Pest- or Disease- free Regions / Regionalization; Pests; Plant health; Nematode</t>
  </si>
  <si>
    <r>
      <rPr>
        <sz val="11"/>
        <rFont val="Calibri"/>
      </rPr>
      <t>https://members.wto.org/crnattachments/2026/SPS/KOR/26_02708_00_e.pdf</t>
    </r>
  </si>
  <si>
    <t>Namibia</t>
  </si>
  <si>
    <t>Seed and Seed Varieties Act, 2018 (Act No. 23 of 2018)</t>
  </si>
  <si>
    <t>To provide for the appointment of the Registrar of seed and seed varieties and the registration of producers, processors and dealers of seed and control over imports and exports of seed; to provide for the establishment of the Namibia Seed Council and the Seed Varieties Committee and their powers and functions; to provide for the establishment of a national seed varieties register; to provide for the establishment of the Seed Certification Service and its powers and functions; and to provide for incidental matters.</t>
  </si>
  <si>
    <t>All seeds: Buckwheat, millet, canary seed and other cereals (excl. wheat and meslin, rye, barley, oats, maize, rice and grain sorghum) (HS code(s): 1008); Rape or colza seeds, whether or not broken (HS code(s): 1205); Sunflower seeds, whether or not broken. (HS code(s): 1206); Other oil seeds and oleaginous fruits, whether or not broken (excl. edible nuts, olives, soya beans, groundnuts, copra, linseed, rape or colza seeds and sunflower seeds) (HS code(s): 1207); Sugar beet seed, for sowing (HS code(s): 120910); Seeds of herbaceous plants cultivated mainly for flowers, for sowing (HS code(s): 120930); - Other: (HS code(s): 12099); Plants and parts of plants, incl. seeds and fruits, of a kind used primarily in perfumery, in pharmacy or for insecticidal, fungicidal or similar purposes, fresh, chilled, frozen or dried, whether or not cut, crushed or powdered (HS code(s): 1211); Seeds of anis, badian, fennel, coriander, cumin or caraway; juniper berries (HS code(s): 0909)</t>
  </si>
  <si>
    <t>0909 - Seeds of anis, badian, fennel, coriander, cumin or caraway; juniper berries; 1008 - Buckwheat, millet, canary seed and other cereals (excl. wheat and meslin, rye, barley, oats, maize, rice and grain sorghum); 1205 - Rape or colza seeds, whether or not broken; 1206 - Sunflower seeds, whether or not broken.; 1207 - Other oil seeds and oleaginous fruits, whether or not broken (excl. edible nuts, olives, soya beans, groundnuts, copra, linseed, rape or colza seeds and sunflower seeds); 120910 - Sugar beet seed, for sowing; 120930 - Seeds of herbaceous plants cultivated mainly for flowers, for sowing; 12099 - - Other:; 1211 - Plants and parts of plants, incl. seeds and fruits, of a kind used primarily in perfumery, in pharmacy or for insecticidal, fungicidal or similar purposes, fresh, chilled, frozen or dried, whether or not cut, crushed or powdered</t>
  </si>
  <si>
    <t>Plant protection (SPS); Protect humans from animal/plant pest or disease (SPS); Protect territory from other damage from pests (SPS)</t>
  </si>
  <si>
    <t>Plant diseases; Plant health; Territory protection</t>
  </si>
  <si>
    <t>The Act was promulgated on 31 December 2018.</t>
  </si>
  <si>
    <t>Pending gazetting of the regulations.</t>
  </si>
  <si>
    <r>
      <rPr>
        <sz val="11"/>
        <rFont val="Calibri"/>
      </rPr>
      <t>https://members.wto.org/crnattachments/2026/SPS/NAM/26_02711_00_e.pdf
https://www.lac.org.na/laws/2018/6814.pdf</t>
    </r>
  </si>
  <si>
    <t>Proyecto de Resolución Directoral que establece los requisitos fitosanitarios de necesario cumplimiento en la importación de semillas de loctao (Vigna radiata) de origen y procedencia Brasil (Draft Directorial Resolution establishing mandatory phytosanitary requirements for the importation of mung bean (Vigna radiata) seeds originating in and coming from Brazil)</t>
  </si>
  <si>
    <t>The notified draft phytosanitary requirements for the importation into Peru of mung bean (Vigna radiata) seeds originating in and coming from Brazil are being submitted for public consultation, following the completion of the relevant pest risk analysis.</t>
  </si>
  <si>
    <t>Mung bean (Vigna radiata) seeds (HS code: 071331)</t>
  </si>
  <si>
    <t>071331 - Dried, shelled beans of species "Vigna mungo [L.] Hepper or Vigna radiata [L.] Wilczek", whether or not skinned or split</t>
  </si>
  <si>
    <r>
      <rPr>
        <sz val="11"/>
        <rFont val="Calibri"/>
      </rPr>
      <t>https://members.wto.org/crnattachments/2026/SPS/PER/26_02704_00_s.pdf</t>
    </r>
  </si>
  <si>
    <t>G/SPS/N/PER/1128- 2 -</t>
  </si>
  <si>
    <t>Poland</t>
  </si>
  <si>
    <t>Establishment of specific requirements for foodstuffs concerning residues of active substances of plant protection products</t>
  </si>
  <si>
    <t>Poland would like to provide an official translation into English of the proposal notified in G/SPS/N/POL/26 (20 May 2026).</t>
  </si>
  <si>
    <t>Food originating from third countries that contains residues of certain plant protection active substances banned for use in the European Union</t>
  </si>
  <si>
    <t>Food safety; Human health; Food safety; Human health</t>
  </si>
  <si>
    <r>
      <rPr>
        <sz val="11"/>
        <rFont val="Calibri"/>
      </rPr>
      <t>https://members.wto.org/crnattachments/2026/SPS/POL/26_02716_00_e.pdf</t>
    </r>
  </si>
  <si>
    <t>Visual Post-Mortem Inspection in Swine Slaughter Establishments</t>
  </si>
  <si>
    <t>FSIS is amending its regulations to end mandatory mandibular lymph nodes (‘‘lymph nodes’’) incision and viscera palpation of swine carcasses in all swine slaughter establishments (i.e., establishments operating under traditional swine slaughter inspection or the New Swine Slaughter Inspection System (NSIS)). Mandibular lymph nodes incision and viscera palpation of swine carcasses are not needed to ensure food safety, as FSIS swine condemnation rates are low and disease conditions that are condemnable defects can be detected visually through other pathological changes in the carcass and its parts. Therefore, FSIS is amending the meat inspection regulations to remove requirements for establishment sorters to ‘‘incise mandibular lymph nodes and palpate the viscera’’ as part of their sorting activities before FSIS postmortem inspection in NSIS establishments. FSIS is also amending the post-mortem swine inspection staffing standards table applicable to swine slaughter establishments operating under traditional inspection. This change will allow FSIS more flexibility to assign inspection program personnel (IPP) based on the establishment’s line configuration, other establishment operations, and FSIS staffing needs.</t>
  </si>
  <si>
    <t>Pork and pork products</t>
  </si>
  <si>
    <t>0203 - Meat of swine, fresh, chilled or frozen; 0203 - Meat of swine, fresh, chilled or frozen</t>
  </si>
  <si>
    <t>Adoption/publication/entry into force of reg.; Food safety; Human health; Food safety; Human health</t>
  </si>
  <si>
    <r>
      <rPr>
        <sz val="11"/>
        <rFont val="Calibri"/>
      </rPr>
      <t>https://members.wto.org/crnattachments/2026/SPS/USA/26_02700_00_e.pdf
https://www.govinfo.gov/content/pkg/FR-2026-05-21/pdf/2026-10186.pdf</t>
    </r>
  </si>
  <si>
    <t>DEAS 1135:2023, Firefighting hose-reel for fixed installations — Specification, First Edition</t>
  </si>
  <si>
    <t>Burundi, Kenya, Rwanda, Tanzania and Uganda would like to inform WTO Members that the Draft East African Standard; DEAS 1135: 2023, Firefighting hose-reel for fixed installations — Specification, First Edition; notified in G/TBT/N/BDI/385, G/TBT/N/KEN/1465, G/TBT/N/RWA/897, G/TBT/N/TZA/999 and G/TBT/N/UGA/1803 was adopted by the East African Community Council of Ministers on 26 Januray 2026.</t>
  </si>
  <si>
    <t>Mechanical appliances, whether or not hand-operated, for projecting, dispersing or spraying liquids or powders, n.e.s.; fire extinguishers, charged or not (excl. fire-extinguishing bombs and grenades); spray guns and similar appliances (excl. electric machines and apparatus for hot spraying of metals or sintered metal carbides of heading 8515); steam or sand blasting machines and similar jet projecting machines; parts thereof, n.e.s. (HS code(s): 8424); Fire-fighting (ICS code(s): 13.220.10)</t>
  </si>
  <si>
    <t>8424 - Mechanical appliances, whether or not hand-operated, for projecting, dispersing or spraying liquids or powders, n.e.s.; fire extinguishers, charged or not (excl. fire-extinguishing bombs and grenades); spray guns and similar appliances (excl. electric machines and apparatus for hot spraying of metals or sintered metal carbides of heading 8515); steam or sand blasting machines and similar jet projecting machines; parts thereof, n.e.s.; 8424 - Mechanical appliances, whether or not hand-operated, for projecting, dispersing or spraying liquids or powders, n.e.s.; fire extinguishers, charged or not (excl. fire-extinguishing bombs and grenades); spray guns and similar appliances (excl. electric machines and apparatus for hot spraying of metals or sintered metal carbides of heading 8515); steam or sand blasting machines and similar jet projecting machines; parts thereof, n.e.s.</t>
  </si>
  <si>
    <t>13.220.10 - Fire-fighting; 13.220.10 - Fire-fighting</t>
  </si>
  <si>
    <t>Consumer information, labelling (TBT); Consumer information, labelling (TBT); Prevention of deceptive practices and consumer protection (TBT); Prevention of deceptive practices and consumer protection (TBT); Protection of human health or safety (TBT); Protection of human health or safety (TBT); Quality requirements (TBT); Quality requirements (TBT); Harmonization (TBT); Harmonization (TBT); Reducing trade barriers and facilitating trade (TBT); Reducing trade barriers and facilitating trade (TBT)</t>
  </si>
  <si>
    <t>DEAS 1134:2023, Firefighting equipment — Components of underground and above ground hydrant systems — Specification, First Edition</t>
  </si>
  <si>
    <t>Burundi, Kenya, Rwanda, Tanzania and Uganda would like to inform WTO Members that the Draft East African Standard; DEAS 1134: 2023, Firefighting equipment — Components of underground and above ground hydrant systems — Specification, First Edition; notified in G/TBT/N/BDI/386, G/TBT/N/KEN/1466, G/TBT/N/RWA/898, G/TBT/N/TZA/1000 and G/TBT/N/UGA/1804 was adopted by the East African Community Council of Ministers on 26 January 2026.</t>
  </si>
  <si>
    <t>Agency Information Collection Activities; Submission for Office 
of Management and Budget Review; Comment Request; Required Warnings for 
Cigarette Packages and Advertisements</t>
  </si>
  <si>
    <t>The Food and Drug Administration (FDA) is announcing that a proposed collection of information has been submitted to the Office of Management and Budget (OMB) for review and clearance under the Paperwork Reduction Act of 1995.Submit written comments (including recommendations) on the collection of information by 22 June 2026.91 Federal Register (FR) 29964, 21 May 2026:_x000D_
https://www.govinfo.gov/content/pkg/FR-2026-05-21/html/2026-10187.htm_x000D_
https://www.govinfo.gov/content/pkg/FR-2026-05-21/pdf/2026-10187.pdfThis notice is identified by Docket Number FDA-2025-N-6076. The Docket Folder is available from Regulations.gov at https://www.regulations.gov/docket/FDA-2025-N-6076/document and provides access to primary documents as well as comments received. Documents are also accessible from Regulations.gov by searching the Docket Number. WTO Members and their stakeholders are asked to submit comments to the USA TBT Enquiry Point by or before 4pmEastern Time on 22 June 2026. Comments received by the USA TBT Enquiry Point from WTO Members and their stakeholders will be shared with FDA and will also be submitted to the Docket on Regulations.gov if received within the comment period.Other actions notified under the symbol G/TBT/N/USA/1519 are identified by Docket Number FDA-2019-N-3065. Documents are also accessible from Regulations.gov by searching the Docket Number.</t>
  </si>
  <si>
    <t>Packaging, tobacco products</t>
  </si>
  <si>
    <t>24 - TOBACCO AND MANUFACTURED TOBACCO SUBSTITUTES; 24 - TOBACCO AND MANUFACTURED TOBACCO SUBSTITUTES</t>
  </si>
  <si>
    <t>01.080 - Graphical symbols; 01.080 - Graphical symbols; 65.160 - Tobacco, tobacco products and related equipment; 65.160 - Tobacco, tobacco products and related equipment</t>
  </si>
  <si>
    <t>Consumer information, labelling (TBT); Protection of human health or safety (TBT)</t>
  </si>
  <si>
    <t>Packaging; Packaging</t>
  </si>
  <si>
    <r>
      <rPr>
        <sz val="11"/>
        <rFont val="Calibri"/>
      </rPr>
      <t>https://members.wto.org/crnattachments/2026/TBT/USA/26_02701_00_e.pdf</t>
    </r>
  </si>
  <si>
    <t>Significant New Use Rules on Certain Chemical Substances (26-2); 
Extension of Comment Period</t>
  </si>
  <si>
    <t xml:space="preserve">The Environmental Protection Agency (EPA) issued significant new use rules (SNURs) under the Toxic Substances Control Act (TSCA) on 24 April 2026, for chemical substances subject to an Order issued pursuant to TSCA. The SNURs require persons to notify EPA at least 90 days before commencing the manufacture (defined by statute to include import) or processing of any of these chemical substances for an activity that is designated as a significant new use in the SNUR. The required notification initiates EPA's evaluation of the conditions of that use for that chemical substance. In addition, the manufacture or processing for new use may not commence until EPA has conducted a review of the required notification; made an appropriate determination regarding that notification; and taken such actions as required by that determination. This document extends the comment period, which was scheduled to end on 26 May 2026, for 45 days.The comment period for the document published on 24 April 2026 at 91 FR 22075 (FRL-13085-01-OCSPP) (notified as G/TBT/N/USA/2273) is extended. Comments must be received on or before 10 July 2026.91 Federal Register (FR) 29926, 21 May 2026; Title 40 Code of Federal Regulations (CFR) Part 721_x000D_
https://www.govinfo.gov/content/pkg/FR-2026-05-21/html/2026-10161.htm_x000D_
https://www.govinfo.gov/content/pkg/FR-2026-05-21/pdf/2026-10161.pdfThis extension of comment period and the proposed rule notified as G/TBT/N/USA/2273 are identified by Docket Number EPA-HQ-OPPT-2025-2932. The Docket Folder is available on Regulations.gov at https://www.regulations.gov/docket/EPA-HQ-OPPT-2025-2932/document and provides access to primary and supporting documents as well as comments received. Documents are also accessible from Regulations.gov by searching the Docket Number. WTO Members and their stakeholders are asked to submit comments to the USA TBT Enquiry Point by or before 4pmEastern Time on 10 July 2026. Comments received by the USA TBT Enquiry Point from WTO Members and their stakeholders will be shared with EPA and submitted to the Docket if received within the comment period._x000D_
</t>
  </si>
  <si>
    <t>Environmental protection (ICS code(s): 13.020); Production in the chemical industry (ICS code(s): 71.020); Products of the chemical industry (ICS code(s): 71.100)</t>
  </si>
  <si>
    <t>Modernizing NRC Regulations for Byproduct Material Use</t>
  </si>
  <si>
    <t>The U.S. Nuclear Regulatory Commission (NRC) is correcting a &gt;document that was published in the Federal Register on 18 May 2026 (notified as G/TBT/N/USA/2282), 
regarding the proposed amendment to its regulations for the licensing 
of byproduct material, some source material, and some special nuclear 
material. This action is necessary to include the Accession Number to 
Form 1003 in the Availability of Documents section of the proposed 
rule.&gt;The correction takes effect on 21 May 2026.91 Federal Register (FR) 29922, 21 May 2026; Title 10 Code of Federal Regulations (CFR) Parts 30313234394070 and 150_x000D_
https://www.govinfo.gov/content/pkg/FR-2026-05-21/html/2026-10224.htm_x000D_
https://www.govinfo.gov/content/pkg/FR-2026-05-21/pdf/2026-10224.pdfThis correction and the proposed rule notified as G/TBT/N/USA/2282 are identified by Docket Number NRC-2025-1205. The Docket Folder is available on Regulations.gov at https://www.regulations.gov/docket/NRC-2025-1205/document and provides access to primary documents as well as comments received. Documents are also accessible from Regulations.gov by searching the Docket Number. WTO Members and their stakeholders are asked to submit comments to the USA TBT Enquiry Point by or before 4pmEastern Time on 2 July 2026. Comments received by the USA TBT Enquiry Point from WTO Members and their stakeholders will be shared with the NRC and will also be submitted to the Docket on Regulations.gov if received within the comment period.</t>
  </si>
  <si>
    <t>Licensing of byproduct material, some source material, and some special nuclear material; Product and company certification. Conformity assessment (ICS code(s): 03.120.20); Therapy equipment (ICS code(s): 11.040.60); Radiation protection (ICS code(s): 13.280); Non-destructive testing (ICS code(s): 19.100); Welded joints and welds (ICS code(s): 25.160.40); Nuclear power plants. Safety (ICS code(s): 27.120.20)</t>
  </si>
  <si>
    <t>03.120.20 - Product and company certification. Conformity assessment; 11.040.60 - Therapy equipment; 13.280 - Radiation protection; 19.100 - Non-destructive testing; 25.160.40 - Welded joints and welds; 27.120.20 - Nuclear power plants. Safety; 03.120.20 - Product and company certification. Conformity assessment; 11.040.60 - Therapy equipment; 13.280 - Radiation protection; 19.100 - Non-destructive testing; 25.160.40 - Welded joints and welds; 27.120.20 - Nuclear power plants. Safety</t>
  </si>
  <si>
    <t>Cost saving and productivity enhancement (TBT)</t>
  </si>
  <si>
    <r>
      <rPr>
        <sz val="11"/>
        <rFont val="Calibri"/>
      </rPr>
      <t>https://members.wto.org/crnattachments/2026/TBT/USA/26_02703_00_e.pdf</t>
    </r>
  </si>
  <si>
    <t>Resolución Exenta No 3.702 de 2026 que Establece requisitos fitosanitarios de importación para plantas de frutilla (Fragaria x ananassa) procedentes de Egipto (Exempt Resolution No. 3.702 of 2026 establishing phytosanitary import requirements for strawberry (Fragaria × ananassa) plants from Egypt)Chile hereby advises that Exempt Resolution No. 3.702 of 2026 "establishing phytosanitary import requirements for strawberry (Fragaria × ananassa) plants from Egypt" was published in the Official Journal of the Republic of Chile on 20 May 2026 and will enter into force 60 calendar days from that date.https://members.wto.org/crnattachments/2026/SPS/CHL/26_02686_00_s.pdf</t>
  </si>
  <si>
    <t>Strawberry (Fragaria × ananassa) plants</t>
  </si>
  <si>
    <r>
      <rPr>
        <sz val="11"/>
        <rFont val="Calibri"/>
      </rPr>
      <t>https://members.wto.org/crnattachments/2026/SPS/CHL/26_02686_00_s.pdf</t>
    </r>
  </si>
  <si>
    <t>DEAS 1351:2026, Scalp vein set — Specification, First edition</t>
  </si>
  <si>
    <t>This Draft East African Standard specifies requirements, sampling and test methods of sterile scalp vein set for single use.</t>
  </si>
  <si>
    <t>Needles, catheters, cannulae and the like, used in medical, surgical, dental or veterinary sciences (excl. syringes, tubular metal needles and needles for sutures) (HS code(s): 901839); Syringes, needles and catheters (ICS code(s): 11.040.25); Scalp vein set, Winged needle infusion set or butterfly infusion set; Scalp vein infusion set</t>
  </si>
  <si>
    <t>901839 - Needles, catheters, cannulae and the like, used in medical, surgical, dental or veterinary sciences (excl. syringes, tubular metal needles and needles for sutures)</t>
  </si>
  <si>
    <t>11.040.25 - Syringes, needles and catheters</t>
  </si>
  <si>
    <t>Consumer information, labelling (TBT); Prevention of deceptive practices and consumer protection (TBT); Protection of human health or safety (TBT); Protection of the environment (TBT); Quality requirements (TBT); Harmonization (TBT)</t>
  </si>
  <si>
    <r>
      <rPr>
        <sz val="11"/>
        <rFont val="Calibri"/>
      </rPr>
      <t>https://members.wto.org/crnattachments/2026/TBT/UGA/26_02680_00_e.pdf</t>
    </r>
  </si>
  <si>
    <t>ISO 3696, Water for analytical laboratory use — Specification and test methodsISO 6009, Hypodermic needles for single use — Colour coding for identificationISO 9626, Stainless steel needle tubing for the manufacture of medical devices — Requirements and test methodsISO 15223-1, Medical devices — Symbols to be used with information to be supplied by the manufacturer — Part 1: General requirementsISO 10993-1, Biological evaluation of medical devices — Part 1: Requirements and general principles for the evaluation of biological safety within a risk management processISO 23908, Sharps injury protection — Sharps protection mechanisms for single-use needles, introducers for catheters and needles used for blood testing, monitoring, sampling and medical substance administration — Requirements and test methodsISO 80369-7, Small-bore connectors for liquids and gases in healthcare applications — Part 7: Connectors for intravascular or hypodermic applicationsIS 16097, 2013, Sterile single use scalp vein (winged needle) infusion setISO 7864:2016, Sterile hypodermic needles for single use requirements and test methods</t>
  </si>
  <si>
    <t>Amending Resolution No. 9.074 of 2018 and Resolution No. 1.557 of 2014 to include and update special authorizations for natural and synthetic pesticides</t>
  </si>
  <si>
    <t>The Republic of Chile hereby advises that the text amending Resolution No. 9.074 of 2018 and Resolution No. 1.557 of 2014 to include and update special authorizations for natural and synthetic pesticides, was published in the Official Journal on 18 May 2026, through Exempt Resolution No. 3.960, of 2026, of the Ministry of Agriculture.__________1 This information can be provided by including a website address, a PDF attachment, or other information on where the text of the final/modified measure and/or interpretative guidance can be obtained.</t>
  </si>
  <si>
    <t>Autorizaciones especiales para plaguicidas naturales y sintéticos.</t>
  </si>
  <si>
    <t>3808 - Insecticides, rodenticides, fungicides, herbicides, anti-sprouting products and plant-growth regulators, disinfectants and similar products, put up for retail sale or as preparations or articles, e.g. sulphur-treated bands, wicks and candles, and fly-papers; 3808 - Insecticides, rodenticides, fungicides, herbicides, anti-sprouting products and plant-growth regulators, disinfectants and similar products, put up for retail sale or as preparations or articles, e.g. sulphur-treated bands, wicks and candles, and fly-papers</t>
  </si>
  <si>
    <t>65.100 - Pesticides and other agrochemicals; 65.100 - Pesticides and other agrochemicals</t>
  </si>
  <si>
    <t>Protection of human health or safety (TBT); Protection of animal or plant life or health (TBT); Protection of the environment (TBT)</t>
  </si>
  <si>
    <r>
      <rPr>
        <sz val="11"/>
        <rFont val="Calibri"/>
      </rPr>
      <t>https://members.wto.org/crnattachments/2026/TBT/CHL/final_measure/26_02684_00_s.pdf
https://bcn.cl/0KxTKq</t>
    </r>
  </si>
  <si>
    <t>Regulation on common interoperability between telecommunication and information mobile devices and their chargers</t>
  </si>
  <si>
    <t>The Republic of Chile hereby advises that Decree No. 60 of the Ministry of the Economy, Development and Tourism, issued on 31 July 2025, has been published.__________1 This information can be provided by including a website address, a PDF attachment, or other information on where the text of the final/modified measure and/or interpretative guidance can be obtained.</t>
  </si>
  <si>
    <t>Telecommunication and information mobile devices and their chargers</t>
  </si>
  <si>
    <t>33.050.10 - Telephone equipment; 33.050.10 - Telephone equipment</t>
  </si>
  <si>
    <t>Consumer information, labelling (TBT); Protection of the environment (TBT)</t>
  </si>
  <si>
    <t>El objetivo del reglamento es estandarizar el sistema de carga de dispositivos móviles mediante la adopción del puerto USB-C, asegurando la interoperabilidad entre equipos y sus cargadores. Su razón de ser radica en mejorar la protección del consumidor, simplificar el uso de cargadores y reducir los desechos electrónicos generados por la proliferación de cargadores incompatibles. El problema que soluciona es la falta de un estándar universal, que obliga a los consumidores a adquirir múltiples cargadores, generando costos adicionales y un impacto ambiental negativo.</t>
  </si>
  <si>
    <r>
      <rPr>
        <sz val="11"/>
        <rFont val="Calibri"/>
      </rPr>
      <t>https://members.wto.org/crnattachments/2026/TBT/CHL/final_measure/26_02687_00_s.pdf</t>
    </r>
  </si>
  <si>
    <t>Draft Commission Delegated Regulation (EU) …/... of XXX amending Council Directive 2001/112/EC as regards processing aids for yeast fermentation</t>
  </si>
  <si>
    <t>This draft Commission Delegated Regulation amends the Council Directive 2001/112/EC in order to allow for the use of processing aids for yeast fermentation to produce reduce-sugar fruit juice products that may be marketed pursuant to modifying Directive (EU) 2024/1438 of the European Parliament and of the Council of 14 May 2024</t>
  </si>
  <si>
    <t>Reduced-sugar fruit juice, reduced-sugar fruit juice from concentrate and concentrated reduced-sugar fruit juice</t>
  </si>
  <si>
    <t>2009 - Fruit juices, incl. grape must, and vegetable juices, unfermented, not containing added spirit, whether or not containing added sugar or other sweetening matter</t>
  </si>
  <si>
    <t>67.160.20 - Non-alcoholic beverages</t>
  </si>
  <si>
    <t>Prevention of deceptive practices and consumer protection (TBT); Protection of human health or safety (TBT); Quality requirements (TBT)</t>
  </si>
  <si>
    <t>Third quarter of 2026</t>
  </si>
  <si>
    <r>
      <rPr>
        <sz val="11"/>
        <rFont val="Calibri"/>
      </rPr>
      <t>https://members.wto.org/crnattachments/2026/TBT/EEC/26_02681_00_e.pdf</t>
    </r>
  </si>
  <si>
    <t>Council Directive 2001/112/EC of 20 December 2001 relating to fruit juices and certain similar products intended for human consumption: ELI: http://data.europa.eu/eli/dir/2001/112/ojDirective (EU) 2024/1438 of the European Parliament and of the Council of 14 May 2024 amending Council Directives 2001/110/EC relating to honey, 2001/112/EC relating to fruit juices and certain similar products intended for human consumption, 2001/113/EC relating to fruit jams, jellies and marmalades and sweetened chestnut purée intended for human consumption, and 2001/114/EC relating to certain partly or wholly dehydrated preserved milk for human consumption:ELI: http://data.europa.eu/eli/dir/2024/1438/oj</t>
  </si>
  <si>
    <t>Proposal for a Commission Implementing Regulation laying down the implementation arrangements for the digital product passport registry set up under Regulation (EU) 2024/1781 of the European Parliament and of the Council</t>
  </si>
  <si>
    <t>As part of the Ecodesign for Sustainable Products Regulation (ESPR), the Digital Product Passport was introduced to provide easy access to digital information related to a product’s sustainability, circularity and legal compliance.This initiative will establish the implementing arrangements for the Digital Product Passport Registry. It will set out the main components of the registry and lay down the technical and operational roles and obligations of economic operators placing a product on the market or putting it into service and other value chain actors (such as, but not limited to, digital product passport service providers, authorised representatives, repairers, refurbishers, remanufacturers, recyclers) within the framework of the digital product passport registry, competent national authorities and customs authorities, and the Commission. Furthermore, it will establish a log system in order to record and monitor the operations and interactions carried out in the registry in order to ensure accountability for all users, and delineate the responsibility for the maintenance, operation and security of the registry.</t>
  </si>
  <si>
    <t>This Implementing Regulation sets out implementation arrangements for the functioning of the digital product passport registry established in accordance with Article 13 of Regulation (EU) 2024/1781 including rules which apply to economic operators that place any of the following products on the market or put them into service: (a)        products covered by delegated acts adopted pursuant to Article 4 of Regulation (EU) 2024/1781; (b)        batteries covered by Article 77 of Regulation (EU) 2023/1542;(c)        construction products covered by Article 76 of Regulation (EU) 2024/3110;(d)        toys covered by Article 19 of Regulation (EU) 2025/2509;(e)        detergents covered by Article 21 of Regulation (EU) 2026/405;(f)        any other product covered by Union legislation requiring a digital product passport and its registration in the registry established under Article 13 of Regulation (EU) 2024/1781</t>
  </si>
  <si>
    <t>29.220 - Galvanic cells and batteries; 71.100 - Products of the chemical industry; 91.010 - Construction industry; 97.200.50 - Toys</t>
  </si>
  <si>
    <t>Prevention of deceptive practices and consumer protection (TBT)</t>
  </si>
  <si>
    <t>Operational arrangements for registering economic operators and other value chain actors who place products on the market or put into service in accordance with Regulation (EU) 2024/1781 (ESPR) or other Union legislation requiring a digital product passport and its registration in the registry established under Article 13 of Regulation (EU) 2024/1781</t>
  </si>
  <si>
    <t>This Regulation shall enter into force on the twentieth day following that of its publication in the Official Journal of the European Union.</t>
  </si>
  <si>
    <r>
      <rPr>
        <sz val="11"/>
        <rFont val="Calibri"/>
      </rPr>
      <t>https://members.wto.org/crnattachments/2026/TBT/EEC/26_02685_00_e.pdf</t>
    </r>
  </si>
  <si>
    <t>Regulation (EU) 2024/1781 of the European Parliament and of the Council of 13 June 2024 establishing a framework for the setting of ecodesign requirements for sustainable products, amending Directive (EU) 2020/1828 and Regulation (EU) 2023/1542 and repealing Directive 2009/125/EC (Text with EEA relevance), OJ L, 2024/1781, 28.6.2024, ELI: http://data.europa.eu/eli/reg/2024/1781/ojRegulation (EU) 2023/1542 of the European Parliament and of the Council of 12 July 2023 concerning batteries and waste batteries, amending Directive 2008/98/EC and Regulation (EU) 2019/1020 and repealing Directive 2006/66/EC (Text with EEA relevance), OJ L 191, 28.7.2023, ELI: http://data.europa.eu/eli/reg/2023/1542/ojRegulation (EU) 2024/3110 of the European Parliament and of the Council of 27 November 2024 laying down harmonised rules for the marketing of construction products and repealing Regulation (EU) No 305/2011 (Text with EEA relevance), OJ L, 2024/3110, ELI: http://data.europa.eu/eli/reg/2024/3110/ojRegulation (EU) 2025/2509 of the European Parliament and of the Council of 26 November 2025 on the safety of toys and repealing Directive 2009/48/EC (Text with EEA relevance), OJ L, 2025/2509, 12.12.2025, ELI: http://data.europa.eu/eli/reg/2025/2509/ojRegulation (EU) 2026/405 of the European Parliament and of the Council of 11 February 2026 on detergents and surfactants, and repealing Regulation (EC) No 648/2004 (Text with EEA relevance), OJ L, 2026/405, 2.3.2026, ELI: http://data.europa.eu/eli/reg/2026/405/oj</t>
  </si>
  <si>
    <t>Jordan</t>
  </si>
  <si>
    <t>Hygiene affairs and food safety – Microbiological criteria for foodstuffs, Part 2: Meat and its products</t>
  </si>
  <si>
    <t>This draft of Jordanian standard specifies the microbiological criteria for meat and meat products.</t>
  </si>
  <si>
    <t>Processes in the food industry (ICS code(s): 67.020); Meat, meat products and other animal produce (ICS code(s): 67.120)</t>
  </si>
  <si>
    <t>02 - MEAT AND EDIBLE MEAT OFFAL; 16 - PREPARATIONS OF MEAT, OF FISH, OF CRUSTACEANS, MOLLUSCS OR OTHER AQUATIC INVERTEBRATES, OR OF INSECTS</t>
  </si>
  <si>
    <t>67.020 - Processes in the food industry; 67.120 - Meat, meat products and other animal produce</t>
  </si>
  <si>
    <r>
      <rPr>
        <sz val="11"/>
        <rFont val="Calibri"/>
      </rPr>
      <t>jsmo.gov.jo/EBV4.0/Root_Storage/AR/EB_UsefullLinks/DJS_2013-2_2026_Second_Draft.pdf</t>
    </r>
  </si>
  <si>
    <t>- EN COMMISSION REGULATION (EC) No 2073/2005 on microbiological criteria for foodstuffs 02005R2073 — EN — 08.03.2020 — 009.001- GSO Technical regulation 1016:2015 Microbiological Criteria for Foodstuffs- UAE.S Technical regulation 1016:2017 Microbiological Criteria for Foodstuffs- JS Technical regulation 471:2023 Meat and Meat products – Fresh (Chilled and Frozen) beef meat- JS Technical regulation 1481:2023 Fish and fish products – Fresh chilled fish- JS Technical regulation 400:2014 Fish and fish products - Frozen fish- REGULATION ON TURKISH FOOD CODEX 28157:2011 MICROBIOLOGICAL CRITERIA- Technical regulations for microbiological criteria of foodstuffs issued by the Egyptian National Food Safety Authority in 2021.- U.S. Food and Drug Administration - Compliance Policy Guide (CPG), Section 540.590: Fish - Fresh and Frozen - Adulteration by Parasites- Microorganisms in Foods book 8th edition, 2011 issued by the International Commission on Microbiological Specifications for Foods (ICMSF).</t>
  </si>
  <si>
    <t xml:space="preserve">Proposed rule - The U.S. Nuclear Regulatory Commission (NRC) is proposing to 
amend its regulations for the licensing of byproduct material, some 
source material, and some special nuclear material. The NRC's goal in 
amending these regulations is to modernize the safe, effective, and 
efficient use of licensed material. This action would reduce the burden 
of the NRC's licensing process, eliminate the need for certain 
exemptions from existing regulations, and eliminate unnecessary 
requirements. The NRC is seeking public comment on this proposed rule 
and draft interim guidance.&gt;_x000D_
</t>
  </si>
  <si>
    <t>03.120.20 - Product and company certification. Conformity assessment; 11.040.60 - Therapy equipment; 13.280 - Radiation protection; 19.100 - Non-destructive testing; 25.160.40 - Welded joints and welds; 27.120.20 - Nuclear power plants. Safety</t>
  </si>
  <si>
    <r>
      <rPr>
        <sz val="11"/>
        <rFont val="Calibri"/>
      </rPr>
      <t>https://members.wto.org/crnattachments/2026/TBT/USA/26_02688_00_e.pdf
https://members.wto.org/crnattachments/2026/TBT/USA/26_02688_01_e.pdf</t>
    </r>
  </si>
  <si>
    <t xml:space="preserve">91 Federal Register (FR) 28916, 18 May 2026; Title 10 Code of Federal Regulations (CFR) Parts 30313234394070 and 150_x000D_
https://www.govinfo.gov/content/pkg/FR-2026-05-18/html/2026-09877.htm_x000D_
https://www.govinfo.gov/content/pkg/FR-2026-05-18/pdf/2026-09877.pdfOffice of Nuclear Material Safety and Safeguards Interim Staff Guidance NMSS-ISG-04 - Implementation of 10 CFR Part 31 Subpart C Standard General Licenses: https://www.nrc.gov/docs/ML2531/ML25316A026.pdfThis proposed rule is identified by Docket Number NRC-2025-1205. The Docket Folder is available on Regulations.gov at https://www.regulations.gov/docket/NRC-2025-1205/document and provides access to primary documents as well as comments received. Documents are also accessible from Regulations.gov by searching the Docket Number. _x000D_
_x000D_
_x000D_
</t>
  </si>
  <si>
    <t>Modifica Resolución No 634 de 2013 que establece requisitos fitosanitarios de importación para plantas, estacas y ramillas de Rubus fruticosus (mora), Rubus idaeus (frambueso), y Vaccinium corymbosum (arándano), procedentes de Nueva Zelanda (Amendment to Resolution No. 634 of 2013 establishing phytosanitary requirements for the importation of plants, cuttings and twigs of Rubus fruticosus (blackberry), Rubus idaeus (raspberry) and Vaccinium corymbosum (blueberry) from New Zealand)</t>
  </si>
  <si>
    <t>The notified draft resolution updates the phytosanitary requirements for plants, cuttings and twigs of Rubus fruticosus, Rubus idaeus and Vaccinium corymbosum from New Zealand. It removes the pests Otiorhynchus ovatus and Rhodococcus fascians, which are present in Chile, updates the scientific name for cherry leaf roll virus (= Nepovirus avii), and provides that plant material may only enter the country through the SAG Foreign Trade Office at Arturo Merino Benítez International Airport in Santiago, which is where the relevant import formalities must be conducted.Further details can be found in the document attached to this notification.</t>
  </si>
  <si>
    <t>Plants, cuttings and twigs of Rubus fruticosus (blackberry), Rubus idaeus (raspberry) and Vaccinium corymbosum (blueberry).</t>
  </si>
  <si>
    <t>Upon publication in the Official Journal.</t>
  </si>
  <si>
    <r>
      <rPr>
        <sz val="11"/>
        <rFont val="Calibri"/>
      </rPr>
      <t>https://members.wto.org/crnattachments/2026/SPS/CHL/26_02667_00_s.pdf
https://members.wto.org/crnattachments/2026/SPS/CHL/26_02667_01_s.pdf
https://members.wto.org/crnattachments/2026/SPS/CHL/26_02667_02_s.pdf</t>
    </r>
  </si>
  <si>
    <t>Labelling of premixtures</t>
  </si>
  <si>
    <t>L-arginine produced with Corynebacterium glutamicum KCCM 80387 was authorised for ten years as a feed additive for all animal species by Commission Implementing Regulation (EU) 2025/1787 notified on 17 September 2025 as G/SPS/N/EU/883.In the Annex to Implementing Regulation (EU) 2025/1787, the third point in the column ‘Other provisions’ of the table concerning the authorisation of L-arginine produced with Corynebacterium glutamicum KCCM 80387 erroneously requires that the recommended maximum content of the active substance is indicated on the label of the additive and premixture. The recommended maximum content of the active substance should be indicated only on the label of the additive. Implementing Regulation (EU) 2025/1787 is therefore corrected accordingly by Commission Implementing Regulation (EU) 2026/1011.</t>
  </si>
  <si>
    <t>Preparations of a kind used in animal feeding (HS code(s): 2309)</t>
  </si>
  <si>
    <t>Food safety (SPS); Animal health (SPS)</t>
  </si>
  <si>
    <t>Animal diseases; Animal health; Food safety; Human health; Human health; Animal health; Food safety; Animal diseases</t>
  </si>
  <si>
    <r>
      <rPr>
        <sz val="11"/>
        <rFont val="Calibri"/>
      </rPr>
      <t>https://members.wto.org/crnattachments/2026/SPS/EEC/26_02683_00_e.pdf
https://members.wto.org/crnattachments/2026/SPS/EEC/26_02683_00_f.pdf
https://members.wto.org/crnattachments/2026/SPS/EEC/26_02683_00_s.pdf</t>
    </r>
  </si>
  <si>
    <t>Regulation of the Minister of Health of 30 April 2026 on the establishment of specific requirements for foodstuffs concerning residues of active substances of plant protection products</t>
  </si>
  <si>
    <t>On the basis of Article 54 of Regulation (EC) No 178/2002, the Polish authorities have undertaken legislative measures aimed at strengthening the requirements concerning the presence of residues of the following plant protection products in food: glufosinate, thiophanate‑methyl, carbendazim and benomyl.</t>
  </si>
  <si>
    <r>
      <rPr>
        <sz val="11"/>
        <rFont val="Calibri"/>
      </rPr>
      <t>https://members.wto.org/crnattachments/2026/SPS/POL/26_02678_00_x.pdf</t>
    </r>
  </si>
  <si>
    <t>Detailed explanation in point 8.</t>
  </si>
  <si>
    <t>Ministry of Public Health (MOPH) Notification No. 469 entitled "Food in a Hermetically Sealed Container"</t>
  </si>
  <si>
    <t>The Draft Ministry of Public Health notification entitled "Food in a Hermetically Sealed Container", previously notified in G/SPS/N/THA/793 dated 24 July 2025, was published in the Royal Gazette, dated 18 May 2026, as the Notification of the Ministry of Public Health No. 469.Date of entry into force: 19 May 2026</t>
  </si>
  <si>
    <t>Food in a hermetically sealed container (ICS code: 67.020)</t>
  </si>
  <si>
    <t>67.020 - Processes in the food industry; 67.020 - Processes in the food industry</t>
  </si>
  <si>
    <t>Adoption/publication/entry into force of reg.; Food safety; Human health; Human health; Food safety</t>
  </si>
  <si>
    <r>
      <rPr>
        <sz val="11"/>
        <rFont val="Calibri"/>
      </rPr>
      <t>https://members.wto.org/crnattachments/2026/SPS/THA/26_02671_00_x.pdf
https://ratchakitcha.soc.go.th/documents/114560.pdf</t>
    </r>
  </si>
  <si>
    <t>Exposure Draft—Vehicle Standard (Australian Design Rule 114/00 - Carbon Dioxide Emissions Measurement)Draft Explanatory Statement for the Vehicle Standard (Australian Design Rule 114/00 - Carbon Dioxide Emissions Measurement)Methods of converting the type-approval CO2 emission values of light vehicles for Australia’s New Vehicle Efficiency Standard, Prepared by The International Council on Clean Transportation</t>
  </si>
  <si>
    <t>Motor vehicles for the transport of &gt;= 10 persons, incl. driver (HS code(s): 8702); Road vehicles in general (ICS code(s): 43.020)</t>
  </si>
  <si>
    <t>8702 - Motor vehicles for the transport of &gt;= 10 persons, incl. driver; 8702 - Motor vehicles for the transport of &gt;= 10 persons, incl. driver</t>
  </si>
  <si>
    <t>43.020 - Road vehicles in general; 43.020 - Road vehicles in general</t>
  </si>
  <si>
    <t>The transport sector currently accounts for 21 per cent of Australia's domestic greenhouse gas (GHG) emissions, with light passenger and commercial vehicles accounting for the majority of these emissions. The proposed measure is intended to support the achievement of Australia's updated Nationally Determined Contribution under Article 4 of the Paris Agreement.</t>
  </si>
  <si>
    <r>
      <rPr>
        <sz val="11"/>
        <rFont val="Calibri"/>
      </rPr>
      <t>https://www.legislation.gov.au/F2026L00512/asmade/text</t>
    </r>
  </si>
  <si>
    <t>Proposed Amendments to the New Vehicle Efficiency Standard Determination 2024Exposure draft—New Vehicle Efficiency Standard Amendment (NVES Integration Date) Determination 2026Draft compilation—New Vehicle Efficiency Standard Determination 2024 (if amended by the New Vehicle Efficiency Standard Amendment (NVES Integration Date) Determination 2026)Draft Explanatory Statement—New Vehicle Efficiency Standard Amendment (NVES Integration Date) Determination 2026Fact sheet—Proposed changes to exemptions from the New Vehicle Efficiency Standard</t>
  </si>
  <si>
    <t>This notification outlines the Australian Government's intention to amend the New Vehicle Efficiency Standard Determination 2024, to remove 'Exempt Vehicle' status for vehicles with a gross vehicle mass between 3.5t and 3.855t from 1 July 2027, if the vehicle is required to comply with Australian Design Rule (ADR) 81/03 (Energy Consumption Labelling for Light Vehicles) or ADR 114/00 (Carbon Dioxide Emissions Measurement).ADR 81/03 requires vehicle models with a GVM over 3.5 tonnes that are sold for the first time from 1 July 2026 to comply with a carbon dioxide emissions testing requirement, if the vehicle is fitted with a label containing information on the vehicle's fuel consumption, carbon dioxide emissions, energy consumption and/or battery range.ADR 114/00 requires vehicles supplied from 30 June 2027 with a gross vehicle mass over 3.5 tonnes (other than work vans[1] or work trucks[2]) that would be regarded as a light duty vehicle in the United States (vehicles with a gross vehicle mass under 8,500 pounds or 3,855kg) to comply with a carbon dioxide emissions testing requirement.The purpose of this amendment is to enable vehicles with a gross vehicle mass between 3.5t and 3.855t to be included in the calculation of a regulated entities' 'interim emissions value' under Section 19 of the New Vehicle Efficiency Standard Act 2024 (NVES Act), if they are required to comply with ADR 81/03 or ADR 114/00. The NVES Act sets average CO2 emissions targets for entities that supply light passenger and commercial vehicles to Australia, which is intended to include vehicles with a GVM between 3.5 and 4.5t, if the vehicle is designed to be used as a substitute for a passenger vehicle (such as a 'pickup' truck). Vehicles with a gross vehicle mass over 3.5t are currently not included in these targets, as Australia did not mandate a CO2 test procedure for vehicles over 3.5t until ADR 114/00 was adopted in May 2026.If adopted, the amending Determination would amend the New Vehicle Efficiency Standard Determination as follows:Amend the definition of NVES Integration Date at subsection 4(1) of the Exemption Determination to mean the end of the day on 30 June 2027, if the vehicle is required to comply with ADR 114/00 or ADR 81/03. If the vehicle is not required to comply with one of these ADRs, the NVES Integration Date will remains as the end of the day on the 31 December after an ADR on Carbon Dioxide Emissions applies to the vehicle.Amend the definition of ADR on Carbon Dioxide Emissions at subsection 4(3) of the Exemption Determination to explicitly include ADR 81/03 and ADR 114/00.Amend subsection 6(1) of the Exemption Determination to clarify that a vehicle type that was not currently required to comply with an ADR on Carbon Dioxide Emissions immediately before 1 July 2026retains exempt vehicle status until the NVES Integration Date. This exemption would remain in effect for the life of the vehicle, even if a vehicle complies with an ADR on Carbon Dioxide Emissions before that date. This means that a vehicle over 3.5t GVM was supplied before 1 July 2027 will have exempt vehicle status and will not be included in the calculation of a regulated entity's' interim emissions value under the NVES Act, even if the vehicles complies with ADR 81/03 or ADR 114/00.As a CO2 test procedure has not been specified for vehicles with a gross vehicle mass over 3,855kg, these vehicles will retain exempt vehicle status until 31 December 2029. The Australian Government is planning to undertake further consultation in 2026-2027 to determine what CO2 testing requirements should apply to these vehicles, to enable their inclusion in the NVES from 1 January 2030.[1] As defined in clause 4.1 of ADR 114/00[2] As defined in clause 4.2 of ADR 114/00</t>
  </si>
  <si>
    <t xml:space="preserve">Motor cars and other motor vehicles principally designed for the transport of </t>
  </si>
  <si>
    <t>8703 - Motor cars and other motor vehicles principally designed for the transport of &lt;10 persons, incl. station wagons and racing cars (excl. motor vehicles of heading 8702)</t>
  </si>
  <si>
    <t>43 - Road vehicles engineering</t>
  </si>
  <si>
    <t>This amendment is intended to implement the Australian Government’s policy intent stated in the Cleaner, Cheaper to Run Cars: The Australian New Vehicle Efficiency Standard Impact Analysis. This was to include vehicles with GVM over 3.5t that can be driven on a car licence in Australia and are marketed to be driven for personal transport. This amendment will increase the number of vehicles covered by the NVES by approximately 17,000 vehicles per year or 1.35% of new vehicle sales in Australia.The transport sector currently accounts for 23 per cent of Australia's domestic greenhouse gas (GHG) emissions, with light passenger and commercial vehicles accounting for the majority of these emissions. The NVES is intended to support the achievement of Australia's updated Nationally Determined Contribution under Article 4 of the Paris Agreement.</t>
  </si>
  <si>
    <r>
      <rPr>
        <sz val="11"/>
        <rFont val="Calibri"/>
      </rPr>
      <t>https://members.wto.org/crnattachments/2026/TBT/AUS/26_02677_00_e.pdf
https://members.wto.org/crnattachments/2026/TBT/AUS/26_02677_01_e.pdf
https://members.wto.org/crnattachments/2026/TBT/AUS/26_02677_02_e.pdf
https://members.wto.org/crnattachments/2026/TBT/AUS/26_02677_03_e.pdf</t>
    </r>
  </si>
  <si>
    <t>New Vehicle Efficiency Standard Determination 2024New Vehicle Efficiency Standard Act 2024 Vehicle Standard (Australian Design Rule 81/03 – Energy Consumption Labelling for Light Vehicles) 2025Vehicle Standard (Australian Design Rule 114/00 – Carbon Dioxide Emissions Measurement) 2026</t>
  </si>
  <si>
    <t>DEAS 1352:2026, Medical kit — Specification, First Edition</t>
  </si>
  <si>
    <t>This Draft East African Standard specifies the contents, packaging and labelling of a medical kit intended for providing immediate and effective first aid treatment of medical conditions and injuries when the time to reach definitive care is longer than 1 h. This standard does not cover first aid kits.</t>
  </si>
  <si>
    <t>First-aid boxes and kits (HS code(s): 300650); Medical equipment (ICS code(s): 11.040); Medical kit</t>
  </si>
  <si>
    <t>300650 - First-aid boxes and kits</t>
  </si>
  <si>
    <t>11.040 - Medical equipment</t>
  </si>
  <si>
    <r>
      <rPr>
        <sz val="11"/>
        <rFont val="Calibri"/>
      </rPr>
      <t>https://members.wto.org/crnattachments/2026/TBT/UGA/26_02679_00_e.pdf</t>
    </r>
  </si>
  <si>
    <t>KS 2760:2018, Remote and rural medical kits — Specification</t>
  </si>
  <si>
    <t>Notice of intent to publish a Ministerial Order to exempt certain low-risk non-prescription drugs from Division 8 provisions in the Food and Drugs Regulations, (Available in English and French)</t>
  </si>
  <si>
    <t>Health Canada is intending to make a Ministerial Class Exemption Order (Order) that would exempt low-risk non-prescription drugs (NPDs) that meet the applicable requirements of a Category IV monograph from Part C, Division 8 requirements of the Food and Drug Regulations (FDR). These products would be subject to Division 1 requirements of the FDR. Currently, drugs containing medicinal ingredients that have not been previously authorized in Canada are regulated as “new drugs” under Division 8 of the FDR. This means that low-risk NPDs that contain a new medicinal ingredient are authorized through the same authorization process as prescription drugs that contain new medicinal ingredients. This results in a disproportionately high regulatory burden and cost for these lower-risk products. </t>
  </si>
  <si>
    <t>Drugs (ICS code: 11.120)</t>
  </si>
  <si>
    <t>11.120 - Pharmaceutics</t>
  </si>
  <si>
    <t>Other (TBT)</t>
  </si>
  <si>
    <t>The objective of this proposal is to support public health objectives by improving Canadians’ access to NPDs that are important for treating and preventing common health conditions. It would reduce the barriers and costs associated with bringing new low-risk NPDs to the Canadian market that contain ingredients proven to be safe and effective in other jurisdictions. </t>
  </si>
  <si>
    <t>These proposed Regulations would come into force on the day of their publication in the Canada Gazette, Part II.</t>
  </si>
  <si>
    <r>
      <rPr>
        <sz val="11"/>
        <rFont val="Calibri"/>
      </rPr>
      <t>https://www.canada.ca/en/health-canada/services/drugs-health-products/natural-non-prescription/notice-intent-publish-ministerial-order-exempt-certain-low-risk-drugs-division-8-provisions-food-drugs-regulations.html</t>
    </r>
  </si>
  <si>
    <t>Not Applicable </t>
  </si>
  <si>
    <t>Protocolo PC Nº17 :2026 - Kit de instalación de gas para calefones.</t>
  </si>
  <si>
    <t>The notified protocol establishes the certification procedure for gas water heater installation kits, in accordance with the scope and field of application defined in the reference protocols and standard.</t>
  </si>
  <si>
    <t>Kit de instalación de gas para calefones</t>
  </si>
  <si>
    <t>91.140.65 - Water heating equipment</t>
  </si>
  <si>
    <t>-</t>
  </si>
  <si>
    <r>
      <rPr>
        <sz val="11"/>
        <rFont val="Calibri"/>
      </rPr>
      <t>https://members.wto.org/crnattachments/2026/TBT/CHL/26_02665_00_s.pdf</t>
    </r>
  </si>
  <si>
    <t>• Ley Nº 18.410:1985, crea la Superintendencia de Electricidad y Combustibles (SEC), del Ministerio de Economía, Fomento y Reconstrucción• Decreto Supremo Nº 298, de 2005, Reglamento para la Certificación de Productos Eléctricos y de Combustibles, del Ministerio de Economía, Fomento y Reconstrucción• Resolución Exenta Nº0431 de fecha 23.08.2010 del Ministerio de Energía• NCh 1938:2005, Combustibles gaseosos - Artefactos de producción instantánea de agua caliente, para uso doméstico (calefones) - Requisitos generales de fabricación y seguridad, métodos de ensayo y marcas• Protocolo PC 34/1:2018, "Tuberías multicapa con alma de aluminio"• Protocolo PC 22:2022 "Llaves de paso de baja y media presión"G/TBT/N/CHL/795- 2 - • Protocolo PC 66/1:2023 "Materiales de elastómero para juntas destinadas a artefactos"• Protocolo PC 63/1:2024 "Unión para tubos de cobre"• Protocolo PC 63/3:2026 "Tubo de cobre con abocardado para gas" (currently under international public consultation)</t>
  </si>
  <si>
    <t>Proposal P1067 — Health Star Rating System 1st Call for Submissions and supporting documents</t>
  </si>
  <si>
    <t>The original notification incorrectly identified the final date for comments as 18 July. This addendum corrects that date. The final date for comments is now 11 July.</t>
  </si>
  <si>
    <t>Imported and domestically produced packaged foods for retail sale in Australia and New Zealand that are required to bear a label, subject to certain exemptions and prohibitions.</t>
  </si>
  <si>
    <t>67.230 - Prepackaged and prepared foods; 67.230 - Prepackaged and prepared foods</t>
  </si>
  <si>
    <t>Consumer information, labelling (TBT)</t>
  </si>
  <si>
    <t>Diet plays an important role in our overall health and wellbeing. Poor diet can contribute to overweight and obesity and increase the risk of diet-related non-communicable diseases. Around two-thirds of the Australian and New Zealand population are currently overweight or obese, and an estimated 15% of deaths in Australasia are attributable to dietary risks. Evidence indicates front-of-pack labelling (FoPL) can support healthier food choices, with interpretive summary indicators like the HSR system generally performing favourably compared to other FoPL systems. The objective of the HSR symbol is to provide a quick, easy, standardised way for consumers to compare the nutritional value of similar foods to help them make informed healthier food choices aligned with dietary guidelines.Most consumers agree the HSR symbol makes it easier to identify healthier foods, and a majority report using the system at least sometimes when shopping. However, even though the system has been implemented on a voluntary basis for over 10 years, low uptake and selective use of the system by industry have limited effective consumer use of the system.The objective of this proposal is to consider requiring the HSR symbol on foods for sale in Australia and New Zealand to better support healthier food choices and thereby assist in addressing the public health issues identified above. </t>
  </si>
  <si>
    <t>Food standards; Labelling; Food standards; Labelling</t>
  </si>
  <si>
    <t>Ministry of Public Health Notification (MOPH), No. 469 entitled "Food in a Hermetically Sealed Container"</t>
  </si>
  <si>
    <t>The Draft Ministry of Public Health notification entitled " Food in a Hermetically Sealed Container ", previously notified in G/TBT/N/THA/785dated 24 July 2025, was published in the Royal Gazette dated 18 May 2026 as the Notification of the Ministry of Public Health No. 469.SPS/TBT (Agricultural Commodity and Foods) Thailand Contact PointE-mail: spsthailand@acfs.go.thspsthailand@gmail.comWebsites: http://www.acfs.go.thhttps://spsthailand.acfs.go.th/th/main</t>
  </si>
  <si>
    <t>Food in a Hermetically Sealed Container (ICS code: 67.020)</t>
  </si>
  <si>
    <r>
      <rPr>
        <sz val="11"/>
        <rFont val="Calibri"/>
      </rPr>
      <t>https://members.wto.org/crnattachments/2026/TBT/THA/final_measure/26_02672_00_x.pdf</t>
    </r>
  </si>
  <si>
    <t>Ukraine</t>
  </si>
  <si>
    <t>Draft Order of the Ministry of Agrarian Policy and Food of Ukraine “On Approval of the Requirements for Braking Systems for Type Approval of Agricultural and Forestry Vehicles”</t>
  </si>
  <si>
    <t>Ukraine notifies that the draft Order of the Ministry of Agrarian Policy and Food of Ukraine “On Approval of the Requirements for Braking Systems for Type Approval of Agricultural and Forestry Vehicles” has been adopted as Order of the Ministry of Economy, Environment and Agriculture of Ukraine No. 1996 of 6 February 2026 “On Approval of the Requirements for Braking Systems for Type Approval of Agricultural and Forestry Vehicles”.The Order was registered with the Ministry of Justice on 2 April 2026 and officially published on 17 April 2026.The Order will enter into force on 17 October 2026.The Order also provides that the requirements for hydraulic single-line connections and vehicles equipped therewith, as set out in Annex 13 to the Requirements for Braking Systems for Type Approval of Agricultural and Forestry Vehicles approved by this Order, shall apply until 31 December 2029.</t>
  </si>
  <si>
    <t>agricultural and forestry vehicles (HS code(s): 8424; 8432; 8701; 8716)</t>
  </si>
  <si>
    <t>8424 - Mechanical appliances, whether or not hand-operated, for projecting, dispersing or spraying liquids or powders, n.e.s.; fire extinguishers, charged or not (excl. fire-extinguishing bombs and grenades); spray guns and similar appliances (excl. electric machines and apparatus for hot spraying of metals or sintered metal carbides of heading 8515); steam or sand blasting machines and similar jet projecting machines; parts thereof, n.e.s.; 8432 - Agricultural, horticultural or forestry machinery for soil preparation or cultivation (excl. sprayers and dusters); lawn or sports-ground rollers; parts thereof; 8701 - Tractors (other than tractors of heading 8709); 8716 - Trailers and semi-trailers; other vehicles, not mechanically propelled (excl. railway and tramway vehicles); parts thereof, n.e.s.; 8701 - Tractors (other than tractors of heading 8709); 8716 - Trailers and semi-trailers; other vehicles, not mechanically propelled (excl. railway and tramway vehicles); parts thereof, n.e.s.; 8432 - Agricultural, horticultural or forestry machinery for soil preparation or cultivation (excl. sprayers and dusters); lawn or sports-ground rollers; parts thereof; 8424 - Mechanical appliances, whether or not hand-operated, for projecting, dispersing or spraying liquids or powders, n.e.s.; fire extinguishers, charged or not (excl. fire-extinguishing bombs and grenades); spray guns and similar appliances (excl. electric machines and apparatus for hot spraying of metals or sintered metal carbides of heading 8515); steam or sand blasting machines and similar jet projecting machines; parts thereof, n.e.s.</t>
  </si>
  <si>
    <t>43.040.40 - Braking systems; 43.040.40 - Braking systems; 65.060.10 - Agricultural tractors and trailed vehicles; 65.060.10 - Agricultural tractors and trailed vehicles</t>
  </si>
  <si>
    <r>
      <rPr>
        <sz val="11"/>
        <rFont val="Calibri"/>
      </rPr>
      <t>https://members.wto.org/crnattachments/2026/TBT/UKR/final_measure/26_02666_00_x.pdf</t>
    </r>
  </si>
  <si>
    <t>Extension of the Date by Which Neck Floats Must Be Tested and 
Certified Subject to the Submission of Samples</t>
  </si>
  <si>
    <t xml:space="preserve">The U.S. Consumer Product Safety Commission (Commission or CPSC) is announcing that the Commission is extending, by 60 days, the date by which manufacturers (including importers) of neck floats must comply with the third party testing and certification requirements for children's products under the Consumer Product Safety Act (CPSA). The extension is being provided because the Commission has determined that there is an insufficient number of third party conformity assessment bodies accredited by the Commission to permit testing and certification of neck floats by the effective date of 15 June 2026. To be eligible for this extension, manufacturers (including importers) must submit a sample of the finished product, intended for sale, to the Commission. This extension for third party testing and certification does not apply to any other requirements of the neck float final rule. All neck floats within the scope of the neck float final rule must be sold in compliance with all other requirements of that rule as of 15 June 2026, the effective date of the final rule (notified as G/TBT/N/USA/2161/Add.1For eligible manufacturers or importers who have submitted a 
sample to the Commission, the date after which neck floats must be 
tested by third party conformity assessment bodies accredited by the 
Commission to assess conformity with the CPSC regulations for neck 
floats is extended until 16 August 2026.91 Federal Register (FR) 29118, 19 May 2026:_x000D_
https://www.govinfo.gov/content/pkg/FR-2026-05-19/html/2026-09977.htm_x000D_
https://www.govinfo.gov/content/pkg/FR-2026-05-19/pdf/2026-09977.pdfThis action and previous actions notified under the symbol G/TBT/N/USA/2161 are identified by Docket Number CPSC-2024-0039. The Docket Folder is available from Regulations.gov at https://www.regulations.gov/docket/CPSC-2024-0039/document and provides access to primary and supporting documents as well as comments received. Documents are also accessible from Regulations.gov by searching the Docket Number._x000D_
_x000D_
_x000D_
</t>
  </si>
  <si>
    <t>Neck floats; aquatic toys; Quality (ICS code(s): 03.120); Domestic safety (ICS code(s): 13.120); Equipment for children (ICS code(s): 97.190)</t>
  </si>
  <si>
    <t>03.120 - Quality; 13.120 - Domestic safety; 97.190 - Equipment for children; 03.120 - Quality; 13.120 - Domestic safety; 97.190 - Equipment for children</t>
  </si>
  <si>
    <t>Consumer information, labelling (TBT); Prevention of deceptive practices and consumer protection (TBT); Protection of human health or safety (TBT); Quality requirements (TBT)</t>
  </si>
  <si>
    <r>
      <rPr>
        <sz val="11"/>
        <rFont val="Calibri"/>
      </rPr>
      <t>https://members.wto.org/crnattachments/2026/TBT/USA/26_02669_00_e.pdf</t>
    </r>
  </si>
  <si>
    <t>Ordinance SDA/MAPA No. 1,617 of 24 April 2026 - Prohibits, throughout the national territory, the importation, manufacture, marketing and use of performance-enhancing additives containing antimicrobials classified as important in human or veterinary medicine, and cancels the registrations of the corresponding products</t>
  </si>
  <si>
    <t>Ordinance that prohibits the importation, manufacture, marketing and use, throughout the national territory, of performance-enhancing additives containing the antimicrobials listed in the Annex to this Ordinance, classified as important in human or veterinary medicine</t>
  </si>
  <si>
    <t>Performance-enhancing additives containing antimicrobials classified as important in human or veterinary medicine</t>
  </si>
  <si>
    <r>
      <rPr>
        <sz val="11"/>
        <rFont val="Calibri"/>
      </rPr>
      <t>https://members.wto.org/crnattachments/2026/SPS/BRA/26_02643_00_x.pdf
https://www.in.gov.br/web/dou/-/portaria-sda/mapa-n-1.617-de-24-de-abril-de-2026-701457881</t>
    </r>
  </si>
  <si>
    <t>National Food Safety Standard of the P.R.C.: Food additive Capsanthin</t>
  </si>
  <si>
    <t>This corrigendum corrects an error in box 5 of notification G/SPS/N/CHN/1367, "National Food Safety Standard of the P.R.C.: Food additive Capsanthin"._x000D_
The correct document is attached below:</t>
  </si>
  <si>
    <t>Food additive Capsanthin</t>
  </si>
  <si>
    <r>
      <rPr>
        <sz val="11"/>
        <rFont val="Calibri"/>
      </rPr>
      <t>https://members.wto.org/crnattachments/2026/SPS/CHN/26_02658_00_x.pdf</t>
    </r>
  </si>
  <si>
    <t>Proposed revision of Ministerial Ordinance on the Specifications and Standards of Feeds and Feed Additives</t>
  </si>
  <si>
    <t>The revision of the specifications and standards of feeds and feed additives for Acetylcysteine as a feed additive, notified in G/SPS/N/JPN/1405 (dated 21 April 2026), will come into force on 26 May 2026.</t>
  </si>
  <si>
    <t>Acetylcysteine as a feed additive.</t>
  </si>
  <si>
    <t>Animal health; Animal health</t>
  </si>
  <si>
    <t>Nicaragua</t>
  </si>
  <si>
    <t>Resolución 167-2026-IPSA, Establecimiento de Requisitos Fitosanitarios para la Importación de fruta fresca de fresa (Fragaria vesca) origen Costa Rica (Resolution No. 167-2026-IPSA establishing phytosanitary requirements for the importation of fresh strawberries (Fragaria vesca) originating in Costa Rica)</t>
  </si>
  <si>
    <t>The notified Resolution establishes the phytosanitary requirements for the importation of fresh strawberries (Fragaria vesca) from Costa Rica.1. The shipment must be accompanied by an official phytosanitary certificate indicating that the plant product comes from a production site officially inspected by the national plant protection organization (NPPO) of the country of origin, during the period of active growth, harvesting and packaging, and has been found free of: Phytonemus pallidus, Neopestalotiopsis rosae;2. The shipment will be subject to a phytosanitary inspection and sampling for phytosanitary diagnosis at the agricultural quarantine post upon entry into the country.Shipments will be subject to phytosanitary checks by plant quarantine inspectors from the Institute for Agricultural and Livestock Protection and Health, who will verify compliance with the phytosanitary requirements and decide whether or not to authorize importation, on the basis of the accompanying documents.</t>
  </si>
  <si>
    <t>Fresh strawberries (Fragaria vesca)</t>
  </si>
  <si>
    <t>081010 - Fresh strawberries</t>
  </si>
  <si>
    <t>Protect territory from other damage from pests (SPS)</t>
  </si>
  <si>
    <t>Pests; Plant health; Territory protection</t>
  </si>
  <si>
    <r>
      <rPr>
        <sz val="11"/>
        <rFont val="Calibri"/>
      </rPr>
      <t>https://members.wto.org/crnattachments/2026/SPS/NIC/26_02645_00_s.pdf</t>
    </r>
  </si>
  <si>
    <t>Resolución 174-2026-IPSA, Establecimiento de Requisitos Fitosanitarios para la Importación de planta raíz desnuda de fresa (Fragaria ananassa) origen Egipto (Resolution No. 174-2026-IPSA establishing phytosanitary requirements for the importation of bare-rooted strawberry (Fragaria ananassa) plants originating in Egypt)</t>
  </si>
  <si>
    <t>The notified document establishes phytosanitary requirements for the importation of bare-rooted strawberry (Fragaria ananassa) plants originating in Egypt.1. The shipment must be accompanied by an official phytosanitary certificate, which certifies that the plants have been officially inspected by the national plant protection organization (NPPO) of the country of origin, and indicates under "Additional declaration" that the shipment comes from an area free of: Rhizoctonia fragariae, Phytophthora fragariae, Strawberry mild yellow edge virus, Strawberry vein banding virus, Stralarivirus fragariae, Colletotrichum acutatum, Rhodococcus fascians and Neopestalotiopsis rosae;2. The shipment will be subject to a phytosanitary inspection and sampling for phytosanitary diagnosis at the agricultural quarantine post upon entry into the country.Shipments will be subject to phytosanitary checks by plant quarantine inspectors from the Institute for Agricultural and Livestock Protection and Health, who will verify compliance with the phytosanitary requirements and decide whether or not to authorize importation, on the basis of the accompanying documents.</t>
  </si>
  <si>
    <t>Bare-rooted strawberry (Fragaria ananassa) plants</t>
  </si>
  <si>
    <t>Egypt</t>
  </si>
  <si>
    <r>
      <rPr>
        <sz val="11"/>
        <rFont val="Calibri"/>
      </rPr>
      <t>https://members.wto.org/crnattachments/2026/SPS/NIC/26_02646_00_s.pdf</t>
    </r>
  </si>
  <si>
    <t>Resolución 175-2026-IPSA, Establecimiento de Requisitos Fitosanitarios para la Importación de fruta fresca de pera (Pyrus communis) origen Perú (Resolution No. 175-2026-IPSA establishing phytosanitary requirements for the importation of fresh pears (Pyrus communis) originating in Peru)</t>
  </si>
  <si>
    <t>The notified Resolution establishes phytosanitary requirements for the importation of fresh pears (Pyrus communis) originating in Peru.1. The shipment must be accompanied by an official phytosanitary certificate indicating that the plant product comes from a production site officially inspected by the national plant protection organization (NPPO) of the country of origin and has been found free of: Podosphaera leucotricha, Cydia pomonella;2. The shipment will be subject to a phytosanitary inspection and sampling for phytosanitary diagnosis at the agricultural quarantine post upon entry into the country.Shipments will be subject to phytosanitary checks by plant quarantine inspectors from the Institute for Agricultural and Livestock Protection and Health, who will verify compliance with the phytosanitary requirements and decide whether or not to authorize importation, on the basis of the accompanying documents.</t>
  </si>
  <si>
    <t>Fresh pears (Pyrus communis)</t>
  </si>
  <si>
    <t>080830 - Fresh pears</t>
  </si>
  <si>
    <r>
      <rPr>
        <sz val="11"/>
        <rFont val="Calibri"/>
      </rPr>
      <t>https://members.wto.org/crnattachments/2026/SPS/NIC/26_02647_00_s.pdf</t>
    </r>
  </si>
  <si>
    <t>Resolución 176-2026-IPSA, Establecimiento de Requisitos Fitosanitarios para la Importación de fruto fresco de melocotón (Prunus persica) origen Perú (Resolution No. 176-2026-IPSA establishing phytosanitary requirements for the importation of fresh peaches (Prunus persica) originating in Peru)</t>
  </si>
  <si>
    <t>The notified Resolution establishes phytosanitary requirements for the importation of fresh peaches (Prunus persica) originating in Peru.1. The shipment must be accompanied by an official phytosanitary certificate indicating that the plant product comes from a production site officially inspected by the national plant protection organization (NPPO) of the country of origin and has been found free of: Cydia pomonella, Monilinia fructicola, Taphrina deformans;2. The shipment will be subject to a phytosanitary inspection and sampling for phytosanitary diagnosis at the agricultural quarantine post upon entry into the country.Shipments will be subject to phytosanitary checks by plant quarantine inspectors from the Institute for Agricultural and Livestock Protection and Health, who will verify compliance with the phytosanitary requirements and decide whether or not to authorize importation, on the basis of the accompanying documents.</t>
  </si>
  <si>
    <t>Fresh peaches (Prunus persica)</t>
  </si>
  <si>
    <t>080930 - Fresh peaches, incl. nectarines</t>
  </si>
  <si>
    <r>
      <rPr>
        <sz val="11"/>
        <rFont val="Calibri"/>
      </rPr>
      <t>https://members.wto.org/crnattachments/2026/SPS/NIC/26_02648_00_s.pdf</t>
    </r>
  </si>
  <si>
    <t>Resolución 177-2026-IPSA, Establecimiento de Requisitos Fitosanitarios para la Importación de fruto fresco de nectarina (Prunus persica var. nucipersica) origen Perú (Resolution No. 177-2026-IPSA establishing phytosanitary requirements for the importation of fresh nectarines (Prunus persica var. nucipersica) originating in Peru)</t>
  </si>
  <si>
    <t>The notified Resolution establishes phytosanitary requirements for the importation of fresh nectarines (Prunus persica var. nucipersica) originating in Peru.1. The shipment must be accompanied by an official phytosanitary certificate indicating that the plant product comes from a production site officially inspected by the national plant protection organization (NPPO) of the country of origin and has been found free of: Taphrina deformans;2. The shipment will be subject to a phytosanitary inspection and sampling for phytosanitary diagnosis at the agricultural quarantine post upon entry into the country.Shipments will be subject to phytosanitary checks by plant quarantine inspectors from the Institute for Agricultural and Livestock Protection and Health, who will verify compliance with the phytosanitary requirements and decide whether or not to authorize importation, on the basis of the accompanying documents.</t>
  </si>
  <si>
    <t>Fresh nectarines (Prunus persica var. nucipersica)</t>
  </si>
  <si>
    <r>
      <rPr>
        <sz val="11"/>
        <rFont val="Calibri"/>
      </rPr>
      <t>https://members.wto.org/crnattachments/2026/SPS/NIC/26_02649_00_s.pdf</t>
    </r>
  </si>
  <si>
    <t>Resolución 178-2026-IPSA, Establecimiento de Requisitos Fitosanitarios para la Importación de fruto fresco de ciruela (Prunus domestica) origen Perú (Resolution No. 178-2026-IPSA establishing phytosanitary requirements for the importation of fresh plums (Prunus domestica) originating in Peru)</t>
  </si>
  <si>
    <t>The notified Resolution establishes phytosanitary requirements for the importation of fresh plums (Prunus domestica) originating in Peru.1. The shipment must be accompanied by an official phytosanitary certificate indicating that the plant product comes from a production site officially inspected by the national plant protection organization (NPPO) of the country of origin and has been found free of: Monilinia fructicola, Cydia pomonella;2. The shipment will be subject to a phytosanitary inspection and sampling for phytosanitary diagnosis at the agricultural quarantine post upon entry into the country.Shipments will be subject to phytosanitary checks by plant quarantine inspectors from the Institute for Agricultural and Livestock Protection and Health, who will verify compliance with the phytosanitary requirements and decide whether or not to authorize importation, on the basis of the accompanying documents.</t>
  </si>
  <si>
    <t>Fresh plums (Prunus domestica)</t>
  </si>
  <si>
    <t>080940 - Fresh plums and sloes</t>
  </si>
  <si>
    <r>
      <rPr>
        <sz val="11"/>
        <rFont val="Calibri"/>
      </rPr>
      <t>https://members.wto.org/crnattachments/2026/SPS/NIC/26_02650_00_s.pdf</t>
    </r>
  </si>
  <si>
    <t>Resolución 179-2026-IPSA, Establecimiento de Requisitos Fitosanitarios para la Importación de flores frescas de corte anémona (Anemone coronaria) origen Costa Rica (Resolution No. 179-2026-IPSA establishing phytosanitary requirements for the importation of fresh cut flowers of poppy anemone (Anemone coronaria) originating in Costa Rica)</t>
  </si>
  <si>
    <t>The notified Resolution establishes phytosanitary requirements for the importation of fresh cut flowers of poppy anemone (Anemone coronaria) originating in Costa Rica.1. The shipment must be accompanied by an official phytosanitary certificate, issued by the national plant protection organization (NPPO) of the country of origin, stating in the additional declaration that the plant product has been inspected and found free of: Candidatus Phytoplasma asteris;2. The shipment will be subject to a phytosanitary inspection and sampling for phytosanitary diagnosis at the agricultural quarantine post upon entry into the country.Shipments will be subject to phytosanitary checks by plant quarantine inspectors from the Institute for Agricultural and Livestock Protection and Health, who will verify compliance with the phytosanitary requirements and decide whether or not to authorize importation, on the basis of the accompanying documents.</t>
  </si>
  <si>
    <t>Fresh cut flowers of poppy anemone (Anemone coronaria)</t>
  </si>
  <si>
    <t>060319 - Fresh cut flowers and buds, of a kind suitable for bouquets or for ornamental purposes (excl. roses, carnations, orchids, chrysanthemums and lilies)</t>
  </si>
  <si>
    <r>
      <rPr>
        <sz val="11"/>
        <rFont val="Calibri"/>
      </rPr>
      <t>https://members.wto.org/crnattachments/2026/SPS/NIC/26_02651_00_s.pdf</t>
    </r>
  </si>
  <si>
    <t>Resolución 180-2026-IPSA, Establecimiento de Requisitos Fitosanitarios para la Importación de flores frescas de corte de rosa (Rosa hybrid) origen Costa Rica (Resolution No. 180-2026-IPSA establishing phytosanitary requirements for the importation of fresh cut roses (Rosa hybrid) originating in Costa Rica)</t>
  </si>
  <si>
    <t>The notified Resolution establishes phytosanitary requirements for the importation of fresh cut roses (Rosa hybrid) originating in Costa Rica.1. The shipment must be accompanied by an official phytosanitary certificate, issued by the national plant protection organization (NPPO) of the country of origin, stating in the additional declaration that the plant product has been inspected and found free of: Neopestalotiopsis rosae;2. The shipment will be subject to a phytosanitary inspection and sampling for phytosanitary diagnosis at the agricultural quarantine post upon entry into the country.Shipments will be subject to phytosanitary checks by plant quarantine inspectors from the Institute for Agricultural and Livestock Protection and Health, who will verify compliance with the phytosanitary requirements and decide whether or not to authorize importation, on the basis of the accompanying documents.</t>
  </si>
  <si>
    <t>Fresh cut roses (Rosa hybrid)</t>
  </si>
  <si>
    <t>060311 - Fresh cut roses and buds, of a kind suitable for bouquets or for ornamental purposes</t>
  </si>
  <si>
    <r>
      <rPr>
        <sz val="11"/>
        <rFont val="Calibri"/>
      </rPr>
      <t>https://members.wto.org/crnattachments/2026/SPS/NIC/26_02652_00_s.pdf</t>
    </r>
  </si>
  <si>
    <t>Resolución 181-2026-IPSA, Establecimiento de Requisitos Fitosanitarios para la Importación de follaje fresco de corte de eucalipto (Eucalyptus cinerea) origen Costa Rica (Resolution No. 181-2026-IPSA establishing phytosanitary requirements for the importation of fresh cut eucalyptus (Eucalyptus cinerea) foliage originating in Costa Rica)</t>
  </si>
  <si>
    <t>The notified Resolution establishes phytosanitary requirements for the importation of fresh cut eucalyptus (Eucalyptus cinerea) foliage originating in Costa Rica.1. The shipment must be accompanied by an official phytosanitary certificate, issued by the national plant protection organization (NPPO) of the country of origin, stating in the additional declaration that the plant product has been inspected and found free of: Neopestalotiopsis rosae;2. The shipment will be subject to a phytosanitary inspection and sampling for phytosanitary diagnosis at the agricultural quarantine post upon entry into the country.Shipments will be subject to phytosanitary checks by plant quarantine inspectors from the Institute for Agricultural and Livestock Protection and Health, who will verify compliance with the phytosanitary requirements and decide whether or not to authorize importation, on the basis of the accompanying documents.</t>
  </si>
  <si>
    <t>Fresh cut eucalyptus (Eucalyptus cinerea) foliage</t>
  </si>
  <si>
    <t>060420 - Foliage, branches and other parts of plants, without flowers or flower buds, and grasses, mosses and lichens, being goods of a kind suitable for bouquets or for ornamental purposes, fresh</t>
  </si>
  <si>
    <r>
      <rPr>
        <sz val="11"/>
        <rFont val="Calibri"/>
      </rPr>
      <t>https://members.wto.org/crnattachments/2026/SPS/NIC/26_02653_00_s.pdf</t>
    </r>
  </si>
  <si>
    <t>Proyecto de Resolución Directoral para el establecimiento de requisitos fitosanitarios de necesario cumplimiento en la importación de esquejes sin enraizar de flor de pascua (Euphorbia pulcherrima) de origen y procedencia de El Salvador (Draft Directorial Resolution establishing mandatory phytosanitary requirements governing the importation of unrooted cuttings of poinsettia (Euphorbia pulcherrima) originating in and coming from El Salvador)</t>
  </si>
  <si>
    <t>The draft phytosanitary requirements governing the importation into Peru of unrooted cuttings of poinsettia (Euphorbia pulcherrima) originating in and coming from El Salvador are being submitted for public consultation following the completion of the relevant pest risk analysis.</t>
  </si>
  <si>
    <t>Unrooted cuttings of poinsettia (Euphorbia pulcherrima) (HS code: 0602)</t>
  </si>
  <si>
    <t>0602 - Live plants incl. their roots, cuttings and slips; mushroom spawn (excl. bulbs, tubers, tuberous roots, corms, crowns and rhizomes, and chicory plants and roots)</t>
  </si>
  <si>
    <t>El Salvador</t>
  </si>
  <si>
    <r>
      <rPr>
        <sz val="11"/>
        <rFont val="Calibri"/>
      </rPr>
      <t>https://members.wto.org/crnattachments/2026/SPS/PER/26_02560_00_s.pdf</t>
    </r>
  </si>
  <si>
    <t>Proyecto de Resolución Directoral para el establecimiento de requisitos fitosanitarios de necesario cumplimiento en la importación de esquejes sin enraizar de begonia (Begonia spp.) de origen y procedencia de El Salvador (Draft Directorial Resolution establishing mandatory phytosanitary requirements governing the importation of unrooted cuttings of begonia (Begonia spp.) originating in and coming from El Salvador)</t>
  </si>
  <si>
    <t>The draft phytosanitary requirements governing the importation into Peru of unrooted cuttings of begonia (Begonia spp.) originating in and coming from El Salvador are being submitted for public consultation following the completion of the relevant pest risk analysis.</t>
  </si>
  <si>
    <t>Unrooted cuttings of begonia (Begonia spp.) (HS code: 0602)</t>
  </si>
  <si>
    <r>
      <rPr>
        <sz val="11"/>
        <rFont val="Calibri"/>
      </rPr>
      <t>https://members.wto.org/crnattachments/2026/SPS/PER/26_02561_00_s.pdf</t>
    </r>
  </si>
  <si>
    <t>Saudi Arabia, Kingdom of</t>
  </si>
  <si>
    <t>Notice of Administration Order of Saudi Food and Drug Authority Ref. No. 24493 dated 30 November 2025 entitled “Temporary ban on importation of poultry meat, eggs and their products originating from North Denmark in Denmark”</t>
  </si>
  <si>
    <t>The Saudi Food and Drug Authority (SFDA) issued Notice of Administration Order of Saudi Food and Drug Authority Ref. No. 24493 dated 30 November 2025 entitled “Temporary ban on importation of poultry meat, eggs and their products originating from North Denmark in Denmark”. The Saudi Food and Drug Authority (SFDA) has subsequently issued the Notice Administrative Order No. 48623 dated 17 May 2026, lifting the temporary ban on the importation of poultry meat, eggs and their products originating from North Denmark in Denmark, based on the WOAH report dated 23 April 2026, indicating that North Denmark in Denmark is free of Highly Pathogenic Avian Influenza Virus (HPAI).</t>
  </si>
  <si>
    <t>Poultry meat, eggs and their products</t>
  </si>
  <si>
    <t>Animal diseases; Animal health; Avian Influenza; Food safety; Human health; Pest- or Disease- free Regions / Regionalization; Avian Influenza; Human health; Animal health; Food safety; Animal diseases; Pest- or Disease- free Regions / Regionalization</t>
  </si>
  <si>
    <r>
      <rPr>
        <sz val="11"/>
        <rFont val="Calibri"/>
      </rPr>
      <t>https://members.wto.org/crnattachments/2026/SPS/SAU/26_02662_00_x.pdf</t>
    </r>
  </si>
  <si>
    <t>Notice of Administration Order of Saudi Food and Drug Authority Ref. No. 47932 dated 12 May 2026 entitled “Temporary ban on importation of poultry meat, eggs and their products originating from Maine-et-Loire in France”</t>
  </si>
  <si>
    <t>Following the WOAH report dated 17 April 2026, a Highly Pathogenic Avian Influenza (HPAI) virus outbreak has occurred in Maine-et-Loire in France. In compliance with the World Organisation for Animal Health (WOAH), Terrestrial Animal Health Code Chapter 10.4, it is deemed necessary for the Kingdom of Saudi Arabia to prevent the entry of the HPAI virus into the country. Therefore, the import of poultry meat, eggs and their products from Maine-et-Loire in France to the Kingdom of Saudi Arabia is temporarily suspended (with the exception of processed poultry meat and egg products exposed to either heat or other treatments that ensure deactivation of the HPAI virus, as long as it conforms with the approved health requirements, and standards, with a health certificate issued by the official bodies in France prove that the product is free from the virus).</t>
  </si>
  <si>
    <t>Animal diseases; Animal health; Avian Influenza; Food safety; Human health; Pest- or Disease- free Regions / Regionalization</t>
  </si>
  <si>
    <r>
      <rPr>
        <sz val="11"/>
        <rFont val="Calibri"/>
      </rPr>
      <t>https://members.wto.org/crnattachments/2026/SPS/SAU/26_02663_00_x.pdf</t>
    </r>
  </si>
  <si>
    <t>Proposed revision of Ministerial Ordinance on the Specifications and Standards of Feeds and Feed Additives.</t>
  </si>
  <si>
    <t>The revision of the specifications and standards of feeds and feed additives for Acetylcysteine as a feed additive, notified in G/TBT/N/JPN/908 (dated 22 April 2026), will come into force on 26 May 2026.</t>
  </si>
  <si>
    <t>Acetylcysteine as a feed additive.</t>
  </si>
  <si>
    <t>65.120 - Animal feeding stuffs; 65.120 - Animal feeding stuffs</t>
  </si>
  <si>
    <t>Consumer information, labelling (TBT); Protection of human health or safety (TBT); Protection of animal or plant life or health (TBT)</t>
  </si>
  <si>
    <t>The proposal considers whether the Australia New Zealand Food Standards Code (the Code) should be amended to require foods for sale in Australia and New Zealand to display a Health Star Rating (HSR) symbol. This 1st Call for Submissions outlines FSANZ’s assessment, key conclusions and proposed regulatory approaches. Proposed approaches include: requiring the HSR symbol to be displayed on the front-of-pack of most packaged foods for retail sale where a nutrition information panel is required, subject to specified exemptions and prohibitionsstandardising the HSR symbol design and locationrequiring the HSR to be calculated using a prescribed algorithm.FSANZ is seeking stakeholder views to inform whether FSANZ should proceed to preparing a draft variation to amend the Code.</t>
  </si>
  <si>
    <t>67.230 - Prepackaged and prepared foods</t>
  </si>
  <si>
    <t>Food standards; Labelling</t>
  </si>
  <si>
    <t>Notification to Australian and New Zealand Government anticipated May 2027 with adoption (gazettal) to follow shortly after, pending Government consideration.</t>
  </si>
  <si>
    <t>Transitional arrangements will be proposed at the 2nd Call for Submissions.</t>
  </si>
  <si>
    <r>
      <rPr>
        <sz val="11"/>
        <rFont val="Calibri"/>
      </rPr>
      <t>https://www.foodstandards.gov.au/food-standards-code/proposals/p1067-health-star-rating-system</t>
    </r>
  </si>
  <si>
    <t>Australia New Zealand Food Standards Code (English)Available at https://www.foodstandards.gov.au/food-standards-code</t>
  </si>
  <si>
    <t>This final rule amends the National Highway Traffic Safety Administration (NHTSA) regulation governing Event Data Recorders (EDR or EDRs) to delay the implementation schedule for expanded pre-crash data capture requirements. In response to petitions for reconsideration of a final rule published on 18 December 2024 (notified as G/TBT/N/USA/1881/Add.1), the agency is adopting a four-year phase-in compliance schedule that begins 1 September 2028. This action ensures the increased pre-crash data capture requirements are integrated into the vehicle fleet in a manner that aligns with manufacturer production cycles and technical feasibility.This rule is effective 17 June 2026.    Compliance Dates: This final rule adopts a four-year phase-in period that begins 1 September 2028 to comply with part 563, as amended by the 18 December 2024 final rule. Under the four-year phase- in, 25 percent of a manufacturer's applicable vehicles produced from 1 September 2028 to 31 August 2029 must comply with part 563 as amended by the final rule published on 18 December 2024, ''Event Data Recorders,'' followed by 50 percent from 1 September 2029 to 31 August 2030, 75 percent from 1 September 2030 to 31 August 2031, and 100 percent on and after 1 September 2031. Applicable vehicles produced by small-volume and limited-line manufacturers are required to comply beginning 1 September 2032. Applicable vehicles manufactured in two or more stages or that are altered are not required to comply with the rule until on or after 1 September 2033. Voluntary early compliance is permitted.    Petitions for reconsideration of this rule must be received by 2 July 2026.91 Federal Register (FR) 28432, 18 May 2026; Title 49 Code of Federal Regulations (CFR) Part 563 and 585_x000D_
https://www.govinfo.gov/content/pkg/FR-2026-05-18/html/2026-09849.htm_x000D_
https://www.govinfo.gov/content/pkg/FR-2026-05-18/pdf/2026-09849.pdfThis final rule is identified by Docket Number NHTSA-2025-0050. The Docket Folder is available from Regulations.gov at https://www.regulations.gov/docket/NHTSA-2025-0050/document and provides access to primary documents as well as comments received. Documents are also accessible from Regulations.gov by searching the Docket Number. WTO Members and their stakeholders interested in petitioning for reconsideration of this final rule are asked to submit comments to the USA TBT Enquiry Point by or before 4pmEastern Time on 2 July 2026. Comments concerning petitions for reconsideration received by the USA TBT Enquiry Point from WTO Members and their stakeholders will be shared with NHTSA.Other actions notified under the symbol G/TBT/N/USA/1881 are identified by Docket Numbers NHTSA-2022-0021NHTSA-2024-0084 and NHTSA-2025-0050. Those links provide access to primary and supporting documents as well as comments received. Documents are also accessible from Regulations.gov by searching the Docket Numbers.</t>
  </si>
  <si>
    <t>43.040.15 - Car informatics. On board computer systems; 43.040.15 - Car informatics. On board computer systems</t>
  </si>
  <si>
    <r>
      <rPr>
        <sz val="11"/>
        <rFont val="Calibri"/>
      </rPr>
      <t>https://members.wto.org/crnattachments/2026/TBT/USA/final_measure/26_02654_00_e.pdf</t>
    </r>
  </si>
  <si>
    <t>Promoting the Integrity and Security of Telecommunications 
Certification Bodies, Measurement Facilities, and the Equipment 
Authorization Program</t>
  </si>
  <si>
    <t xml:space="preserve">In this document, the Federal Communications Commission (Commission or FCC) adopts measures to strengthen national security and encourage reciprocity in testing and certification. The FCC creates a fast-track priority review process for devices subject to Pre-Approval Guidance (PAG) for applications tested in Trusted Test Labs. Also, updates post-market surveillance and enforcement procedures, and establishes confidential reporting channels for industry participants to raise concerns about violations or national security threats. Lastly, directs development of a consolidated list of prohibited entities to streamline applicant screening and aligns ownership reporting timelines for publicly traded companies with U.S. Securities and Exchange Commission requirements.This final rule is effective 15 June 2026, except the amendments to Sec. Sec.  2.949(b)(5) and (6) and (d) (amendatory instruction 2), 2.951(a)(10) and (11) and (c) (amendatory instruction 4), and 2.962(d)(9) (amendatory instruction 6) which are delayed. The Federal Communications Commission will publish a document in the Federal Register announcing the effective date.91 Federal Register (FR) 27843, 15 May 2026; Title 47 Code of Federal Regulations (CFR) Parts 1 and 2_x000D_
https://www.govinfo.gov/content/pkg/FR-2026-05-15/html/2026-09822.htm_x000D_
https://www.govinfo.gov/content/pkg/FR-2026-05-15/pdf/2026-09822.pdf_x000D_
https://docs.fcc.gov/public/attachments/FCC-26-28A1.pdfThis final rule and the proposed rule notified as G/TBT/N/USA/2031/Rev.1 are identified by ET Docket No. 24-136FCC 26-28. The full text of this document is available and can be downloaded at https://docs.fcc.gov/public/attachments/FCC-26-28A1.pdf. Documents are also accessible through the FCC's Electronic Document Management System (EDOCS) by searching the ET Docket Number.  Comments ("filings") are accessible from the FCC's Electronic Comment Filing System at https://www.fcc.gov/ecfs/search/search-filings/results?q=(proceedings.name:(%2224-136%22))._x000D_
_x000D_
</t>
  </si>
  <si>
    <t>Radio-frequency (RF) devices; Product and company certification. Conformity assessment (ICS code(s): 03.120.20); Radiocommunications (ICS code(s): 33.060)</t>
  </si>
  <si>
    <t>03.120.20 - Product and company certification. Conformity assessment; 33.060 - Radiocommunications; 03.120.20 - Product and company certification. Conformity assessment; 33.060 - Radiocommunications</t>
  </si>
  <si>
    <t>National security requirements (TBT); Prevention of deceptive practices and consumer protection (TBT); Quality requirements (TBT)</t>
  </si>
  <si>
    <r>
      <rPr>
        <sz val="11"/>
        <rFont val="Calibri"/>
      </rPr>
      <t>https://members.wto.org/crnattachments/2026/TBT/USA/final_measure/26_02656_00_e.pdf
https://members.wto.org/crnattachments/2026/TBT/USA/final_measure/26_02656_01_e.pdf</t>
    </r>
  </si>
  <si>
    <t>CARB Withdrawal of Advanced Clean Trucks Pooling Amendments</t>
  </si>
  <si>
    <t>By notice dated 13 May 2025, and published in the 30 May 2025, California Regulatory Notice Regis­ter, Register 2025, Number 22–Z (notified as G/TBT/N/USA/2218), the California Air Resources Board (CARB) announced the original no­tice of public hearing scheduled for 24 July 2025, to consider approving the Proposed Amendments to the Advanced Clean Trucks Regulation and the Zero–Emission Powertrain Certification Test Procedure. Please be advisedthat the Proposed Amendments to the Advanced Clean Trucks Regulation and the Zero–Emission Powertrain Certification Test Proce­dure including test procedures and other rulemak­ing documents relating to these rules have been with­drawn. Pursuant to Government Code section 11347, publication of this Notice of Decision Not to Proceed hereby terminates the rulemaking action, as published on 30 May 2025, in the California Regulatory Notice Register.California Notice Register No. 20-Z, 15 May 2026, page 700:_x000D_
https://oal.ca.gov/wp-content/uploads/sites/166/2026/05/2026-Notice-Register-No.-20-Z-May-15-2026.pdf</t>
  </si>
  <si>
    <t>Truck emissions; Environmental protection (ICS code(s): 13.020); Transport exhaust emissions (ICS code(s): 13.040.50); Road vehicle systems (ICS code(s): 43.040)</t>
  </si>
  <si>
    <t>13.020 - Environmental protection; 13.040.50 - Transport exhaust emissions; 43.040 - Road vehicle systems; 13.020 - Environmental protection; 13.040.50 - Transport exhaust emissions; 43.040 - Road vehicle systems</t>
  </si>
  <si>
    <t>Revision of Tier 4 Criteria Pollutant Standards, Part 1: Amendments to Phase-In Schedule for Light-Duty and Medium-Duty Vehicles</t>
  </si>
  <si>
    <t>Proposed rule - The U.S. Environmental Protection Agency (EPA) is reconsidering the Tier 4 criteria pollutant standards for new motor vehicles promulgated within the final rule entitled "Multi-Pollutant Emissions Standards for Model Years 2027 and Later Light-Duty and Medium-Duty Vehicles" (notified as G/TBT/N/USA/1991/Add.1). This reconsideration will occur in two separate, but coordinated, rulemakings. In this Part 1 rulemaking, the EPA is proposing to amend the phase-in schedule for the Tier 4 criteria pollutant standards for certain vehicles to address changing circumstances and feasibility concerns. These amendments, if finalized, would extend the Tier 3 standards for certain vehicles to model years (MYs) 2027 and 2028 such that the Tier 4 standards for these vehicles would phase in starting with MY 2029. The EPA is also proposing other changes to the test protocols used to evaluate emissions performance for certification and related regulatory issues. Potential amendments to the Tier 4 standards and other program elements will be proposed separately in a future Part 2 rulemaking.The EPA plans to hold a public hearing for this proposal on 3 June and 4 June 2026. If there is sufficient interest, an additional day of hearings will be held on the subsequent day. Information on the public hearing is available at https://www.epa.gov/regulations-emissions-vehicles-and-engines/revision-tier-4-phase-schedule-light-duty-and-medium. Please also refer to this website for any updates regarding the hearings. The EPA does not intend to publish additional documents in the Federal Register announcing updates. Please sign up for a speaking slot by emailing EPA-LD-MobileSource-Hearings@epa.gov. Note that each speaker will get three (3) minutes to speak. </t>
  </si>
  <si>
    <t>Pollutant emission standards for light-duty and medium-duty vehicles; Product and company certification. Conformity assessment (ICS code(s): 03.120.20); Environmental protection (ICS code(s): 13.020); Air quality (ICS code(s): 13.040); Road vehicle systems (ICS code(s): 43.040)</t>
  </si>
  <si>
    <t>03.120.20 - Product and company certification. Conformity assessment; 13.020 - Environmental protection; 13.040 - Air quality; 43.040 - Road vehicle systems</t>
  </si>
  <si>
    <t>Consumer information, labelling (TBT); Quality requirements (TBT); Cost saving and productivity enhancement (TBT)</t>
  </si>
  <si>
    <r>
      <rPr>
        <sz val="11"/>
        <rFont val="Calibri"/>
      </rPr>
      <t>https://members.wto.org/crnattachments/2026/TBT/USA/26_02655_00_e.pdf</t>
    </r>
  </si>
  <si>
    <t>91 Federal Register (FR) 28463, 18 May 2026; Title 40 Code of Federal Regulations (CFR) Parts 8586, and 1066_x000D_
https://www.govinfo.gov/content/pkg/FR-2026-05-18/html/2026-09905.htm_x000D_
https://www.govinfo.gov/content/pkg/FR-2026-05-18/pdf/2026-09905.pdfThis proposed rule is identified by Docket Number EPA-HQ-OAR-2025-3297. The Docket Folder is available on Regulations.gov at https://www.regulations.gov/docket/EPA-HQ-OAR-2025-3297/document and provides access to primary documents as well as comments received. Documents are also accessible from Regulations.gov by searching the Docket Number. </t>
  </si>
  <si>
    <t>Draft Resolution 1383, 15 January 2026</t>
  </si>
  <si>
    <t>Draft Resolution 1383, 15 January 2026 - previously notified through  G/SPS/N/BRA/2471 - was adopted as Normative Instruction 443, 8 May 2026. The regulation includes the active ingredient I35—METHYL ICAFOLINE on the Monograph List of Active Ingredients for Pesticides, Household Cleaning Products and Wood Preservatives, which was published by Normative Instruction 103 on 19 October 2021 in the Brazilian Official Gazette (DOU - Diário Oficial da União). </t>
  </si>
  <si>
    <t>Environment. Health protection. Safety (ICS code(s): 13)</t>
  </si>
  <si>
    <t>13 - ENVIRONMENT. HEALTH PROTECTION. SAFETY; 13 - Environment. Health protection. Safety</t>
  </si>
  <si>
    <r>
      <rPr>
        <sz val="11"/>
        <rFont val="Calibri"/>
      </rPr>
      <t>https://members.wto.org/crnattachments/2026/SPS/BRA/26_02605_00_x.pdf
The final text is available only in Portuguese and can be downloaded at: 
https://anvisalegis.datalegis.net/action/UrlPublicasAction.php?acao=abrirAtoPublico&amp;num_ato=00000443&amp;sgl_tipo=INM&amp;sgl_orgao=DC/ANVISA/MS&amp;vlr_ano=2026&amp;seq_ato=000&amp;cod_modulo=134&amp;cod_menu=1696</t>
    </r>
  </si>
  <si>
    <t>Draft - Establishes the phytosanitary requirements for the importation of propagative material of begonia (Begonia spp.) produced in any origin</t>
  </si>
  <si>
    <t>Draft Ordinance aiming to establish the phytosanitary requirements for the importation into Brazil of propagative material of begonia (Begonia spp.,Category 4) produced in any origin.</t>
  </si>
  <si>
    <t>Begonia spp.</t>
  </si>
  <si>
    <t>060290 - Live plants, incl. their roots, and mushroom spawn (excl. bulbs, tubers, tuberous roots, corms, crowns and rhizomes, incl. chicory plants and roots, unrooted cuttings and slips, fruit and nut trees, rhododendrons, azaleas and roses)</t>
  </si>
  <si>
    <r>
      <rPr>
        <sz val="11"/>
        <rFont val="Calibri"/>
      </rPr>
      <t>https://members.wto.org/crnattachments/2026/SPS/BRA/26_02606_00_e.pdf
https://members.wto.org/crnattachments/2026/SPS/BRA/26_02606_00_x.pdf</t>
    </r>
  </si>
  <si>
    <t>Established Maximum Residue Limits: Lambda-cyhalothrin</t>
  </si>
  <si>
    <t>The proposed maximum residue limit (PMRL) document for lambda-cyhalothrin notified in G/SPS/N/CAN/1585 (dated 5 February 2025) was adopted 11 May 2026.The proposed MRLs were established via entry into the Maximum Residue Limits Database and are provided directly below: MRL (ppm)1 Raw Agricultural Commodity (RAC) and/or Processed Commodity0.03           Fat of goats, hogs, horses and sheep0.01        Eggs; meat and meat by-products of goats, hogs, horses and sheep; fat, meat and meat by-products of poultry; milk1 ppm = parts per millionAs per PMRL2025-03, the revocation of the MRLs for lambda-cyhalothrin on apples at 0.3 ppm and peaches at 0.5 ppm has now taken effect. Residues of lambda-cyhalothrin in or on apples and peaches are now regulated under the MRL of 0.01 ppm, currently established for "all food commodities (other than those listed in this item)".MRLs established in Canada may be found using Health Canada’s Maximum Residue Limit Databasehttps://pest-control.canada.ca/pesticide-registry/en/mrl-search.html) on the Maximum residue limits, human health, and food safety webpage (https://www.canada.ca/en/health-canada/services/consumer-product-safety/pesticides-pest-management/public/protecting-your-health-environment/pesticides-food/maximum-residue-limits-pesticides.html). The database allows users to search for pesticides or for food commodities.</t>
  </si>
  <si>
    <t>Pesticide lambda-cyhalothrin in or on various commodities (ICS codes: 65.020, 65.100, 67.040, 67.080, 67.120)</t>
  </si>
  <si>
    <t>65.020 - Farming and forestry; 65.020 - Farming and forestry; 65.100 - Pesticides and other agrochemicals; 65.100 - Pesticides and other agrochemicals; 67.040 - Food products in general; 67.040 - Food products in general; 67.080 - Fruits. Vegetables; 67.080 - Fruits. Vegetables; 67.120 - Meat, meat products and other animal produce; 67.120 - Meat, meat products and other animal produce</t>
  </si>
  <si>
    <t>Adoption/publication/entry into force of reg.; Food safety; Human health; Maximum residue limits (MRLs); Human health; Food safety; Maximum residue limits (MRLs)</t>
  </si>
  <si>
    <t>Resolución Exenta No 3.590 de 2026, que "Establece criterios para aceptación de certificados veterinarios internacionales que amparan la internación o importación a Chile de animales y productos de origen animal y deroga Resolución Exenta No 6.539 de 2011" (Exempt Resolution No. 3.590 of 2026, establishing criteria for the acceptance of international veterinary certificates covering the entry or importation into Chile of animals and products of animal origin, and repealing Exempt Resolution No. 6.539 of 2011)Chile hereby advises that Exempt Resolution No. 3.590 of 2026, establishing criteria for the acceptance of international veterinary certificates covering the entry or importation into Chile of animals and products of animal origin, and repealing Exempt Resolution No. 6.539 of 2011, was published in the Official Journal on 13 May 2026 and will enter into force 90 days after that date.https://members.wto.org/crnattachments/2026/SPS/CHL/26_02610_00_s.pdf</t>
  </si>
  <si>
    <t>Animals and products of animal origin</t>
  </si>
  <si>
    <r>
      <rPr>
        <sz val="11"/>
        <rFont val="Calibri"/>
      </rPr>
      <t>https://members.wto.org/crnattachments/2026/SPS/CHL/26_02610_00_s.pdf</t>
    </r>
  </si>
  <si>
    <t>Modifica Resolución No 1.923 de 2025 que Establece requisitos fitosanitarios de importación para plantas de frutilla (Fragaria × ananassa) procedentes de los Estados miembros de la Unión Europea (Amendment to Resolution No. 1.923 of 2025 establishing phytosanitary import requirements for Fragaria × ananassa plants from European Union member States).</t>
  </si>
  <si>
    <t>The draft Resolution updates the phytosanitary import requirements for strawberry (Fragaria × ananassa) plants from European Union member States. In particular, it removes from the requirements the pest Aphelenchoides fragariae, which is present in Chile, replaces Colletotrichum acutatum complex with Colletotrichum acutatum; and updates the scientific names of raspberry ringspot virus (=Nepovirus rubi) and tomato black ring virus (=Nepovirus nigranuli), in accordance with the SAG's official list of quarantine pests, established in Resolution No. 3.080 of 2003 and amendments thereto.Further details can be found in the document attached hereto.</t>
  </si>
  <si>
    <r>
      <rPr>
        <sz val="11"/>
        <rFont val="Calibri"/>
      </rPr>
      <t>https://members.wto.org/crnattachments/2026/SPS/CHL/26_02627_00_s.pdf
https://members.wto.org/crnattachments/2026/SPS/CHL/26_02627_01_s.pdf</t>
    </r>
  </si>
  <si>
    <t>Resolución para regular la importación de frutas de Kaki (Diospyros kaki) para consumo fresco originarias de Brasil (Resolution governing the importation, for consumption, of fresh persimmons (Diospyros kaki) originating in Brazil)Costa Rica hereby advises that the phytosanitary measures, notified in document G/SPS/N/CRI/350, have entered into force pursuant to Resolution No. 018-2026-CV-ARP-SFE, State Phytosanitary Service, Plant Quarantine Department, Pest Risk Analysis Unit, establishing phytosanitary requirements for the importation, for consumption, of fresh persimmons (Diospyros kaki) originating in Brazil.https://members.wto.org/crnattachments/2026/SPS/CRI/26_02590_00_s.pdf</t>
  </si>
  <si>
    <t>Fresh persimmons (HS code(s): 081070)</t>
  </si>
  <si>
    <t>081070 - Fresh persimmons; 081070 - Fresh persimmons</t>
  </si>
  <si>
    <r>
      <rPr>
        <sz val="11"/>
        <rFont val="Calibri"/>
      </rPr>
      <t>https://members.wto.org/crnattachments/2026/SPS/CRI/26_02590_00_s.pdf</t>
    </r>
  </si>
  <si>
    <t>Resolución para regular la importación de frutas de Kaki (Diospyros kaki) para consumo fresco originarias de Uruguay (Resolution governing the importation, for consumption, of fresh persimmons (Diospyros kaki) originating in Uruguay)Costa Rica hereby advises that the phytosanitary measures, notified in document G/SPS/N/CRI/351, have entered into force pursuant to Resolution No. 019-2026-CV-ARP-SFE, State Phytosanitary Service, Plant Quarantine Department, Pest Risk Analysis Unit, establishing phytosanitary requirements for the importation, for consumption, of fresh persimmons (Diospyros kaki) originating in Uruguay.https://members.wto.org/crnattachments/2026/SPS/CRI/26_02593_00_s.pdf</t>
  </si>
  <si>
    <r>
      <rPr>
        <sz val="11"/>
        <rFont val="Calibri"/>
      </rPr>
      <t>https://members.wto.org/crnattachments/2026/SPS/CRI/26_02593_00_s.pdf</t>
    </r>
  </si>
  <si>
    <t>Commission Implementing Regulation (EU) 2026/1012 of 7 May 2026 concerning the authorisation of L-cysteine, L-cysteine hydrochloride monohydrate and L-cysteine hydrochloride as feed additives for all animal species (Text with EEA relevance)</t>
  </si>
  <si>
    <t>This Regulation authorises for the first time in the European Union and for a period of ten years L-cysteine, L-cysteine hydrochloride monohydrate and L-cysteine hydrochloride as feed additives belonging to the category ‘nutritional additives’ and in the functional group ‘amino acids, their salts and analogues’ for all animal species. This authorisation is based on the favourable conclusions of a scientific assessment of the dossier submitted by the applicant, conducted by the European Food Safety Authority (EFSA). The terms of the authorisation are detailed in the Annex to the Act.</t>
  </si>
  <si>
    <t>2309 - Preparations of a kind used in animal feeding</t>
  </si>
  <si>
    <t>Animal health; Maximum residue limits (MRLs); Food safety; Human health</t>
  </si>
  <si>
    <t>This Regulation shall enter into force on the  twentieth day following that of its publication in the Official Journal of the European Union.</t>
  </si>
  <si>
    <r>
      <rPr>
        <sz val="11"/>
        <rFont val="Calibri"/>
      </rPr>
      <t>https://members.wto.org/crnattachments/2026/SPS/EEC/26_02579_00_e.pdf
https://members.wto.org/crnattachments/2026/SPS/EEC/26_02579_00_f.pdf
https://members.wto.org/crnattachments/2026/SPS/EEC/26_02579_00_s.pdf</t>
    </r>
  </si>
  <si>
    <t>Commission Implementing Regulation (EU) 2026/1014 of 7 May 2026 concerning the authorisation of L-tryptophan produced with Escherichia coli CCTCC M 2024517 as a feed additive for all animal species (Text with EEA relevance)</t>
  </si>
  <si>
    <t>This Regulation authorises for the first time in the European Union and for a period of ten years L-tryptophan produced with Escherichia coli CCTCC M 2024517 as a feed additive belonging to the category ‘nutritional additives’ and in the functional group ‘amino acids, their salts and analogues’ for all animal species. This authorisation is based on the favourable conclusions of a scientific assessment of the dossier submitted by the applicant, conducted by the European Food Safety Authority (EFSA). The terms of the authorisation are detailed in the Annex to the Act.</t>
  </si>
  <si>
    <r>
      <rPr>
        <sz val="11"/>
        <rFont val="Calibri"/>
      </rPr>
      <t>https://members.wto.org/crnattachments/2026/SPS/EEC/26_02580_00_e.pdf
https://members.wto.org/crnattachments/2026/SPS/EEC/26_02580_00_f.pdf
https://members.wto.org/crnattachments/2026/SPS/EEC/26_02580_00_s.pdf</t>
    </r>
  </si>
  <si>
    <t>Commission Implementing Regulation (EU) 2026/1018 of 7 May 2026 concerning the authorisation of a preparation of Saccharomyces cerevisiae NBRC 0203 and Lacticaseibacillus rhamnosus NBRC 3425 as a feed additive for all animal species (Text with EEA relevance)</t>
  </si>
  <si>
    <t>This Regulation authorises for the first time in the European Union and for a period of ten years a preparation of Saccharomyces cerevisiae NBRC 0203 and Lacticaseibacillus rhamnosus NBRC 3425 as a feed additive belonging to the category ‘technological additives’ and in the functional group ‘silage additives’ for all animal species. This authorisation is based on the favourable conclusions of a scientific assessment of the dossier submitted by the applicant, conducted by the European Food Safety Authority (EFSA). The terms of the authorisation are detailed in the Annex to the Act.</t>
  </si>
  <si>
    <r>
      <rPr>
        <sz val="11"/>
        <rFont val="Calibri"/>
      </rPr>
      <t>https://members.wto.org/crnattachments/2026/SPS/EEC/26_02581_00_e.pdf
https://members.wto.org/crnattachments/2026/SPS/EEC/26_02581_00_f.pdf
https://members.wto.org/crnattachments/2026/SPS/EEC/26_02581_00_s.pdf</t>
    </r>
  </si>
  <si>
    <t>Commission Implementing Regulation (EU) 2026/1037 of 7 May 2026 concerning the authorisation of a preparation of Enterococcus lactis NCIMB 10415 as a feed additive for all animal species (Text with EEA relevance)</t>
  </si>
  <si>
    <t>This Regulation authorises for the first time in the European Union and for a period of ten years a preparation of Enterococcus lactis NCIMB 10415 as a feed additive belonging to the category ‘technological additives’ and in the functional group ‘silage additives’ for all animal species. This authorisation is based on the favourable conclusions of a scientific assessment of the dossier submitted by the applicant, conducted by the European Food Safety Authority (EFSA). The terms of the authorisation are detailed in the Annex to the Act.</t>
  </si>
  <si>
    <r>
      <rPr>
        <sz val="11"/>
        <rFont val="Calibri"/>
      </rPr>
      <t>https://members.wto.org/crnattachments/2026/SPS/EEC/26_02582_00_e.pdf
https://members.wto.org/crnattachments/2026/SPS/EEC/26_02582_00_f.pdf
https://members.wto.org/crnattachments/2026/SPS/EEC/26_02582_00_s.pdf</t>
    </r>
  </si>
  <si>
    <t>Commission Implementing Regulation (EU) 2026/1017 of 7 May 2026 concerning the authorisation of L-threonine produced with Escherichia coli CCTCC M 2024477 as a feed additive for all animal species (Text with EEA relevance)</t>
  </si>
  <si>
    <t>This Regulation authorises for the first time in the European Union and for a period of ten years L-threonine produced with Escherichia coli CCTCC M 2024477 as a feed additive belonging to the category ‘nutritional additives’ and in the functional group ‘amino acids, their salts and analogues’ for all animal species. This authorisation is based on the favourable conclusions of a scientific assessment of the dossier submitted by the applicant, conducted by the European Food Safety Authority (EFSA). The terms of the authorisation are detailed in the Annex to the Act.</t>
  </si>
  <si>
    <t>Animal health; Escherichia coli; Maximum residue limits (MRLs); Food safety; Human health</t>
  </si>
  <si>
    <r>
      <rPr>
        <sz val="11"/>
        <rFont val="Calibri"/>
      </rPr>
      <t>https://members.wto.org/crnattachments/2026/SPS/EEC/26_02583_00_e.pdf
https://members.wto.org/crnattachments/2026/SPS/EEC/26_02583_00_f.pdf
https://members.wto.org/crnattachments/2026/SPS/EEC/26_02583_00_s.pdf</t>
    </r>
  </si>
  <si>
    <t>Commission Implementing Regulation (EU) 2026/1020 of 7 May 2026 concerning the authorisation of a preparation of Pediococcus pentosaceus NCIMB 12674/DSM 35357 as a feed additive for all animal species (Text with EEA relevance)</t>
  </si>
  <si>
    <t>This Regulation authorises for the first time in the European Union and for a period of ten years a preparation of Pediococcus pentosaceus NCIMB 12674/DSM 35357 as a feed additive belonging to the category ‘technological additives’ and in the functional group ‘silage additives’ for all animal species. This authorisation is based on the favourable conclusions of a scientific assessment of the dossier submitted by the applicant, conducted by the European Food Safety Authority (EFSA). The terms of the authorisation are detailed in the Annex to the Act.</t>
  </si>
  <si>
    <r>
      <rPr>
        <sz val="11"/>
        <rFont val="Calibri"/>
      </rPr>
      <t>https://members.wto.org/crnattachments/2026/SPS/EEC/26_02585_00_e.pdf
https://members.wto.org/crnattachments/2026/SPS/EEC/26_02585_00_f.pdf
https://members.wto.org/crnattachments/2026/SPS/EEC/26_02585_00_s.pdf</t>
    </r>
  </si>
  <si>
    <t>India</t>
  </si>
  <si>
    <t>Draft Veterinary Health Certificate for Import of Equids/Non-Equid perissodactyls (Wild Ass, Zebra, Hippopotamus, Tapir, Rhinoceros and other similar species) into India</t>
  </si>
  <si>
    <t>The draft Veterinary Health Certificate for import of equids and non-equid perissodactyls into India prescribes detailed sanitary, quarantine, testing, vaccination, transportation, and post-import requirements to ensure biosecurity and prevent the introduction of infectious and contagious diseases. The certificate includes provisions relating to animal identification, origin, pre-export quarantine, disease-free status of the exporting country or establishment, mandatory vaccination and diagnostic testing protocols for various equine diseases, vector protection measures, transportation hygiene, and post-import quarantine procedures in India. It also lays down responsibilities of the competent veterinary authority and importer, while aligning the import conditions with guidelines laydown by World Organisation for Animal Health (WOAH) standards. </t>
  </si>
  <si>
    <t>Equids/Non-Equid perissodactyls (Wild Ass, Zebra, Hippopotamus, Tapir, Rhinoceros and other similar species)</t>
  </si>
  <si>
    <t>0101 - Live horses, asses, mules and hinnies; 010619 - Live mammals (excl. primates, whales, dolphins and porpoises, manatees and dugongs, seals, sea lions and walruses, camels and other camelids, rabbits and hares, horses, asses, mules, hinnies, bovines, pigs, sheep and goats)</t>
  </si>
  <si>
    <t>Animal health (SPS); Protect humans from animal/plant pest or disease (SPS)</t>
  </si>
  <si>
    <t>Animal health; Animal diseases</t>
  </si>
  <si>
    <r>
      <rPr>
        <sz val="11"/>
        <rFont val="Calibri"/>
      </rPr>
      <t>https://members.wto.org/crnattachments/2026/SPS/IND/26_02543_00_e.pdf
https://www.dahd.gov.in/sites/default/files/2026-04/DraftVeterinaryHealthCertificateForImportOfEquidsAndNonEquidPerissodactyls.pdf</t>
    </r>
  </si>
  <si>
    <t>Draft Veterinary Health Certificate for Import of Equid Semen into India</t>
  </si>
  <si>
    <t>The document is a draft Veterinary Health Certificate for import of equid semen into India, outlining the general information, sanitary requirements, testing protocols, collection procedures, storage, transport conditions, and post-import quarantine measures applicable for import consignments. It prescribes detailed animal health requirments for donor stallions from major equine diseases such as African Horse Sickness, Equine Infectious Anemia, Equine Viral Arteritis, Glanders, Dourine, Brucellosis, and Contagious Equine Metritis, in line with the standards of the World Organisation for Animal Health (WOAH). The certificate further specifies requirements related to approved semen collection centres, laboratory testing, traceability, packaging, transport hygiene, and post-import inspection and testing.</t>
  </si>
  <si>
    <t>Equids semen</t>
  </si>
  <si>
    <t>051199 - Products of animal origin, n.e.s., dead animals, unfit for human consumption (excl. fish, crustaceans, molluscs or other aquatic invertebrates)</t>
  </si>
  <si>
    <r>
      <rPr>
        <sz val="11"/>
        <rFont val="Calibri"/>
      </rPr>
      <t>https://members.wto.org/crnattachments/2026/SPS/IND/26_02544_00_e.pdf
https://www.dahd.gov.in/sites/default/files/2026-04/DraftVeterinaryHealthCertificateForImportofEquidSemenIntoIndia_0.pdf</t>
    </r>
  </si>
  <si>
    <t>Department Circular No. 14 series of 2026 “Rules and Regulations on the Importation of Salt”</t>
  </si>
  <si>
    <t>This Circular shall establish food safety controls and inspection for the importation of food-grade salt and non-food grade salt under Section 22 of the Republic Act No. 11985.</t>
  </si>
  <si>
    <t>ICS code: 67.220.20</t>
  </si>
  <si>
    <t>2501 - Salt (including table salt and denatured salt) and pure sodium chloride, whether or not in aqueous solution or containing added anti-caking or free-flowing agents; sea water.</t>
  </si>
  <si>
    <t>Food safety (SPS); Animal health (SPS); Plant protection (SPS)</t>
  </si>
  <si>
    <t>6 months from adoption</t>
  </si>
  <si>
    <t>Russian Federation</t>
  </si>
  <si>
    <t>Letter of the Federal Service for Veterinary and Phytosanitary Surveillance No. FS-ARe-7/7199-3 of 28 April 2026</t>
  </si>
  <si>
    <t>The Federal Service for Veterinary and Phytosanitary Surveillance introduced a temporary restriction on imports of live animals susceptible to lumpy skin disease, products and raw hides derived from such animals, products in packaging transported in hand luggage and luggage, and used equipment for maintenance and transportation of these animals, as well as on the transit of cattle and animals susceptible to lumpy skin disease from Egypt to the territory of the Russian Federation due to the outbreak of lumpy skin disease in the country indicated.</t>
  </si>
  <si>
    <t>Live animals susceptible to lumpy skin disease, products not subject to processing that ensures the destruction of the LSD virus and raw hides derived from such animals, products in packaging transported in hand luggage and luggage, as well as used equipment for maintenance and transportation of these animals (HS code(s): 0102; 0106; 0511)</t>
  </si>
  <si>
    <t>0102 - Live bovine animals; 0106 - Live animals (excl. horses, asses, mules, hinnies, bovine animals, swine, sheep, goats, poultry, fish, crustaceans, molluscs and other aquatic invertebrates, and microorganic cultures etc.); 0511 - Animal products n.e.s.; dead animals of all types, unfit for human consumption</t>
  </si>
  <si>
    <t>Animal diseases; Animal health</t>
  </si>
  <si>
    <r>
      <rPr>
        <sz val="11"/>
        <rFont val="Calibri"/>
      </rPr>
      <t>https://members.wto.org/crnattachments/2026/SPS/RUS/26_02616_00_x.pdf
https://fsvps.gov.ru/files/ukazanie-rosselhoznadzora-ot-28-aprelya-2026-goda-№-fs-are-7-7199-3/</t>
    </r>
  </si>
  <si>
    <t>Letter of the Federal Service for Veterinary and Phytosanitary Surveillance as of 28 April 2026 No. FS-ARe-7/7198-3</t>
  </si>
  <si>
    <t>This letter introduces temporary restrictions on the imports of certain animals susceptible to foot-and-mouth disease and products derived thereof, as well as on the transit of animals susceptible to foot-and-mouth disease from Egypt to the territory of the Russian Federation due to the deterioration of foot-and-mouth disease epizootic situation in the country indicated.</t>
  </si>
  <si>
    <t>Animals susceptible to foot-and-mouth disease and products derived thereof, including products in packaging transported in hand luggage and luggage for personal use (HS code(s): 0102; 0103; 010613; 0201; 0202; 0203; 0204; 0205; 0206; 0209; 0210; 04; 051110; 051199; 2309; 430180; 430190; 430390; 843680; 970529)</t>
  </si>
  <si>
    <t>0102 - Live bovine animals; 0103 - Live swine; 010613 - Live camels and other camelids [Camelidae]; 0201 - Meat of bovine animals, fresh or chilled; 0202 - Meat of bovine animals, frozen; 0203 - Meat of swine, fresh, chilled or frozen; 0204 - Meat of sheep or goats, fresh, chilled or frozen; 0205 - Meat of horses, asses, mules or hinnies, fresh, chilled or frozen.; 0206 - Edible offal of bovine animals, swine, sheep, goats, horses, asses, mules or hinnies, fresh, chilled or frozen; 0209 - Pig fat, free of lean meat, and poultry fat, not rendered or otherwise extracted, fresh, chilled, frozen, salted, in brine, dried or smoked; 0210 - Meat and edible offal, salted, in brine, dried or smoked; edible flours and meals of meat or meat offal; 04 - DAIRY PRODUCE; BIRDS' EGGS; NATURAL HONEY; EDIBLE PRODUCTS OF ANIMAL ORIGIN, NOT ELSEWHERE SPECIFIED OR INCLUDED; 051110 - Bovine semen; 051199 - Products of animal origin, n.e.s., dead animals, unfit for human consumption (excl. fish, crustaceans, molluscs or other aquatic invertebrates); 2309 - Preparations of a kind used in animal feeding; 430180 - Raw furskins, whole, with or without heads, tails or paws (excl. those of mink, lamb - Astrachan, Caracul, Persian, Broadtail and similar, and Indian, Chinese, Mongolian or Tibetan - and fox); 430190 - Heads, tails, paws and other pieces or cuttings of furskins suitable for use in furriery; 430390 - Articles of furskin (excl. articles of apparel, clothing accessories and goods of chapter 95, e.g. toys, games and sports equipment); 843680 - Agricultural, horticultural, forestry or bee-keeping machinery, n.e.s.; 970529 - Collections and collectors’ pieces of zoological, botanical, mineralogical, anatomical or paleontological interest (excl. human specimens and parts thereof, and extinct or endangered species and parts thereof)</t>
  </si>
  <si>
    <t>Animal diseases; Animal health; Foot and mouth disease</t>
  </si>
  <si>
    <r>
      <rPr>
        <sz val="11"/>
        <rFont val="Calibri"/>
      </rPr>
      <t>https://members.wto.org/crnattachments/2026/SPS/RUS/26_02617_00_x.pdf
https://fsvps.gov.ru/files/ukazanie-rosselhoznadzora-ot-28-aprelya-2026-goda-№-fs-are-7-7198-3/</t>
    </r>
  </si>
  <si>
    <t>Regulation on Plant Quarantine</t>
  </si>
  <si>
    <t>The Regulation on Plant Quarantine was reviewed and updated in order to modernise measures taking into account the current findings made in Türkiye. Revised and updated regulation notified through G/SPS/N/TUR/23/Rev.1 on 3 June 2024. For comment period extension, an amendment was notified through G/SPS/N/TUR/23/Rev.1/Add.1 on 11 July 2024.This time revised and updated Regulation on Plant Quarantine was published in the Official Gazette dated 6 May 2026 and numbered 33245. This revised and updated regulation shall enter into force ninety days after the date of its publication.</t>
  </si>
  <si>
    <t>Plants, plant products and other substances that are subject to plant health and quarantine</t>
  </si>
  <si>
    <t>06 - LIVE TREES AND OTHER PLANTS; BULBS, ROOTS AND THE LIKE; CUT FLOWERS AND ORNAMENTAL FOLIAGE; 07 - EDIBLE VEGETABLES AND CERTAIN ROOTS AND TUBERS; 08 - EDIBLE FRUIT AND NUTS; PEEL OF CITRUS FRUITS OR MELONS; 06 - LIVE TREES AND OTHER PLANTS; BULBS, ROOTS AND THE LIKE; CUT FLOWERS AND ORNAMENTAL FOLIAGE; 07 - EDIBLE VEGETABLES AND CERTAIN ROOTS AND TUBERS; 08 - EDIBLE FRUIT AND NUTS; PEEL OF CITRUS FRUITS OR MELONS</t>
  </si>
  <si>
    <t>Adoption/publication/entry into force of reg.; Certification, control and inspection; Pests; Plant health; Territory protection; Territory protection; Pests; Plant health; Certification, control and inspection</t>
  </si>
  <si>
    <r>
      <rPr>
        <sz val="11"/>
        <rFont val="Calibri"/>
      </rPr>
      <t>https://members.wto.org/crnattachments/2026/SPS/TUR/26_02618_00_x.pdf
https://members.wto.org/crnattachments/2026/SPS/TUR/26_02618_01_x.pdf
https://www.resmigazete.gov.tr/eskiler/2026/05/20260506-2.htm</t>
    </r>
  </si>
  <si>
    <t>Turkish Food Codex Communiqué on Aromatised Wine, Aromatised Wine Based Drinks and Aromatised Wine Cocktails was notified in G/SPS/N/TUR/94 (11 October 2017). This Communiqué has been amended in content and notified in G/SPS/N/TUR/94/Add.1 (20 May 2025).This time the Communique on the Amendment of Turkish Food Codex Communique on Aromatised Wine, Aromatised Wine Based Drinks and Aromatised Wine Cocktails has been published in the Official Gazette dated 13 May 2026, numbered 33252. This Communiqué shall enter into force on the date of its publication with a transition period until 30 September 2026.</t>
  </si>
  <si>
    <t>Aromatised wine products</t>
  </si>
  <si>
    <t>2205 - Vermouth and other wine of fresh grapes, flavoured with plants or aromatic substances; 2205 - Vermouth and other wine of fresh grapes, flavoured with plants or aromatic substances</t>
  </si>
  <si>
    <t>Adoption/publication/entry into force of reg.; Food safety; Human health; Labelling; Food safety; Labelling; Human health</t>
  </si>
  <si>
    <r>
      <rPr>
        <sz val="11"/>
        <rFont val="Calibri"/>
      </rPr>
      <t>https://members.wto.org/crnattachments/2026/SPS/TUR/26_02640_00_x.pdf
https://www.resmigazete.gov.tr/eskiler/2026/05/20260513-6.htm</t>
    </r>
  </si>
  <si>
    <t>Draft Order of the Ministry of Health of Ukraine “On Approval of the Criteria for Classifying Drinking Water as Natural Mineral Water"</t>
  </si>
  <si>
    <t>The draft Order provides for the approval of criteria for classifying drinking water as natural mineral water. The Criteria define the geological, hydrogeological, physical, chemical, physico-chemical and microbiological requirements that drinking water shall  to comply with in order to be classified as natural mineral water, including underground origin, protection from contamination, microbiological safety, stability of composition and temperature within natural variations, and specific natural characteristics such as mineral content, trace elements or other constituents. The Criteria also establish maximum levels for certain naturally occurring constituents that may pose a risk to human health and provide for pharmacological, physiological and clinical studies where necessary.</t>
  </si>
  <si>
    <t>Natural mineral water; Waters, incl. natural or artificial mineral waters and aerated waters, not containing added sugar, other sweetening matter or flavoured; ice and snow (HS code(s): 2201)</t>
  </si>
  <si>
    <t>2201 - Waters, incl. natural or artificial mineral waters and aerated waters, not containing added sugar, other sweetening matter or flavoured; ice and snow</t>
  </si>
  <si>
    <r>
      <rPr>
        <sz val="11"/>
        <rFont val="Calibri"/>
      </rPr>
      <t>https://members.wto.org/crnattachments/2026/SPS/UKR/26_02620_00_x.pdf
https://members.wto.org/crnattachments/2026/SPS/UKR/26_02620_01_x.pdf
https://members.wto.org/crnattachments/2026/SPS/UKR/26_02620_02_x.pdf
https://moz.gov.ua/uk/povidomlennya-pro-oprilyudnennya-proyektu-nakazu-ministerstva-ohoroni-zdorov-ya-ukrayini-pro-zatverdzhennya-kriteriyiv-vidnesennya-vodi-pitnoyi-do-kategoriyi-voda-prirodna-mineralna</t>
    </r>
  </si>
  <si>
    <t>Draft Resolution of the Cabinet of Ministers of Ukraine “On Approval of the Procedure for State Registration of Objects of Sanitary Measures and Requirements for the Form and Content of Documents”</t>
  </si>
  <si>
    <t>The draft Resolution provides for the approval of the Procedure for State registration of sanitary measure objects and the requirements for the form and content of documents submitted for such registration. _x000D_
The Procedure establishes the mechanism for state registration of objects of sanitary measures, amendments to the conditions of use and specifications of such objects, the requirements for registration dossiers and supporting documents. It also defines the form and detailed requirements for decisions on state registration, requirements for risk assessment and scientific opinion on the safety of objects, as well as rules for handling confidentiality requests and  protecting confidential information.The Procedure applies, in particular, to food additives, food flavourings, smoke flavouring primary products and food enzymes. State registration is carried out by the Ministry of Health of Ukraine on the basis of an application and a scientific opinion on the safety of the object, prepared following risk assessment. </t>
  </si>
  <si>
    <t>Food additives, food flavourings, primary products for the production of smoke flavourings and food enzymes</t>
  </si>
  <si>
    <r>
      <rPr>
        <sz val="11"/>
        <rFont val="Calibri"/>
      </rPr>
      <t>https://members.wto.org/crnattachments/2026/SPS/UKR/26_02622_01_x.pdf
https://members.wto.org/crnattachments/2026/SPS/UKR/26_02622_02_x.pdf
https://members.wto.org/crnattachments/2026/SPS/UKR/26_02622_00_x.pdf
https://moz.gov.ua/uk/povidomlennya-pro-oprilyudnennya-proyektu-postanovi-kabinetu-ministriv-ukrayini-pro-zatverdzhennya-poryadku-derzhavnoyi-reyestraciyi-ob-yektiv-sanitarnih-zahodiv-a-takozh-vimogi-do-formi-ta-zmistu-dokumentiv</t>
    </r>
  </si>
  <si>
    <t>The Draft Circular on amending and supplementing regulations on decentralization, reduction, and simplification of administrative procedures under the state management scope of the Ministry of Agriculture and Environment</t>
  </si>
  <si>
    <t>The Circular amends exiting regulations to cut and simplify administrative procedures under the authority of the Ministry of Agriculture and Environment.It is anticipated that 18 administrative procedures will be eliminated and 20 others will be streamlined.</t>
  </si>
  <si>
    <t>Food, plants and plant products, animals and animal products, and other regulated articles</t>
  </si>
  <si>
    <t>Food safety (SPS); Animal health (SPS); Plant protection (SPS); Protect humans from animal/plant pest or disease (SPS)</t>
  </si>
  <si>
    <t>Animal diseases; Animal health; Food safety; Human health; Plant diseases; Plant health</t>
  </si>
  <si>
    <t>45 days from date of publication for decentralization regulations.</t>
  </si>
  <si>
    <r>
      <rPr>
        <sz val="11"/>
        <rFont val="Calibri"/>
      </rPr>
      <t>https://members.wto.org/crnattachments/2026/SPS/VNM/26_02619_00_e.pdf
https://members.wto.org/crnattachments/2026/SPS/VNM/26_02619_00_x.pdf</t>
    </r>
  </si>
  <si>
    <t>Act No 5885, April 29, 2026.</t>
  </si>
  <si>
    <t>Technical requirements for conformity assessment of Signal Boosters.</t>
  </si>
  <si>
    <t>ELECTRICAL MACHINERY AND EQUIPMENT AND PARTS THEREOF; SOUND RECORDERS AND REPRODUCERS, TELEVISION IMAGE AND SOUND RECORDERS AND REPRODUCERS, AND PARTS AND ACCESSORIES OF SUCH ARTICLES (HS code(s): 85); TELECOMMUNICATIONS. AUDIO AND VIDEO ENGINEERING (ICS code(s): 33)</t>
  </si>
  <si>
    <t>85 - ELECTRICAL MACHINERY AND EQUIPMENT AND PARTS THEREOF; SOUND RECORDERS AND REPRODUCERS, TELEVISION IMAGE AND SOUND RECORDERS AND REPRODUCERS, AND PARTS AND ACCESSORIES OF SUCH ARTICLES; 85 - ELECTRICAL MACHINERY AND EQUIPMENT AND PARTS THEREOF; SOUND RECORDERS AND REPRODUCERS, TELEVISION IMAGE AND SOUND RECORDERS AND REPRODUCERS, AND PARTS AND ACCESSORIES OF SUCH ARTICLES</t>
  </si>
  <si>
    <t>33 - TELECOMMUNICATIONS. AUDIO AND VIDEO ENGINEERING; 33 - TELECOMMUNICATIONS. AUDIO AND VIDEO ENGINEERING</t>
  </si>
  <si>
    <t>The internal signal enhancer is an equipment used to expand the coverage area of telecommunications signals in shadow areas or areas with low signal intensity, being of great relevance to expand the coverage of mobile networks in indoor environments where the signal strength of the network is insufficient to establish voice calls or data connections with a minimum of quality.When improperly installed and operated or when the equipment does not have characteristics aimed at preventing the occurrence of harmful interference, the signal enhancer has great interfering potential in the frequency ranges granted to personal mobile service providers (SMP and other services).It is then understood that the certification of equipment with self-monitoring characteristics is essential to reduce the number of complaints about interfering reinforcers, besides being a first step to reduce the rejection of SMP providers regarding the use of these kind of equipment.</t>
  </si>
  <si>
    <t>Law No. 15.404, 8 May 2026 </t>
  </si>
  <si>
    <t>Provides the link to access the full text.https://in.gov.br/web/dou/-/lei-n-15.404-de-8-de-maio-de-2026-704402902</t>
  </si>
  <si>
    <t>Cocoa powder, not containing added sugar or other sweetening matter. (HS code(s): 1805)</t>
  </si>
  <si>
    <t>1805 - Cocoa powder, not containing added sugar or other sweetening matter.; 1805 - Cocoa powder, not containing added sugar or other sweetening matter.</t>
  </si>
  <si>
    <t>67.140.30 - Cocoa; 67.140.30 - Cocoa</t>
  </si>
  <si>
    <t>Publication of SRSP-321.2, issue 1 – Technical Requirements for the Fixed Line-of-Sight Radio Systems Operating in the Band 21.2–23.6 GHz</t>
  </si>
  <si>
    <t>Notice is hereby given that Innovation, Science and Economic Development Canada (ISED) has published the following document:Standard Radio System Plan SRSP-321.2, issue 1, which establishes the minimum technical requirements for the efficient use of the frequency band 21.2–23.6 GHz by point-to-point radio systems in the fixed service.</t>
  </si>
  <si>
    <t>Telecommunications (ICS 33.170)</t>
  </si>
  <si>
    <t>33.170 - Television and radio broadcasting; 33.170 - Television and radio broadcasting</t>
  </si>
  <si>
    <t>Consultation</t>
  </si>
  <si>
    <t>Notice of consultation: Proposed change to the veterinary omeprazole listing on the Prescription Drug List (2 pages, English and French)Consultation: Proposed change to the veterinary omeprazole listing on the Prescription Drug List (PDL) (1 page, English and French)</t>
  </si>
  <si>
    <t>Health Canada is consulting Canadians on the proposal to allow certain veterinary drugs that contain omeprazole to be sold without a prescription. This consultation provides an opportunity to comment on a proposed change to the “omeprazole or its salts” listing on the veterinary use part of the Prescription Drug List (PDL). The proposal applies only to the veterinary listing. </t>
  </si>
  <si>
    <t>Prescription status of medicinal ingredients for veterinary use (ICS: 11.220; HS 3004.90)</t>
  </si>
  <si>
    <t>300490 - Medicaments consisting of mixed or unmixed products for therapeutic or prophylactic purposes, put up in measured doses "incl. those for transdermal administration" or in forms or packings for retail sale (excl. containing antibiotics, hormones or steroids used as hormones, alkaloids, provitamins, vitamins, their derivatives, antimalarial active principles and blinded clinical trial kits)</t>
  </si>
  <si>
    <t>11.220 - Veterinary medicine</t>
  </si>
  <si>
    <t>To be determined after the consultation period.</t>
  </si>
  <si>
    <r>
      <rPr>
        <sz val="11"/>
        <rFont val="Calibri"/>
      </rPr>
      <t xml:space="preserve">https://www.canada.ca/en/health-canada/services/drugs-health-products/drug-products/prescription-drug-list/notices-changes/consultation-proposed-change-veterinary-omeprazole-listing.html
https://www.canada.ca/en/health-canada/programs/consultation-proposed-change-veterinary-omeprazole-listing-prescription-drug-list.html
</t>
    </r>
  </si>
  <si>
    <t>Health Canada website: https://www.canada.ca/en/health-canada/services/drugs-health-products/drug-products/prescription-drug-list/notices-changes/consultation-proposed-change-veterinary-omeprazole-listing.html,  the notice of consultation, posted 13 May 2026, (available in English and French)Health Canada website: https://www.canada.ca/en/health-canada/programs/consultation-proposed-change-veterinary-omeprazole-listing-prescription-drug-list.html,  the consultation landing page, posted 13 May 2026, (available in English and French)</t>
  </si>
  <si>
    <t>New regulation proposal: approving regulations establishing definitions, technical characteristics, and the safety and roadworthiness requirements that the indicated vehicles must meet, and repealing Supreme Decree No. 5 of 2005 of the Ministry of Transport and Telecommunications (https://www.bcn.cl/leychile/navegar?idNorma=235595), Under-Secretariat for Transport</t>
  </si>
  <si>
    <t>__________1 This information can be provided by including a website address, a PDF attachment, or other information on where the text of the final/modified measure and/or interpretative guidance can be obtained.</t>
  </si>
  <si>
    <t>Bicicletas y triciclos con motor eléctrico, vehículos de movilidad personal.</t>
  </si>
  <si>
    <t>43.120 - Electric road vehicles; 43.120 - Electric road vehicles; 43.140 - Motorcycles and mopeds; 43.140 - Motorcycles and mopeds</t>
  </si>
  <si>
    <t>Protection of human health or safety (TBT); Other (TBT)</t>
  </si>
  <si>
    <t>Que, es necesario ajustar la actual normativa a las exigencias internacionales en materia de seguridad eléctrica y velocidad máxima, con el fin de elevar los estándares de seguridad aplicables a este tipo de vehículos, motivo por el cual se hace necesario generar un nuevo reglamento</t>
  </si>
  <si>
    <r>
      <rPr>
        <sz val="11"/>
        <rFont val="Calibri"/>
      </rPr>
      <t>https://members.wto.org/crnattachments/2026/TBT/CHL/26_02594_00_s.pdf</t>
    </r>
  </si>
  <si>
    <t>Proposed amendment to Decree No. 102, of 2019, of the Ministry of Transport and Telecommunications (bcn.cl/leychile/navegar?i=1162453)</t>
  </si>
  <si>
    <t>Provides responses to the comments on notification G/TBT/N/CHL/756__________1 This information can be provided by including a website address, a PDF attachment, or other information on where the text of the final/modified measure and/or interpretative guidance can be obtained.</t>
  </si>
  <si>
    <t>Ciclos con motor eléctrico, Cascos para ciclos.</t>
  </si>
  <si>
    <t>650610 - Safety headgear, whether or not lined or trimmed; 871160 - Motorcycles, incl. mopeds, and cycles fitted with an auxiliary motor, with electric motor for propulsion; 650610 - Safety headgear, whether or not lined or trimmed; 871160 - Motorcycles, incl. mopeds, and cycles fitted with an auxiliary motor, with electric motor for propulsion</t>
  </si>
  <si>
    <t>13.340.20 - Head protective equipment; 13.340.20 - Head protective equipment; 43.120 - Electric road vehicles; 43.120 - Electric road vehicles; 43.150 - Cycles; 43.150 - Cycles</t>
  </si>
  <si>
    <t>Es necesario ajustar la actual normativa a las exigencias internacionales en materia de seguridad eléctrica, con el fin de elevar los estándares de seguridad aplicables a los ciclos con motor eléctrico, motivo por el cual se hace necesario modificar el decreto supremo N°102, de 2019, del Ministerio de Transportes y Telecomunicaciones</t>
  </si>
  <si>
    <r>
      <rPr>
        <sz val="11"/>
        <rFont val="Calibri"/>
      </rPr>
      <t>https://members.wto.org/crnattachments/2026/TBT/CHL/26_02595_00_e.pdf</t>
    </r>
  </si>
  <si>
    <t>Protocolo PE Nº6/10:2026 - Motosierras</t>
  </si>
  <si>
    <t>The notified protocol establishes the safety certification procedure for chainsaws for cutting wood designed for use by one person, with a single-phase power supply with a voltage not more than 250 V AC and not more than 75 V DC (battery-operated, Annexes K and L), and a rated input not more than 3,700 W.The chainsaws covered by this standard are designed only to be operated with the right hand on the rear handle and the left hand on the front handle.</t>
  </si>
  <si>
    <t>Motosierras</t>
  </si>
  <si>
    <t>846781 - Chainsaws for working in the hand, with self-contained non-electric motor</t>
  </si>
  <si>
    <t>25.080.60 - Sawing machines</t>
  </si>
  <si>
    <r>
      <rPr>
        <sz val="11"/>
        <rFont val="Calibri"/>
      </rPr>
      <t>https://members.wto.org/crnattachments/2026/TBT/CHL/26_02578_00_s.pdf</t>
    </r>
  </si>
  <si>
    <t>• Ley Nº 18.410:1985, crea la Superintendencia de Electricidad y Combustibles (SEC), del Ministerio de Economía, Fomento y Reconstrucción.• Decreto Supremo Nº 298, de 2005, Reglamento para la Certificación de Productos Eléctricos y de Combustibles, del Ministerio de Economía, Fomento y Reconstrucción.• Resolución Exenta Nº40 de fecha 06.09.2006 del Ministerio de Ministerio de Economía, Fomento y Reconstrucción.G/TBT/N/CHL/793- 2 - • IEC 62841-4-1:2024-10 Edition 1.1 – Electric motor-operated hand-held tools, transportable tools and lawn and garden machinery - Safety - Part 4-1: Particular requirements for chainsaws• IEC 62841-1:2014-03 Edition 1.0 – Electric motor-operated hand-held tools, transportable tools and lawn and garden machinery - Safety - Part 1: General requirements</t>
  </si>
  <si>
    <t>Protocolo PE Nº8/12:2026 - Estación de Energía Portátil</t>
  </si>
  <si>
    <t>The notified protocol establishes the safety certification procedure for the product "portable power station", defined as any compact and transportable equipment designed primarily to store and supply electrical energy, integrating within a single case a battery pack, an inverter system, and multiple output ports (AC and DC). The protocol covers energy storage technologies using integrated rechargeable cells intended to power electrical or electronic appliances or medical devices used by electricity-dependent persons in a residential environment.The products covered are those with a rated output power less than or equal to 6.0 kW.The protocol includes products equipped with charging input systems using both alternating current (electric grid) and direct current (solar panels or vehicle adapters).</t>
  </si>
  <si>
    <t>Estación de Energía Portátil</t>
  </si>
  <si>
    <t>29.220.99 - Other cells and batteries</t>
  </si>
  <si>
    <r>
      <rPr>
        <sz val="11"/>
        <rFont val="Calibri"/>
      </rPr>
      <t>https://members.wto.org/crnattachments/2026/TBT/CHL/26_02596_00_s.pdf</t>
    </r>
  </si>
  <si>
    <t>• Ley Nº 18.410:1985, crea la Superintendencia de Electricidad y Combustibles (SEC), del Ministerio de Economía, Fomento y Reconstrucción• Decreto Supremo Nº 298, de 2005, Reglamento para la Certificación de Productos Eléctricos y de Combustibles, del Ministerio de Economía, Fomento y ReconstrucciónG/TBT/N/CHL/794- 2 - • IEC 62368-1:2018- Edition 3.0, Audio/video, information and communication technology equipment Part 1: Safety specifications.</t>
  </si>
  <si>
    <t>National Standard of the P.R.C., Technical requirements and testing methods for advanced emergency braking system of heavy-duty vehicles</t>
  </si>
  <si>
    <t>This document specifies the terms and definitions, general requirements and performance requirements for advanced emergency braking system of heavy-duty vehicles, and describes the test methods. _x000D_
This document applies to M2, M3, N2, and N3 category vehicles. It does not apply to buses with passenger standing areas, G-category vehicles, special operation vehicles, and garbage trucks as defined in GB/T 17350-2024.</t>
  </si>
  <si>
    <t>M2, M3, N2, and N3 category vehicles (HS code(s): 8703; 8704); (ICS code(s): 43.040.40)</t>
  </si>
  <si>
    <t>43.040.40 - Braking systems</t>
  </si>
  <si>
    <r>
      <rPr>
        <sz val="11"/>
        <rFont val="Calibri"/>
      </rPr>
      <t>https://members.wto.org/crnattachments/2026/TBT/CHN/26_02625_00_x.pdf
https://members.wto.org/crnattachments/2026/TBT/CHN/26_02625_01_x.pdf</t>
    </r>
  </si>
  <si>
    <t>GB/T 17350-2024 Classification,name and model compilation method for special motor vehicles and special trailers</t>
  </si>
  <si>
    <t>National Standard of the P.R.C., Safety rules for overhead conveyors</t>
  </si>
  <si>
    <t>This document specifies safety requirements for overhead conveyors in respect of design and manufacture, installation and commissioning, operation, maintenance and management._x000D_
This document applies to conveyors that realize continuous transportation by means of suspended hangers running on an overhead spatial track.</t>
  </si>
  <si>
    <t>Overhead conveyors (HS code(s): 842839); (ICS code(s): 53.040.01)</t>
  </si>
  <si>
    <t>842839 - Continuous-action elevators and conveyors, for goods or materials (excl. those for underground use and bucket, belt or pneumatic types)</t>
  </si>
  <si>
    <t>53.040.01 - Continuous handling equipment in general</t>
  </si>
  <si>
    <r>
      <rPr>
        <sz val="11"/>
        <rFont val="Calibri"/>
      </rPr>
      <t>https://members.wto.org/crnattachments/2026/TBT/CHN/26_02626_00_x.pdf</t>
    </r>
  </si>
  <si>
    <t>Proyecto de Decreto “Por el cual se establece el régimen sanitario aplicable a los dispositivos médicos, se definen las reglas para su autorización de comercialización, vigilancia y control sanitario, y se dictan otras disposiciones</t>
  </si>
  <si>
    <t>The draft decree establishes the new sanitary regime applicable to medical devices for human use and in vitro diagnostic medical devices in Colombia, including provisions relating to manufacturing, importation, marketing, conditioning, storage, labelling, sanitary surveillance and conformity assessment. The measure incorporates a regulatory framework based on the risk level of medical devices and defines requirements applicable to the granting, amendment, renewal and cancellation of the corresponding sanitary authorizations. It also establishes provisions relating to Good Manufacturing Practices (GMP), Certificates of Storage and Conditioning Capacity (CCAA), G/TBT/N/COL/276- 2 - post-market surveillance, traceability, and the obligations of manufacturers, importers and other actors in the supply chain.The draft seeks to ensure the quality, safety and performance of medical devices with the objective of minimizing risks to human health and safety, as well as protecting persons who use such devices.</t>
  </si>
  <si>
    <t>Dispositivos médicos para uso humano, incluidos los reactivos de diagnóstico In Vitro (DMDIV), dispositivos médicos adaptados al paciente y dispositivos médicos adaptables. Los componentes, partes, accesorios y programas informáticos, cuando formen parte de un dispositivo médico, se utilicen juntamente con este o estén específicamente destinados a su uso. (Código(s) del SA: 3005; 3006; 38221; 401512; 9018; 9019; 9020; 9021; 9022)</t>
  </si>
  <si>
    <t>9018 - Instruments and appliances used in medical, surgical, dental or veterinary sciences, incl. scintigraphic apparatus, other electro-medical apparatus and sight-testing instruments, n.e.s.; 9019 - Mechano-therapy appliances; massage apparatus; psychological aptitude-testing apparatus; ozone therapy, oxygen therapy, aerosol therapy, artificial respiration or other therapeutic respiration apparatus; 9020 - Other breathing appliances and gas masks, excluding protective masks having neither mechanical parts nor replaceable filters.; 9021 - Orthopaedic appliances, incl. crutches, surgical belts and trusses; splints and other fracture appliances; artificial parts of the body; hearing aids and other appliances which are worn or carried, or implanted in the body, to compensate for a defect or disability; 9022 - Apparatus based on the use of X-rays or of alpha, beta, gamma or other ionising radiation, whether or not for medical, surgical, dental or veterinary uses, incl. radiography or radiotherapy apparatus, X-ray tubes and other X-ray generators, high tension generators, control panels and desks, screens, examination or treatment tables, chairs and the like; 38221 - - Diagnostic or laboratory reagents on a backing, prepared diagnostic or laboratory reagents whether or not on a backing, whether or not put up in the form of kits :; 3005 - Wadding, gauze, bandages and the like, e.g. dressings, adhesive plasters, poultices, impregnated or covered with pharmaceutical substances or put up for retail sale for medical, surgical, dental or veterinary purposes; 3006 - Pharmaceutical preparations and products of subheadings 3006.10.10 to 3006.93.00; 401512 - Gloves, mittens and mitts, of a kind used for medical, surgical, dental or veterinary purposes, of vulcanised rubber</t>
  </si>
  <si>
    <t>11.040 - Medical equipment; 11.100.10 - In vitro diagnostic test systems</t>
  </si>
  <si>
    <t>Empezará a regir dieciocho (18) meses después de su publicación en el Diario Oficial</t>
  </si>
  <si>
    <r>
      <rPr>
        <sz val="11"/>
        <rFont val="Calibri"/>
      </rPr>
      <t>https://members.wto.org/crnattachments/2026/TBT/COL/26_02614_00_s.pdf</t>
    </r>
  </si>
  <si>
    <t>-Relevant notifications:• G/TBT/N/COL/66</t>
  </si>
  <si>
    <t>Draft Commission Delegated Regulation (EU) amending Delegated Regulation (EU) 2022/2104 supplementing Regulation (EU) No 1308/2013 of the European Parliament and of the Council as regards marketing standards for olive oil </t>
  </si>
  <si>
    <t>The act introduces a new article on labelling monovarietal olive oils from either the Koroneiki or the Nocellara del Belice variety and amends Annex I of Delegated Regulation (EU) 2022/2104 with regard to the chemical parameter total sterol content for those varieties.</t>
  </si>
  <si>
    <t>1509, Olive oil and its fractions, whether or not refined, but not chemically modified</t>
  </si>
  <si>
    <t>1509 - Olive oil and its fractions obtained from the fruit of the olive tree solely by mechanical or other physical means under conditions that do not lead to deterioration of the oil, whether or not refined, but not chemically modified</t>
  </si>
  <si>
    <t>67.200 - Edible oils and fats. Oilseeds</t>
  </si>
  <si>
    <t>Commission Delegated Regulation (EU) 2022/2104 of 29 July 2022 supplementing Regulation (EU) No 1308/2013 of the European Parliament and of the Council as regards marketing standards for olive oil, and repealing Commission Regulation (EEC) No 2568/91 and Commission Implementing Regulation (EU) No 29/2012 lays down rules on the characteristics of the olive oils. Those values are set in accordance with the IOC Trade Standard applying to olive oil and olive-pomace oil. The IOC Trade Standard changed with regard to one chemical parameter, total sterol content for some monovarietal olive oils, and Delegated Regulation (EU) 2022/2104 should be amended accordingly.</t>
  </si>
  <si>
    <t>September 2026</t>
  </si>
  <si>
    <t>On the twentieth day following that of its publication in the Official Journal of the EU.</t>
  </si>
  <si>
    <r>
      <rPr>
        <sz val="11"/>
        <rFont val="Calibri"/>
      </rPr>
      <t>https://members.wto.org/crnattachments/2026/TBT/EEC/26_02586_00_e.pdf
https://members.wto.org/crnattachments/2026/TBT/EEC/26_02586_01_e.pdf</t>
    </r>
  </si>
  <si>
    <t>Commission Delegated Regulation (EU) 2022/2104 of 29 July 2022 supplementing Regulation (EU) No 1308/2013 of the European Parliament and of the Council as regards marketing standards for olive oil, and repealing Commission Regulation (EEC) No 2568/91 and Commission Implementing Regulation (EU) No 29/2012OJ L 284, 4.11.2022, p. 1–22ELI: http://data.europa.eu/eli/reg_del/2022/2104/oj</t>
  </si>
  <si>
    <t>Draft Commission Implementing Regulation (EU) amending Implementing Regulation (EU) 2022/2105 as regards conformity checks of certain monovarietal extra virgin olive oils </t>
  </si>
  <si>
    <t>This amendment will enable the carrying out of conformity checks for extra virgin olive oil made solely from one of the Koroneiki or Nocella del Belice varieties. It introduces an obligation for Member States to carry out conformity checks and for operators to keep records related to those varieties.</t>
  </si>
  <si>
    <t>The amendment is needed to implement the new provisions on olive oil marketing standards included in the amendment of Regulation (EU) 2022/2104.</t>
  </si>
  <si>
    <t>The twentieth day following that of its publication in the Official Journal of the EU</t>
  </si>
  <si>
    <r>
      <rPr>
        <sz val="11"/>
        <rFont val="Calibri"/>
      </rPr>
      <t>https://members.wto.org/crnattachments/2026/TBT/EEC/26_02587_00_e.pdf</t>
    </r>
  </si>
  <si>
    <t>Commission Implementing Regulation (EU) 2022/2105 of 29 July 2022 laying down rules on conformity checks of marketing standards for olive oil and methods of analysis of the characteristics of olive oilOJ L 284, 4.11.2022, p. 23–48ELI: http://data.europa.eu/eli/reg_impl/2022/2105/2022-11-04</t>
  </si>
  <si>
    <t>Kyrgyz Republic</t>
  </si>
  <si>
    <t>Draft amendments to the Rules for registration and examination of safety, quality and effectiveness of medical devices </t>
  </si>
  <si>
    <t>The draft amendments to the Rules for registration and examination of safety, quality and effectiveness of medical devices provides for the possibility of suspending the validity of the marketing authorization in the event that there is no valid report on the results of inspection in the marketing authorization application of a medical device in order to prevent the release into circulation of a poor quality medical product. </t>
  </si>
  <si>
    <t>Cotton wool, gauze, bandages and similar articles (for example, bandages, Band-Aids, poultices), impregnated or coated with pharmaceutical substances or packaged in forms or packages for retail sale, intended for use in medicine, surgery, dentistry or veterinary medicine (HS 3005); Devices and instruments used in medicine, surgery, dentistry or veterinary medicine, including scintigraphic equipment, other electro-medical equipment and vision testers (HS 9018); Equipment based on the use of X-ray, alpha, beta or gamma radiation, intended or not intended for medical, surgical, dental or veterinary use, including X-ray or radiotherapy equipment, X-ray tubes and other X - ray generators, high-voltage generators, shields and control panels, screens, tables, chairs and similar products for examination or treatment (HS 9022); Medical, surgical, dental or veterinary furniture (for example, operating tables, examination tables, hospital beds with mechanical devices, dental chairs); barber chairs and similar chairs with devices for rotating and simultaneously for tilting and lifting; parts of the above-mentioned products (HS Code 9402).</t>
  </si>
  <si>
    <t>3005 - Wadding, gauze, bandages and the like, e.g. dressings, adhesive plasters, poultices, impregnated or covered with pharmaceutical substances or put up for retail sale for medical, surgical, dental or veterinary purposes; 9018 - Instruments and appliances used in medical, surgical, dental or veterinary sciences, incl. scintigraphic apparatus, other electro-medical apparatus and sight-testing instruments, n.e.s.; 9022 - Apparatus based on the use of X-rays or of alpha, beta, gamma or other ionising radiation, whether or not for medical, surgical, dental or veterinary uses, incl. radiography or radiotherapy apparatus, X-ray tubes and other X-ray generators, high tension generators, control panels and desks, screens, examination or treatment tables, chairs and the like; 9402 - Medical, surgical, dental or veterinary furniture, e.g. operating tables, examination tables, hospital beds with mechanical fittings and dentists' chairs; barbers' chairs and similar chairs having rotating as well as both reclining and elevating movement; parts thereof</t>
  </si>
  <si>
    <t>11.040 - Medical equipment; 11.120 - Pharmaceutics; 11.140 - Hospital equipment</t>
  </si>
  <si>
    <r>
      <rPr>
        <sz val="11"/>
        <rFont val="Calibri"/>
      </rPr>
      <t>https://members.wto.org/crnattachments/2026/TBT/KGZ/26_02598_00_x.pdf</t>
    </r>
  </si>
  <si>
    <t>Decision of the Council of the Eurasian Economic Commission No. 46 of February 12, 2016https://eec.eaeunion.org/en/comission/department/deptexreg/lsl/MD_acts.php</t>
  </si>
  <si>
    <t>Recognition and Adoption of Official Pharmacopeias for the Registration of Pharmaceutical Products and Active Pharmaceutical Ingredients for Human Use </t>
  </si>
  <si>
    <t>The policy recognizes and adopts official pharmacopeias to be used as reference for the registration of pharmaceutical products and active pharmaceutical ingredients for human use in the Philippines</t>
  </si>
  <si>
    <t>Pharmaceutics (ICS code(s): 11.120)</t>
  </si>
  <si>
    <t>Republic Act (RA) No. 3720, as amended by RA No. 9711, and RA No. 9502 mandate the Philippine FDA to ensure the safety, efficacy, and quality of pharmaceutical products, with “drugs and medicines” defined based on recognized pharmacopeias. Executive Order (EO) No. 302 s. 2004 designates the Philippine Pharmacopeia as the official reference standard for determining the identity, purity, and quality of pharmaceutical products and crude plant drugs, while also allowing the FDA to adopt other recognized standards for products not included therein.Consistent with these legal frameworks, Administrative Order (AO) No. 2024-0013 identifies the recognized pharmacopeias to be used in the registration and evaluation of pharmaceutical products and active pharmaceutical ingredients. This Circular further reinforces regulatory strengthening by formally adopting official pharmacopeias, ensuring the quality of registered products and aligning national standards with international best practices.</t>
  </si>
  <si>
    <r>
      <rPr>
        <sz val="11"/>
        <rFont val="Calibri"/>
      </rPr>
      <t>https://members.wto.org/crnattachments/2026/TBT/PHL/26_02604_00_e.pdf</t>
    </r>
  </si>
  <si>
    <t>RA No. 3720, as amended by EO No. 175 s. 1987: “Foods, Drugs and Devices, and Cosmetics Act”RA No. 9711: “Food and Drug Administration (FDA) Act of 2009”RA No. 9502: “Universally Accessible Cheaper and Quality Medicines Act of 2008”EO No. 302 s. 2004: “Declaring and Adopting the Philippine Pharmacopeia as the Official Book of Standards and Reference for Pharmaceutical Products and Crude Plant Drugs in the Philippines”AO No. 2024-0013: “General Rules and Regulations on the Registration of Pharmaceutical Products and Active Pharmaceutical Ingredients Intended for Human Use”</t>
  </si>
  <si>
    <t>DRS 642: 2026, Requirements for plant biotechnology facilities at biosafety level 2 (BSL-2)</t>
  </si>
  <si>
    <t>This Draft Rwanda Standard provides requirements for the design, construction, operation, maintenance, management, and biosafety practices for plant biotechnology facilities operating at Biosafety Level 2 (BSL-2). It applies to all research and development activities that may pose moderate risk to human and environment._x000D_
It covers laboratories, growth rooms, greenhouses, containment rooms, and associated support areas used for plant biotechnology activities involving biological agents and materials that require BSL-2 containment. Specifically, it focuses on:_x000D_
a) facility design and containment requirements;_x000D_
b) biosafety and biosecurity management;_x000D_
c) personnel competence and training;_x000D_
d) operational and work practices;_x000D_
e) equipment requirements;_x000D_
f) waste management and decontamination;_x000D_
g) emergency preparedness and response; and_x000D_
h) environmental and occupational safety measures._x000D_
It does not apply to:_x000D_
— Biosafety Level 1 (BSL-1), Biosafety Level 3 (BSL-3), or Biosafety Level 4 (BSL-4) facilities;_x000D_
— open field trials or environmental release activities; or_x000D_
— facilities intended exclusively for medical or animal diagnostic activities.</t>
  </si>
  <si>
    <t>Biology. Botany. Zoology (ICS code(s): 07.080)</t>
  </si>
  <si>
    <t>65.040.30 - Greenhouses and other installations; 07.080 - Biology. Botany. Zoology</t>
  </si>
  <si>
    <t>Consumer information, labelling (TBT); Prevention of deceptive practices and consumer protection (TBT); Protection of human health or safety (TBT); Protection of the environment (TBT); Quality requirements (TBT); Reducing trade barriers and facilitating trade (TBT); Cost saving and productivity enhancement (TBT)</t>
  </si>
  <si>
    <r>
      <rPr>
        <sz val="11"/>
        <rFont val="Calibri"/>
      </rPr>
      <t>https://members.wto.org/crnattachments/2026/TBT/RWA/26_02631_00_e.pdf</t>
    </r>
  </si>
  <si>
    <t>Draft Notification of the National Broadcasting and Telecommunications Commission regarding Technical Standard for Non-Specific Used Radar Equipment (NBTC TS 10XX-256X (202X))</t>
  </si>
  <si>
    <t>The National Broadcasting and Telecommunications Commission has proposed the Technical Standard for Non-specific used Radar equipment.The technical standard specifies the minimum technical characteristics required for Non-Specific used Radar equipment operating in the 24.05-24.25 GHz band, with a maximum output power not exceeding 100 mW(20 dBm) e.i.r.p.</t>
  </si>
  <si>
    <t>Telecommunications equipment</t>
  </si>
  <si>
    <t>33.050.99 - Other telecommunication terminal equipment</t>
  </si>
  <si>
    <t>Technical compliance</t>
  </si>
  <si>
    <t>From the day following the date of its publication in the Government Gazette</t>
  </si>
  <si>
    <r>
      <rPr>
        <sz val="11"/>
        <rFont val="Calibri"/>
      </rPr>
      <t>https://members.wto.org/crnattachments/2026/TBT/THA/26_02599_00_x.pdf</t>
    </r>
  </si>
  <si>
    <t>Draft Notification of the National Broadcasting and Telecommunications Commission regarding Technical Standard for Land Transport and Traffic Telematics Radar Equipment (NBTC TS 1011-256X (202X))</t>
  </si>
  <si>
    <t>The National Broadcasting and Telecommunications Commission has proposed the Technical Standard for Land Transport and Traffic Telematics Radar Equipment. The technical standard revises the scope of vehicle radar to include land transport and traffic telematics radar, and updates the frequency allocations the operating range from 22.00–26.65 GHz to 24.05–24.25 GHz and the unwanted emission limits for 76–77 GHz land transport and traffic telematics radar transmitters.</t>
  </si>
  <si>
    <r>
      <rPr>
        <sz val="11"/>
        <rFont val="Calibri"/>
      </rPr>
      <t>https://members.wto.org/crnattachments/2026/TBT/THA/26_02600_00_x.pdf</t>
    </r>
  </si>
  <si>
    <t>Notification of the National Broadcasting and Telecommunications Commission regarding Technical Standard for Vehicle radar (NBTC TS 1011-2560 (2017)) (https://shorturl.at/RNrUs)</t>
  </si>
  <si>
    <t>Draft Notification of the National Broadcasting and Telecommunications Commission regarding Technical Standard for Non-specific Short Range Devices Equipment in 57-64 GHz band (NBTC TS 10XX-256X (202X))</t>
  </si>
  <si>
    <t>The National Broadcasting and Telecommunications Commission has proposed the Technical Standard for Non-specific Short Range Devices equipment in 57-64 GHz band. The technical standard specifies the minimum technical characteristics required for Non-specific Short Range Devices equipment operating in the 57-64 MHz band, with a maximum output power not exceeding 100 mW (20 dBm) e.i.r.p.</t>
  </si>
  <si>
    <t>33.020 - Telecommunications in general</t>
  </si>
  <si>
    <r>
      <rPr>
        <sz val="11"/>
        <rFont val="Calibri"/>
      </rPr>
      <t>https://members.wto.org/crnattachments/2026/TBT/THA/26_02601_00_x.pdf</t>
    </r>
  </si>
  <si>
    <t>Draft Notificationof the National Broadcasting and Telecommunications Commission regardingTechnical Standard for Radar Equipment for Unmanned Aircraft (NBTC TS 1038-256X (202X))</t>
  </si>
  <si>
    <t>The National Broadcasting and Telecommunications Commission has proposed the Technical Standard for Radar Equipment for Unmanned Aircraft. The technical standard adds requirements for radar equipment for unmanned aircraft operating in the 57–64 GHz band, with a maximum output power not exceeding 100 mW (20 dBm) e.i.r.p.</t>
  </si>
  <si>
    <r>
      <rPr>
        <sz val="11"/>
        <rFont val="Calibri"/>
      </rPr>
      <t>https://members.wto.org/crnattachments/2026/TBT/THA/26_02602_00_x.pdf</t>
    </r>
  </si>
  <si>
    <t>Notification of the National Broadcasting and Telecommunications Commission regarding Technical Standards for Unmanned Aircraft(NBTC TS 1038-2564 (2021))(https://shorturl.at/PlTbl)</t>
  </si>
  <si>
    <t>Draft Notification of the National Broadcasting and Telecommunications Commission regarding Technical Standard for Unmanned Aircraft Equipment with Satellite Earth Station Systems in the Mobile-Satellite Service (NBTC TS 10XX-256X (252X))</t>
  </si>
  <si>
    <t>The National Broadcasting and Telecommunications Commission has proposed the Technical Standard for Unmanned Aircraft equipment with Satellite Earth Station Systems in the Mobile-Satellite Service. The technical standard specifies the minimum technical characteristics required for unmanned aircraft equipment with satellite earth station systems operating in the 1610 - 1660.5 MHz for transmit (Earth-to-space) and 1518 - 1559 MHz for receive (space-to-Earth).</t>
  </si>
  <si>
    <t>33.060.30 - Radio relay and fixed satellite communications systems</t>
  </si>
  <si>
    <r>
      <rPr>
        <sz val="11"/>
        <rFont val="Calibri"/>
      </rPr>
      <t>https://members.wto.org/crnattachments/2026/TBT/THA/26_02603_00_x.pdf</t>
    </r>
  </si>
  <si>
    <t>Chinese Taipei</t>
  </si>
  <si>
    <t>Amendments to the Legal Inspection Requirements for Cement</t>
  </si>
  <si>
    <t>The purpose of this notification is to provide the final text of "Amendments to the Legal Inspection Requirements for Cement" and relevant dates of its implementation. The draft texts notified in "G/TBT/N/TPKM/587" were adopted without change. </t>
  </si>
  <si>
    <t>Portland cement (excl. white, whether or not artificially coloured) (HS code(s): 252329); Cement, whether or not coloured (excl. portland cement and aluminous cement) (HS code(s): 252390)</t>
  </si>
  <si>
    <t>252329 - Portland cement (excl. white, whether or not artificially coloured); 252390 - Cement, whether or not coloured (excl. portland cement and aluminous cement); 252329 - Portland cement (excl. white, whether or not artificially coloured); 252390 - Cement, whether or not coloured (excl. portland cement and aluminous cement)</t>
  </si>
  <si>
    <t>91.100.10 - Cement. Gypsum. Lime. Mortar; 91.100.10 - Cement. Gypsum. Lime. Mortar</t>
  </si>
  <si>
    <t>Prevention of deceptive practices and consumer protection (TBT); Quality requirements (TBT)</t>
  </si>
  <si>
    <r>
      <rPr>
        <sz val="11"/>
        <rFont val="Calibri"/>
      </rPr>
      <t>https://members.wto.org/crnattachments/2026/TBT/TPKM/final_measure/26_02597_00_x.pdf
https://members.wto.org/crnattachments/2026/TBT/TPKM/final_measure/26_02597_00_e.pdf</t>
    </r>
  </si>
  <si>
    <t>Safety Standard for Toddler Beds</t>
  </si>
  <si>
    <t>In October 2019, the U.S. Consumer Product Safety Commission (CPSC or Commission) published an update to the consumer product safety standard for toddler beds (notified as G/TBT/N/USA/539/Rev.1/Add.1) under the Consumer Product Safety Improvement Act of 2008 (CPSIA). The standard incorporated by reference ASTM F1821-19e2, Standard Consumer Safety Specification for Toddler Beds, the voluntary standard for toddler beds that was in effect at the time. ASTM has now issued a revised standard, ASTM F1821-26. Consistent with the CPSIA, this direct final rule updates the mandatory standard to incorporate by reference ASTM's 2026 version of the voluntary standard.The rule is effective on 29 August 2026, unless CPSC receives a significant adverse comment by 15 June 2026. If CPSC receives such a comment, it will publish a document in the Federal Register, withdrawing this direct final rule before its effective date. The incorporation by reference of certain material listed in this rule is approved by the Director of the Federal Register as of 29 August 2026.           91 Federal Register (FR) 27199, 14 May 2026; Title 16 Code of Federal Regulations (CFR) Part 1217_x000D_
https://www.govinfo.gov/content/pkg/FR-2026-05-14/html/2026-09640.htm_x000D_
https://www.govinfo.gov/content/pkg/FR-2026-05-14/pdf/2026-09640.pdfThis direct final rule and previous actions notified under the symbol G/TBT/N/USA/539/Rev.1 are identified by Docket Number CPSC-2017-0012. The Docket Folder is available on Regulations.gov at https://www.regulations.gov/docket/CPSC-2017-0012/document and provides access to primary and supporting documents as well as comments received. Documents are also accessible from Regulations.gov by searching for the Docket Number. _x000D_
WTO Members and their stakeholders are asked to submit significant adverse comments to the USA TBT Enquiry Point by 4pmEastern Time on 15 June 2026. Comments received by the USA TBT Enquiry Point from WTO Members and their stakeholders will be shared with CPSC and submitted to the Docket on Regulations.gov if received within the comment period.</t>
  </si>
  <si>
    <t>Toddler beds</t>
  </si>
  <si>
    <t>9404 - Mattress supports (excl. spring interiors for seats); articles of bedding and similar furnishing, e.g. mattresses, quilts, eiderdowns, cushions, pouffes and pillows, fitted with springs or stuffed or internally filled with any material or of cellular rubber or plastics, whether or not covered (excl. pneumatic or water mattresses and pillows, blankets and covers); 9404 - Mattress supports (excl. spring interiors for seats); articles of bedding and similar furnishing, e.g. mattresses, quilts, eiderdowns, cushions, pouffes and pillows, fitted with springs or stuffed or internally filled with any material or of cellular rubber or plastics, whether or not covered (excl. pneumatic or water mattresses and pillows, blankets and covers)</t>
  </si>
  <si>
    <t>13.120 - Domestic safety; 13.120 - Domestic safety; 97.140 - Furniture; 97.140 - Furniture; 97.190 - Equipment for children; 97.190 - Equipment for children</t>
  </si>
  <si>
    <r>
      <rPr>
        <sz val="11"/>
        <rFont val="Calibri"/>
      </rPr>
      <t>https://members.wto.org/crnattachments/2026/TBT/USA/final_measure/26_02607_00_e.pdf</t>
    </r>
  </si>
  <si>
    <t>Accessible Emergency Information, and Apparatus Requirements for Emergency Information and Video Description: Implementation of the Twenty-First Century Communications and Video Accessibility Act of 2010</t>
  </si>
  <si>
    <t>Proposed rule - In this document, the Federal Communications Commission (Commission or FCC) proposes to revise the Audible Crawl Rule, which requires video programming providers and distributors to make non-textual visual emergency information provided during non-newscast programming accessible via a secondary audio stream. The revised rule would provide that the accessibility requirement is met if a textual crawl provides emergency information duplicative of or equivalent to non-textual visual emergency information, so long as the textual crawl is also conveyed aurally.</t>
  </si>
  <si>
    <t>Accessible emergency information, and apparatus requirements; Product and company certification. Conformity assessment (ICS code(s): 03.120.20); Domestic safety (ICS code(s): 13.120); Alarm and warning systems (ICS code(s): 13.320); Audio, video and audiovisual engineering (ICS code(s): 33.160); Television and radio broadcasting (ICS code(s): 33.170)</t>
  </si>
  <si>
    <t>03.120.20 - Product and company certification. Conformity assessment; 13.120 - Domestic safety; 13.320 - Alarm and warning systems; 33.160 - Audio, video and audiovisual engineering; 33.170 - Television and radio broadcasting</t>
  </si>
  <si>
    <t>National security requirements (TBT); Protection of human health or safety (TBT); Quality requirements (TBT)</t>
  </si>
  <si>
    <r>
      <rPr>
        <sz val="11"/>
        <rFont val="Calibri"/>
      </rPr>
      <t>https://members.wto.org/crnattachments/2026/TBT/USA/26_02629_00_e.pdf
https://members.wto.org/crnattachments/2026/TBT/USA/26_02629_01_e.pdf</t>
    </r>
  </si>
  <si>
    <t>91 Federal Register (FR) 27895, 15 May 2026; Title 47 Code of Federal Regulations (CFR) Part 79_x000D_
https://www.govinfo.gov/content/pkg/FR-2026-05-15/html/2026-09819.htm_x000D_
https://www.govinfo.gov/content/pkg/FR-2026-05-15/pdf/2026-09819.pdf_x000D_
https://docs.fcc.gov/public/attachments/FCC-26-31A1.pdfThis proposed rule is identified by MB Docket No. 12-107FCC 26-31. Documents are accessible through the FCC's Electronic Document Management System (EDOCS) by searching the MB Docket Number. Comments ("filings") and commission documents are accessible from the FCC's Electronic Comment Filing System at https://www.fcc.gov/ecfs/search/search-filings/results?q=(proceedings.name:(%2212-107%22)). The full text of this document is available and can be downloaded at https://docs.fcc.gov/public/attachments/FCC-26-31A1.pdf</t>
  </si>
  <si>
    <t>Notice of SB 54 Plastic Pollution Prevention and Packaging Producer Responsibility Act Permanent Regulations Final California Office of Administrative Law (OAL)  Approval</t>
  </si>
  <si>
    <t>On 1 May 2026, the California Office of Administrative Law (OAL) approved the permanent regulations and filed them with the Secretary of State. The regulations became effective upon filing.New extended producer responsibility (EPR) program gives primary responsibility for managing products after their useful life to producers, who can design and market products to be more easily reused or recycled: https://calrecycle.ca.gov/packaging/packaging-epr/[Archives] SB 54 Plastic Pollution Prevention and Packaging Producer Responsibility Act Permanent Regulations: https://calrecycle.ca.gov/Laws/Rulemaking/SB54Regulations/</t>
  </si>
  <si>
    <t>Plastic packaging; Quality (ICS code(s): 03.120); Environmental protection (ICS code(s): 13.020); Recycling (ICS code(s): 13.030.50); Packaging materials and accessories (ICS code(s): 55.040); Bottles. Pots. Jars (ICS code(s): 55.100); Plastics (ICS code(s): 83.080)</t>
  </si>
  <si>
    <t>03.120 - Quality; 13.020 - Environmental protection; 13.030.50 - Recycling; 55.040 - Packaging materials and accessories; 55.100 - Bottles. Pots. Jars; 83.080 - Plastics; 03.120 - Quality; 13.020 - Environmental protection; 13.030.50 - Recycling; 55.040 - Packaging materials and accessories; 55.100 - Bottles. Pots. Jars; 83.080 - Plastics</t>
  </si>
  <si>
    <t>Prevention of deceptive practices and consumer protection (TBT); Protection of the environment (TBT); Quality requirements (TBT)</t>
  </si>
  <si>
    <r>
      <rPr>
        <sz val="11"/>
        <rFont val="Calibri"/>
      </rPr>
      <t>https://members.wto.org/crnattachments/2026/TBT/USA/final_measure/26_02613_00_e.pdf
https://calrecycle.ca.gov/Laws/Rulemaking/SB54Regulations/</t>
    </r>
  </si>
  <si>
    <t>Promoting the Integrity and Security of Telecommunications Certification Bodies, Measurement Facilities, and the Equipment Authorization Program</t>
  </si>
  <si>
    <t>Proposed rule - The Federal Communications Commission (Commission or FCC) issues a Second Further Notice of Proposed Rulemaking proposing to cease recognition of test labs, Testing Certification Bodies (TCBs), and laboratory accreditation bodies in non-MRA or trade agreement participants (i.e., non-Reciprocal Territories). The Commission also seeks comment on modernizing data analytics capabilities, and explores additional measures to protect intellectual property and national security.</t>
  </si>
  <si>
    <t>03.120.20 - Product and company certification. Conformity assessment; 33.060 - Radiocommunications</t>
  </si>
  <si>
    <r>
      <rPr>
        <sz val="11"/>
        <rFont val="Calibri"/>
      </rPr>
      <t>https://members.wto.org/crnattachments/2026/TBT/USA/26_02628_00_e.pdf
https://members.wto.org/crnattachments/2026/TBT/USA/26_02628_01_e.pdf</t>
    </r>
  </si>
  <si>
    <t>91 Federal Register (FR) 27884, 15 May 2026; Title 47 Code of Federal Regulations (CFR) Parts 1 and 2_x000D_
https://www.govinfo.gov/content/pkg/FR-2026-05-15/html/2026-09821.htm_x000D_
https://www.govinfo.gov/content/pkg/FR-2026-05-15/pdf/2026-09821.pdf_x000D_
https://docs.fcc.gov/public/attachments/FCC-26-28A1.pdfThis proposed rule is identified by ET Docket No. 24-136FCC 26-28. Documents are accessible through the FCC's Electronic Document Management System (EDOCS) by searching the ET Docket Number. Comments (“filings”) and commission documents are accessible from the FCC’s Electronic Comment Filing System at https://www.fcc.gov/ecfs/search/search-filings/results?q=(proceedings.name:(%2224-136%22)). The full text of this document is available and can be downloaded at https://docs.fcc.gov/public/attachments/FCC-26-28A1.pdfPromoting the Integrity and Security of Telecommunications Certification Bodies, Measurement Facilities, and the Equipment Authorization Program, Final Rule published 15 May 2024 will be notified as G/TBT/N/USA/2130/Rev.1/Add.1:_x000D_
https://www.govinfo.gov/content/pkg/FR-2026-05-15/html/2026-09822.htm_x000D_
https://www.govinfo.gov/content/pkg/FR-2026-05-15/pdf/2026-09822.pdf_x000D_
https://docs.fcc.gov/public/attachments/FCC-26-28A1.pdf</t>
  </si>
  <si>
    <t>Modernizing Spectrum Sharing for Satellite Broadband</t>
  </si>
  <si>
    <t>In this document, the Federal Communications Commission (Commission or we) adopts a Report and Order (Order) that revises the spectrum sharing framework for Geostationary Orbit (GSO) and Non-Geostationary Orbit (NGSO) systems that currently relies on NGSO systems complying with Equivalent Power Flux Density (EPFD) limits developed in the late-1990s. The consequence today of applying such EPFD limits in the United States is that operators must overprotect GSO systems, which in turn means that American households and businesses-- most critically in rural and remote areas--do not receive the fastest space-based NGSO satellite broadband American innovation has available. Based on the technical record in this proceeding, the Order replaces the EPFD framework with modern, performance-based GSO protection criteria. The Order extends the Commission's framework for good-faith coordination and allow NGSO and GSO operators to bargain for appropriate interference protections through voluntary, private agreement. The Order further adopts technical backstops to protect GSO systems when coordination has not been reached.These rules are effective 13 July 2026, except for the amendments to Sec. Sec.  25.146(a)(3) (amendatory instruction 2) and 25.289(a)(2) (amendatory instruction 4), which are indefinitely delayed. The Commission will publish a document in the Federal Register announcing the effective date of these rule sections.    The incorporation of reference of certain material listed in this rule was approved by the Director of the Federal Register as of 17 January 2018. _x000D_
91 Federal Register (FR) 26928, 13 May 2026; Title 47 Code of Federal Regulations (CFR) Part 25_x000D_
https://www.govinfo.gov/content/pkg/FR-2026-05-13/html/2026-09565.htmhttps://www.govinfo.gov/content/pkg/FR-2026-05-13/pdf/2026-09565.pdfhttps://docs.fcc.gov/public/attachments/FCC-26-26A1.pdfThis final rule is identified by SB Docket No. 25-157FCC 26-26.  The full text of the proposed rule is available from the Commission's website at https://docs.fcc.gov/public/attachments/FCC-26-26A1.pdf. Documents are also accessible from the FCC's Electronic Document Management System (EDOCS) by searching the Docket Number. Filings, including comments, are accessible from the FCC's Electronic Comment Filing System (ECFS) at https://www.fcc.gov/ecfs/search/search-filings/results?q=(submissiontype.description:(%22COMMENT%22)+AND+proceedings.name:(%2225-157%22))</t>
  </si>
  <si>
    <t>Satellite broadband; Radiocommunications (ICS code(s): 33.060); Mobile services (ICS code(s): 33.070); Space systems and operations (ICS code(s): 49.140)</t>
  </si>
  <si>
    <t>33.060 - Radiocommunications; 33.070 - Mobile services; 49.140 - Space systems and operations; 33.060 - Radiocommunications; 33.070 - Mobile services; 49.140 - Space systems and operations</t>
  </si>
  <si>
    <r>
      <rPr>
        <sz val="11"/>
        <rFont val="Calibri"/>
      </rPr>
      <t>https://members.wto.org/crnattachments/2026/TBT/USA/final_measure/26_02592_00_e.pdf
https://members.wto.org/crnattachments/2026/TBT/USA/final_measure/26_02592_01_e.pdf</t>
    </r>
  </si>
  <si>
    <t>Revision of Seven U.S. Grade Standards for Canned Tomato Products</t>
  </si>
  <si>
    <t>The Agricultural Marketing Service (AMS) is revising seven U.S. grade standards for canned tomato products. AMS is updating the color sections in the grade standards, replacing the two-term grading system (dual-nomenclature) with a single term, and making editorial changes. AMS is also changing the spelling of ''catsup'' to the more commonly used term ''ketchup.''Effective 12 June 2026.91 Federal Register (FR) 26985, 13 May 2026:_x000D_
https://www.govinfo.gov/content/pkg/FR-2026-05-13/html/2026-09504.htm_x000D_
https://www.govinfo.gov/content/pkg/FR-2026-05-13/pdf/2026-09504.pdfThis final notice and the notice; request for comments notified as G/TBT/N/USA/2238 are identified by Docket Number AMS-SC-24-0079. The Docket Folder is available from Regulations.gov at https://www.regulations.gov/docket/AMS-SC-24-0079/document and provides access to primary documents as well as comments received. Documents are also accessible from Regulations.gov by searching the Docket Number.</t>
  </si>
  <si>
    <t>Canned tomato products; Quality (ICS code(s): 03.120); Fruits. Vegetables (ICS code(s): 67.080)</t>
  </si>
  <si>
    <t>03.120 - Quality; 67.080 - Fruits. Vegetables; 03.120 - Quality; 67.080 - Fruits. Vegetables</t>
  </si>
  <si>
    <t>Consumer information, labelling (TBT); Prevention of deceptive practices and consumer protection (TBT); Quality requirements (TBT)</t>
  </si>
  <si>
    <r>
      <rPr>
        <sz val="11"/>
        <rFont val="Calibri"/>
      </rPr>
      <t>https://members.wto.org/crnattachments/2026/TBT/USA/final_measure/26_02591_00_e.pdf</t>
    </r>
  </si>
  <si>
    <t>Revisions to the Elevator Safety Orders</t>
  </si>
  <si>
    <t>The California Occupational Safety and Health Standards Board (OSHAB) seeks to reduce the likelihood of work-related injuries for elevator workers and decrease risks to the general public. This revision promotes safety in the work place by ensuring that the critical components of conveyance installations are readily and safely accessible to elevator workers and inspectors. Readily and safely accessible equipment is more likely to be adequately maintained which benefits building owners and managers, and the riding public. This rulemaking action also includes nonsubstantive revisions such as editorial, grammatical and reformatting changes.A public hearing has been scheduled at which time any interested party may present statements, orally or in writing, about this proposed regulatory action. The hearing will continue until all oral comments are received, and will be held as follows:_x000D_
Date: 18 June 2026Time: 10:00 AMPacific Time_x000D_
Location:  Hampton Inn &amp; Suites Napa, _x000D_
945 Hartle Court, Napa, CA 94559_x000D_
Join via ZOOM: https://tkoworks.zoom.us/j/87501250331 (Webinar ID: 875 0125 0331)Call-in Number: +1 (669) 444-9171 _x000D_
Conference ID: 875 0125 0331_x000D_
Pre-hearing registration will be conducted prior to the hearing. Those registered will be heard in order of their registration. Anyone else wishing to speak at the hearing will be afforded an opportunity after those registered have presented their oral comments. The time allowed for each person to present oral comments may be limited if a substantial number of people wish to speak._x000D_
Individuals presenting oral comments are requested, but not required, to submit a written copy of their statements. The hearing will be adjourned immediately following the completion of the oral comments.</t>
  </si>
  <si>
    <t>Elevator safety; Occupational safety. Industrial hygiene (ICS code(s): 13.100); Safety of machinery (ICS code(s): 13.110); Lifts. Escalators (ICS code(s): 91.140.90)</t>
  </si>
  <si>
    <t>13.100 - Occupational safety. Industrial hygiene; 13.110 - Safety of machinery; 91.140.90 - Lifts. Escalators</t>
  </si>
  <si>
    <r>
      <rPr>
        <sz val="11"/>
        <rFont val="Calibri"/>
      </rPr>
      <t>https://members.wto.org/crnattachments/2026/TBT/USA/26_02611_00_e.pdf</t>
    </r>
  </si>
  <si>
    <t>Elevator Safety Orders Notice of Proposed Action: https://www.dir.ca.gov/oshsb/documents/ESO-Group-V-notice.pdfNo. 18-Z, California Regulatory Notice Register 1 May 2026, pp.613-625 https://oal.ca.gov/wp-content/uploads/sites/166/2026/05/2026-Notice-Register-No.-18-Z-May-1-2026.pdfTitle 8 California Code of Regulations (CCR) Sections 3000 through 3003, 3009, 3140, 3141.1, 3142, 3147, 3147.100 through .104, .200, .300; https://www.dir.ca.gov/Title8/sub6.html</t>
  </si>
  <si>
    <t>California's Proposed Replacement Tire Efficiency Program</t>
  </si>
  <si>
    <t>The California Energy Commission (CEC) proposes to adopt the Replacement Tire Efficiency Program Rulemaking in the California Code of Regulations (CCR), Title 20, Chapter 14, Article 1, Sections 3301 through 3310 to implement the Replacement Tire Efficiency Program pursuant to Public Resources Code Sections 25770, 25771, 25772 and 25773. The CEC proposes new regulations to increase the energy efficiency of replacement tires for passenger cars and light–duty trucks. The proposed regulations set minimum performance standards for the energy efficiency and wet grip performance of replacement tires sold in California. The regulations will also set reporting requirements for tire manufacturers and brand name owners, and only tires listed in a CEC database will be legal for sale in California. The proposed express terms include the CEC staff’s consideration of comments, objections, and recommendations regarding the proposed regulations received during prerulemaking stakeholder engagement.The CEC will hold a public hearing for the proposed regulations on 10 June 2026 from 10:00 AM - 05:00 PMPacific TimeRemote Access Only Webinar ID 893 2150 5373, passcode 198841. Interested persons, or their authorized representative, may present statements, arguments, or contentions relevant to the proposed regulations at the public hearing.</t>
  </si>
  <si>
    <t>Tires; New pneumatic tyres, of rubber (HS code(s): 4011); Quality (ICS code(s): 03.120); Road vehicle tyres (ICS code(s): 83.160.10)</t>
  </si>
  <si>
    <t>4011 - New pneumatic tyres, of rubber</t>
  </si>
  <si>
    <t>03.120 - Quality; 83.160.10 - Road vehicle tyres</t>
  </si>
  <si>
    <r>
      <rPr>
        <sz val="11"/>
        <rFont val="Calibri"/>
      </rPr>
      <t>https://members.wto.org/crnattachments/2026/TBT/USA/26_02612_00_e.pdf
https://members.wto.org/crnattachments/2026/TBT/USA/26_02612_01_e.pdf</t>
    </r>
  </si>
  <si>
    <t>Tire Efficiency Rulemaking Docket Log - https://efiling.energy.ca.gov/Lists/DocketLog.aspx?docketnumber=26-TIRE-01Notice of Proposed Action (NOPA) - https://efiling.energy.ca.gov/GetDocument.aspx?tn=269616California's Proposed Replacement Tire Efficiency Program - https://efiling.energy.ca.gov/GetDocument.aspx?tn=269612&amp;DocumentContentId=106704Replacement Tire Efficiency Program Proceeding - https://www.energy.ca.gov/proceeding/replacement-tire-efficiency-program-proceeding</t>
  </si>
  <si>
    <t>Draft Circular promulgating the List of Medium- and High-Risk Products and Goods in the Transportation Sector within the regulatory remit of the Ministry of Construction. </t>
  </si>
  <si>
    <t>This draft Circular promulgates the List of products and goods with medium and high risk levels under the state management responsibility of the Ministry of Construction and the corresponding quality management measures for products and goods on the List ._x000D_
Details of the List of products and goods with medium and high risk levels, corresponding HS codes and applicable national technical standards are specified in Appendix I and Appendix II attached to this draft Circular._x000D_
The draft Circular classifies transport vehicles and spare parts into two risk categories: medium risk and high risk. This represents a transition from "Group 2" management to risk-based management, integrating quality control with inspection and conformity certification: _x000D_
- Enhanced post-market surveillance for medium-risk products. _x000D_
- Strict control and inspection for high-risk products_x000D_
This draft Circular applies to:_x000D_
1. Organizations and individuals producing and trading products and goods belonging to the list of products and goods with medium and high risk levels as stipulated in this Circular._x000D_
2. Conformity assessment organizations conducting conformity assessment activities for products and goods belonging to the list of products and goods with medium and high risk levels as stipulated in this Circular._x000D_
3. Other relevant agencies, organizations, and individuals.</t>
  </si>
  <si>
    <t>Transport vehicles and spare parts, including: Cars, motorcycles, mopeds, motorized four-wheeled vehicles, specialized machinery, trailers, semi-trailers, motor vehicle components, and railway equipment. _x000D_
HS Codes: 87.01 to 87.06, 87.11, 87.16, 84.26 to 84.30, 70.09, 87.14, 40.11, 85.12, 85.07, 70.07, 84.07, 85.01, 94.01, 86.01 to 86.07</t>
  </si>
  <si>
    <t>4011 - New pneumatic tyres, of rubber; 7007 - Safety glass, toughened "tempered", laminated safety glass (excl. multiple-walled insulating units of glass, glasses for spectacles and clock or watch glasses); 7009 - Glass mirrors, whether or not framed, incl. rear-view mirrors (excl. optical mirrors, optically worked, mirrors &gt; 100 years old); 8407 - Spark-ignition reciprocating or rotary internal combustion piston engine; 8426 - Ships' derricks; cranes, incl. cable cranes (excl. wheel-mounted cranes and vehicle cranes for railways); mobile lifting frames, straddle carriers and works trucks fitted with a crane; 8427 - Fork-lift trucks; other works trucks fitted with lifting or handling equipment (excl. straddle carriers and works trucks fitted with a crane); 8428 - Lifting, handling, loading or unloading machinery, e.g. lifts, escalators, conveyors, teleferics (excl. pulley tackle and hoists, winches and capstans, jacks, cranes of all kinds, mobile lifting frames and straddle carriers, works trucks fitted with a crane, fork-lift trucks and other works trucks fitted with lifting or handling equipment); 8429 - Self-propelled bulldozers, angledozers, graders, levellers, scrapers, mechanical shovels, excavators, shovel loaders, tamping machines and roadrollers; 8430 - Moving, grading, levelling, scraping, excavating, tamping, compacting, extracting or boring machinery, for earth, minerals or ores; pile-drivers and pile-extractors; snowploughs and snowblowers (excl. those mounted on railway wagons, motor vehicle chassis or lorries, self-propelled machinery of heading 8429, lifting, handling, loading or unloading machinery of heading 8425 to 8428 and hand-operated tools); 8501 - Electric motors and generators (excl. generating sets); 8507 - Electric accumulators, incl. separators therefor, whether or not square or rectangular; parts thereof (excl. spent and those of unhardened rubber or textiles); 8512 - Electrical lighting or signalling equipment (excl. lamps of heading 8539), windscreen wipers, defrosters and demisters, of a kind used for cycles or motor vehicles; parts thereof; 8601 - Rail locomotives powered from an external source of electricity or by electric accumulators; 8602 - Rail locomotives (excl. those powered from an external source of electricity or by accumulators); locomotive tenders; 8603 - Self-propelled railway or tramway coaches, vans and trucks (excl. those of heading 8604); 8604 - Railway or tramway maintenance or service vehicles, whether or not self-propelled (for example, workshops, cranes, ballast tampers, trackliners, testing coaches and track inspection vehicles).; 8605 - Railway or tramway passenger coaches, not self-propelled; luggage vans, post office coaches and other special purpose railway or tramway coaches, not self-propelled (excluding those of heading 86.04).; 8606 - Railway or tramway goods vans and wagons (excl. self-propelled and luggage vans and post office coaches); 8607 - Parts of railway or tramway locomotives or rolling stock, n.e.s.; 8701 - Tractors (other than tractors of heading 8709); 8702 - Motor vehicles for the transport of &gt;= 10 persons, incl. driver; 8703 - Motor cars and other motor vehicles principally designed for the transport of &lt;10 persons, incl. station wagons and racing cars (excl. motor vehicles of heading 8702); 8704 - Motor vehicles for the transport of goods, incl. chassis with engine and cab; 8705 - Special purpose motor vehicles (other than those principally designed for the transport of persons or goods), e.g. breakdown lorries, crane lorries, fire fighting vehicles, concrete-mixer lorries, road sweeper lorries, spraying lorries, mobile workshops and mobile radiological units; 8706 - Chassis fitted with engines, for the motor vehicles of headings 87.01 to 87.05.; 8711 - Motorcycles, incl. mopeds, and cycles fitted with an auxiliary motor, with or without side-cars; side-cars; 8714 - Parts and accessories for motorcycles and bicycles and for carriages for disabled persons, n.e.s.; 8716 - Trailers and semi-trailers; other vehicles, not mechanically propelled (excl. railway and tramway vehicles); parts thereof, n.e.s.; 9401 - Seats, whether or not convertible into beds, and parts thereof, n.e.s. (excl. medical, surgical, dental or veterinary of heading 9402)</t>
  </si>
  <si>
    <t>43.020 - Road vehicles in general; 45.020 - Railway engineering in general</t>
  </si>
  <si>
    <t>June 2026</t>
  </si>
  <si>
    <r>
      <rPr>
        <sz val="11"/>
        <rFont val="Calibri"/>
      </rPr>
      <t>https://members.wto.org/crnattachments/2026/TBT/VNM/26_02615_00_x.pdf</t>
    </r>
  </si>
  <si>
    <t>- Law amending and supplementing a number of articles of the Law on Quality of Products and Goods._x000D_
- Government Decree No. 37/2026/ND-CP dated January 23, 2026, providing detailed regulations on the Law on Quality of Products and Goods._x000D_
- Replacing Circular No. 12/2022/TT-BGTVT dated June 30, 2022, of the Minister of Transport, promulgating the List of potentially unsafe products and goods under the State management responsibility of the Ministry of Transport._x000D_
- Replacing Circular No. 62/2024/TT-BGTVT dated December 30, 2024, of the Minister of Transport, amending and supplementing a number of articles of Circular No. 12/2022/TT-BGTVT dated June 30, 2022, which stipulates the List of potentially unsafe products and goods under the State management responsibility of the Ministry of Transport._x000D_
- Partially replacing Circular No. 71/2025/TT-BXD dated December 31, 2025, of the Minister of Construction, amending and supplementing a number of articles of Circulars to reduce and simplify administrative procedures in the fields of registration, civil aviation, and inspection under the management of the Ministry of Construction</t>
  </si>
  <si>
    <t>Ordinance SDA/MAPA No. 1.600 of 13 April 2026 - Prohibits the registration, importation and use of products containing antimicrobial active pharmaceutical ingredients reserved for human use, in accordance with the classification of the World Health Organization (WHO), in animal species used for human consumption</t>
  </si>
  <si>
    <t>The registration, importation and use of products containing antimicrobial active pharmaceutical ingredients reserved for human use, in accordance with the classification of the World Health Organization (WHO), in animal species used for human consumption, as provided for in the Annex to this Ordinance, are hereby prohibited.</t>
  </si>
  <si>
    <t>Antimicrobial active pharmaceutical ingredients reserved for human use, in accordance with the classification of the World Health Organization (WHO)</t>
  </si>
  <si>
    <r>
      <rPr>
        <sz val="11"/>
        <rFont val="Calibri"/>
      </rPr>
      <t>https://members.wto.org/crnattachments/2026/SPS/BRA/26_02557_00_x.pdf
https://www.in.gov.br/en/web/dou/-/portaria-sda/mapa-n-1.600-de-13-de-abril-de-2026-699583809</t>
    </r>
  </si>
  <si>
    <t>Proyecto de Resolución "Por medio de la cual se establecen los requisitos fitosanitarios para la importación a Colombia de nueces de nogal (Juglans regia L.) con cáscara, de origen y procedencia Chile, para consumo humano" (Draft resolution establishing the phytosanitary requirements for the importation into Colombia of in-shell walnuts (Juglans regia L.) originating in and coming from Chile for human consumption).</t>
  </si>
  <si>
    <t>The notified draft Resolution establishes the sanitary requirements for the importation into Colombia of  in-shell walnuts (Juglans regia L.) originating in and coming from Chile for human consumption.  The provisions will apply to all natural or legal persons that import this product, originating in and coming from Chile, into Colombia.</t>
  </si>
  <si>
    <t>In-shell walnuts (Juglans regia L.) (HS code: 080231)</t>
  </si>
  <si>
    <t>080231 - Fresh or dried walnuts, in shell</t>
  </si>
  <si>
    <t>Enters into force upon publication in the Official Journal</t>
  </si>
  <si>
    <r>
      <rPr>
        <sz val="11"/>
        <rFont val="Calibri"/>
      </rPr>
      <t>https://members.wto.org/crnattachments/2026/SPS/COL/26_02556_00_s.pdf
https://www.sucop.gov.co/entidades/ica/Normativa?IDNorma=29401</t>
    </r>
  </si>
  <si>
    <t>Commission Implementing Regulation (EU) 2026/892 of 23 April 2026 amending Regulation (EU) No 37/2010 as regards the classification of the substance lidocaine with respect to its maximum residue limit in foodstuffs of animal origin (Text with EEA relevance)</t>
  </si>
  <si>
    <t>Modification of the existing conditions for the use of the substance lidocaine in porcine to also allow the injection into the scrotum, testicles and spermatic cord in piglets up to seven days of age.</t>
  </si>
  <si>
    <t>Foodstuffs of animal origin</t>
  </si>
  <si>
    <t>Animal health; Food safety; Human health; Maximum residue limits (MRLs)</t>
  </si>
  <si>
    <r>
      <rPr>
        <sz val="11"/>
        <rFont val="Calibri"/>
      </rPr>
      <t>https://members.wto.org/crnattachments/2026/SPS/EEC/26_02577_00_e.pdf
https://members.wto.org/crnattachments/2026/SPS/EEC/26_02577_00_f.pdf
https://members.wto.org/crnattachments/2026/SPS/EEC/26_02577_00_s.pdf</t>
    </r>
  </si>
  <si>
    <t>Draft Plant Quarantine (Regulation of Import into India) Order, 2003 (Sixteenth Amendment) 2025</t>
  </si>
  <si>
    <t>The Draft Plant Quarantine (Regulation of Import into India) (Sixteenth Amendment) Order, 2025 seeks to further liberalize provisions governing In-Transit Cold Treatment (ITCT) for Import of Citrus Fruits from South Africa.</t>
  </si>
  <si>
    <t>Citrus fruits</t>
  </si>
  <si>
    <t>0805 - Citrus fruit, fresh or dried</t>
  </si>
  <si>
    <t>South Africa</t>
  </si>
  <si>
    <t>Yet to be decided.</t>
  </si>
  <si>
    <t>This shall come into force on the date of their publication in the official gazette.</t>
  </si>
  <si>
    <r>
      <rPr>
        <sz val="11"/>
        <rFont val="Calibri"/>
      </rPr>
      <t>https://members.wto.org/crnattachments/2026/SPS/IND/26_02564_00_e.pdf</t>
    </r>
  </si>
  <si>
    <t>DEAS 1347:2026, Whiteboard — Specification, First Edition</t>
  </si>
  <si>
    <t>This Draft East African Standard specifies requirements, and test methods, for whiteboards intended for use in educational, office, industrial, and domestic environments. It applies to wall‑mounted, mobile, and interactive whiteboards, including those with magnetic surfaces, grid lines, or specialized coatings.</t>
  </si>
  <si>
    <t>Slates and boards, with writing or drawing surfaces, whether or not framed. (HS code(s): 9610); Office machines (ICS code(s): 35.260); Whiteboard</t>
  </si>
  <si>
    <t>9610 - Slates and boards, with writing or drawing surfaces, whether or not framed.</t>
  </si>
  <si>
    <t>35.260 - Office machines</t>
  </si>
  <si>
    <r>
      <rPr>
        <sz val="11"/>
        <rFont val="Calibri"/>
      </rPr>
      <t>https://members.wto.org/crnattachments/2026/TBT/UGA/26_02569_00_e.pdf</t>
    </r>
  </si>
  <si>
    <t>IEC 60335‑1, Household and similar electrical appliances – Safety – Part 1: General requirements. ISO 6507-1, Metallic materials — Vickers hardness test – Part 1: Test method IEC 62368-1:2023, Audio/video, information and communication technology equipment - Part 1: Safety requirements ISO 2409, Paints and varnishes — Cross-cut test ISO 2813:2014, Paints and varnishes — Determination of gloss value at 20°, 60° and 85° ASTM D523, Specular Gloss ASTM D3363, Film Hardness by Pencil Test ASTM D1308, Effect of Household Chemicals ISO 4892‑2, Plastics: Exposure to laboratory light sources ISO 6507‑1, Metallic materials: Vickers hardness test ISO 2813:2014, Paints and varnishes — Determination of gloss value at 20°, 60° and 85°</t>
  </si>
  <si>
    <t>Draft of Egyptian Standard ES 7595 for "Child care articles - Drinking equipment - Safety requirements and test methods" </t>
  </si>
  <si>
    <t>Products covered: Equipment for children (ICS code: 97.190)This addendum concerns the notification of the draft of the Egyptian Standard ES 7595 for "Child care articles - Drinking equipment - Safety requirements and test methods" (67 pages, in Arabic).It should be noted that the Ministerial Decree No.610/2020 which was formerly notified in G/TBT/N/EGY/40/Add.1 dated 1 April 2021 and the Ministerial Decree No. 246 /2025 which was formerly notified in G/TBT/N/EGY/40/Add.3 dated 8 October 2025 mandated among others the earlier versions of this standard, and the draft of this standard was formerly notified in G/TBT/N/EGY/40/Add.2 dated 19 February 2025.Worth mentioning is that this standard is technically identical with EN 14350:2020+A1:2023.Producers and importers are kept informed of any amendments in the Egyptian standards through the publication of administrative orders in the official gazette.Proposed date of adoption: To be determined.Proposed date of entry into force: To be determined.Agency or authority designated to handle comments and text available from:National Enquiry PointEgyptian Organization for Standardization and Quality16 Tadreeb El-Modarrebeen St., Ameriya, Cairo - EgyptE-mail: eos@eos.org.eg/eos.tbt@eos.org.egWebsite: http://www.eos.org.egTel: + (202) 22845528Fax: + (202) 22845504</t>
  </si>
  <si>
    <t>Child Use and Care Articles</t>
  </si>
  <si>
    <t>67.250 - Materials and articles in contact with foodstuffs; 67.250 - Materials and articles in contact with foodstuffs; 83.080 - Plastics; 83.080 - Plastics; 97.190 - Equipment for children; 97.190 - Equipment for children</t>
  </si>
  <si>
    <t>Safety Requirements</t>
  </si>
  <si>
    <t>Draft of The Egyptian Standard ES 8117-1 for “Child care articles – Child carriers – Safety requirements and test methods - Part 1: Framed back carrier ”</t>
  </si>
  <si>
    <t>Products covered: (ICS code: 97.190) Equipment for children This addendum concerns the notification of the draft of the Egyptian Standard ES 8117-1 for "Child care articles – Child carriers – Safety requirements and test methods - Part 1: Framed back carrier" (25 pages, in Arabic)It should be noted that the Ministerial Decree No. 1307/2017 which was formerly notified in G/TBT/N/EGY/165/Add.1 dated 21 February 2018, the Ministerial Decree No. 609 /2020 (3 pages, in Arabic) which was formerly notified in G/TBT/N/EGY/165/Add.2 dated 30 March 2021, and the Ministerial Decree No. 246 /2025 (5 pages, in Arabic) which  was formerly notified in G/TBT/N/EGY/165/Add.4 dated 8 October 2025, mandated among others the earlier versions of this standard and the draft of this standard was formerly notified in G/TBT/N/EGY/165/Add.3 dated 19 February 2025.Worth mentioning is that this standard is technically identical with EN  13209-1/2022.Producers and importers are kept informed of any amendments in the Egyptian standards through the publication of administrative orders in the official gazette.Proposed date of adoption: To be determined.Proposed date of entry into force: To be determined.Agency or authority designated to handle comments and text available from:National Enquiry PointEgyptian Organization for Standardization and Quality16 Tadreeb El-Modarrebeen St., Ameriya, Cairo - EgyptE-mail: eos@eos.org.eg/eos.tbt@eos.org.egWebsite: http://www.eos.org.egTel: + (202) 22845528Fax: + (202) 22845504</t>
  </si>
  <si>
    <t>Equipment for children - Child use and care articles. ICS: 97.190</t>
  </si>
  <si>
    <t>97.190 - Equipment for children; 97.190 - Equipment for children</t>
  </si>
  <si>
    <t>Safety requirements</t>
  </si>
  <si>
    <t>Draft of Egyptian standard for “Small craft — Hull construction and scantlings - Part 6: Structural arrangements and details”.</t>
  </si>
  <si>
    <t>This draft of Egyptian standard applies to monohull and multihull small craft constructed from fibre reinforced plastics (FRP), aluminium or steel alloys, wood or other suitable boat building material, with a hull length, in accordance with ISO 8666, of up to 24 m.Worth mentioning is that this standard adopts the technical content of ISO 12215-6:2008.</t>
  </si>
  <si>
    <t>Small craft (ICS code(s): 47.080)</t>
  </si>
  <si>
    <t>47.080 - Small craft</t>
  </si>
  <si>
    <t>ISO 12215-6:2008.</t>
  </si>
  <si>
    <t>Draft of Egyptian standard for “Small craft — Hull construction and scantlings - Part 7: Determination of loads for multihulls and of their local scantlings using ISO 12215-5”.</t>
  </si>
  <si>
    <t>This draft of Egyptian standard defines the dimensions, local design pressures and global loads acting on multihull craft with a hull length (LH) or load line length of up to 24 m (see Note). It considers all parts of the craft that are assumed watertight or weathertight when assessing stability, freeboard and buoyancy in accordance with ISO 12217 (all parts). Worth mentioning is that this standard adopts the technical content of ISO 12215-7:2020.</t>
  </si>
  <si>
    <t>ISO 12215-7:2020</t>
  </si>
  <si>
    <t>Draft of Egyptian standard for “Small craft — Hull construction and scantlings — Part 8: Rudders”.</t>
  </si>
  <si>
    <t>This draft of Egyptian standard gives requirements on the scantlings of rudders fitted to small craft with a length of hullof up to 24 m, measured according to ISO 8666. It applies only to monohulls.It does not give requirements on rudder characteristics required for proper steering capabilities.It only considers pressure loads on the rudder due to craft manoeuvring. Loads on the rudder or its skeg, where fitted, induced by grounding or docking, where relevant, are out of scope and need to be considered separately.Scantlings derived from ISO 12215-8:2009 are primarily intended to apply to recreational craft including charter craft.Worth mentioning is that this standard adopts the technical content of ISO 12215 8:2009/Cor 1:2010</t>
  </si>
  <si>
    <t>ISO 12215-8:2009/Cor 1:2010</t>
  </si>
  <si>
    <t>Draft of Egyptian standard for “Small craft — Hull construction and scantlings - Part 9: Sailing craft appendages”.</t>
  </si>
  <si>
    <t>This draft of Egyptian standard specifies the scantlings of sailing craft appendages on monohull sailing craft with a length of hull of up to 24 m, measured according to ISO 8666. It gives design stresses, the structural components to be assessed, load cases and design loads for keel, centreboard and their attachments, computational methods and modelling guidance, and the means for compliance with its provisions.Worth mentioning is that this standard adopts the technical content of ISO 12215-9:2012.</t>
  </si>
  <si>
    <t>ISO 12215-9:2012.</t>
  </si>
  <si>
    <t>Draft of Egyptian standard for “ Small craft — Hull construction and scantlings - Part 10: Rig loads and rig attachment in sailing craft ”.</t>
  </si>
  <si>
    <t>This draft of Egyptian standard specifies methods for the determination of:The design loads and design stresses on rig elements; andThe loads and scantlings of rig attachments and mast steps/pillars; on monohull and multihulls sailing craft.It also gives, in Annexes, "established practices" for the assessment of mast steps/pillars or chainplates.Scantlings derived from this draft standard are primarily intended to apply to recreational craft, including charter vessels.This draft standard is not applicable to racing craft designed only for professional racing.It only considers the loads exerted when sailing. Any loads that may result from other situations are not considered in this draft standard.Throughout this draft standard, and unless otherwise specified, dimensions are in (m), areas in (m2), masses in (kg), forces in (N), moments in (N m), stresses and elastic modulus in N/mm2 (1 N / mm2 = 1 Mpa). Unless otherwise stated, the craft is assessed in fully loaded ready for use condition.Worth mentioning is that this standard adopts the technical content of ISO 12215-10:2020</t>
  </si>
  <si>
    <t>ISO 12215-10:2020</t>
  </si>
  <si>
    <t>Draft of Egyptian standard for “ Small craft — Principal data”.</t>
  </si>
  <si>
    <t>This draft of Egyptian standard establishes definitions of main dimensions and related data and of mass specifications and loading conditions. It applies to small craft having a length of the hull (LH) of up to 24 m.Worth mentioning is that this standard adopts the technical content of ISO 8666:2020.</t>
  </si>
  <si>
    <t>ISO 8666:2020.</t>
  </si>
  <si>
    <t>The Draft   Food Safety and Standards (Packaging)Amendment Regulations, 2026</t>
  </si>
  <si>
    <t>Draft Food Safety and Standards (Packaging) Amendment Regulations, 2026, is relating to the inclusion of additional definitions in the Regulation.</t>
  </si>
  <si>
    <t>Food Products</t>
  </si>
  <si>
    <t>Food Safety and Standards Authority of India proposes to incorporate additional definitions in the regulations, in alignment with international standards.</t>
  </si>
  <si>
    <r>
      <rPr>
        <sz val="11"/>
        <rFont val="Calibri"/>
      </rPr>
      <t>https://members.wto.org/crnattachments/2026/TBT/IND/26_02565_00_e.pdf</t>
    </r>
  </si>
  <si>
    <t>Draft for comments available in Hindi and English, at:https://www.fssai.gov.in/upload/uploadfiles/files/gazette%20notification%20of%20Draft%20FSS_Packaging_Amendment%20Regulations%202026.pdfBasic document to which proposal refers, is available at:https://www.fssai.gov.in/upload/uploadfiles/files/Compendium_Packaging_V_%2002-04-2025.pdf</t>
  </si>
  <si>
    <t>Jamaica</t>
  </si>
  <si>
    <t>Technical Regulation for the Labelling of Pre-Packaged Foods</t>
  </si>
  <si>
    <t>The Technical Regulation lays down rules governing the labelling of pre-packaged foods, their importation, production and trade within Jamaica. The Technical Regulation sets out the following:a.  Labelling Requirements for Pre-Packaged Foodsb.  Product Labelling Requirements for:Fruit and vegetable juices and drinks, and fruit nectars Brewery products (beer, stout, shandy and malta etc.)</t>
  </si>
  <si>
    <t>Pre-Packaged Foods, HS Code: 2106, Fruit and vegetable juices and drinks, and fruit nectars, HS Code: 2009.90, Brewery product HS Code: 2203</t>
  </si>
  <si>
    <t>2106 - Food preparations, n.e.s.; 2009 - Fruit juices, incl. grape must, and vegetable juices, unfermented, not containing added spirit, whether or not containing added sugar or other sweetening matter; 2203 - Beer made from malt.</t>
  </si>
  <si>
    <t>67.160 - Beverages; 67.230 - Prepackaged and prepared foods</t>
  </si>
  <si>
    <t>The Technical Regulation is applicable to the labelling of all pre-packaged foods to be offered to the consumer or pre-packaged foods for catering purposes. The Technical Regulation specifies labelling requirements for fruit and vegetable juices and drinks, and fruit juices. The Technical Regulation specifies labelling requirements for brewery products.</t>
  </si>
  <si>
    <t>Labelling</t>
  </si>
  <si>
    <t>Six months following the date of publication in the Jamaica Gazette Supplement - Proclamations, Rules and Regulations.</t>
  </si>
  <si>
    <r>
      <rPr>
        <sz val="11"/>
        <rFont val="Calibri"/>
      </rPr>
      <t>https://members.wto.org/crnattachments/2026/TBT/JAM/26_02562_00_e.pdf</t>
    </r>
  </si>
  <si>
    <t>A notice of the Technical Regulation for the Labelling of Pre-Packaged Foods will appear in The Jamaica Gazette Supplement - Proclamations, Rules and Regulations. When adopted, the document will appear as a Technical Regulation, with mandatory status.</t>
  </si>
  <si>
    <t>Technical Regulation for the Labelling of Pre-Packaged Goods</t>
  </si>
  <si>
    <t>The Technical Regulation lays down rules governing the labelling of pre-packaged goods, their importation, production and trade within Jamaica. The proposed technical regulation aims to provide a scope, application, terms and definitions, general, specific product labelling requirements and administrative provisions.</t>
  </si>
  <si>
    <t>Footwear HS Code: 6401-6406, Industrial Gloves HS Code: 6216, 4015, Textile Products HS Code: 6115, Pantyhose HS Code: 6115, Pesticides HS Code: 3808 Aerosol Insecticides HS Code: 3808, Household Chemicals HS Code: 3402, Hazardous Industrial Chemicals HS Code: 3824, Ozone depleting substances HS Code: 2903, Adhesives HS Code: 3506, Finishes HS Code: 3210, 3208,  Staple and Nails HS Code: 7317, Household Electrical Appliances HS Code: 8509, Energy Labelling of Appliances HS Code: 8418, 8539, 8509, Refrigerating Appliances HS Code: 8418, Animal Feed HS Code: 2309, Seed Packages HS Code: 1209, Gold HS Code: 7108, Platinum HS Code: 7110, Silver  HS Code: 7106, Toys HS Code: 9503, Furniture HS Code: 9403, Paper and Paper products HS Code: 48</t>
  </si>
  <si>
    <t>64 - FOOTWEAR, GAITERS AND THE LIKE; PARTS OF SUCH ARTICLES; 6216 - Gloves, mittens and mitts.; 4015 - Articles of apparel and clothing accessories, incl. gloves, mittens and mitts, for all purposes, of vulcanised rubber (excl. hard rubber and footwear and headgear and parts thereof); 6115 - Pantyhose, tights, stockings, socks and other hosiery, incl. graduated compression hosiery [e.g., stockings for varicose veins] and footwear without applied soles, knitted or crocheted (excl. for babies); 3808 - Insecticides, rodenticides, fungicides, herbicides, anti-sprouting products and plant-growth regulators, disinfectants and similar products, put up for retail sale or as preparations or articles, e.g. sulphur-treated bands, wicks and candles, and fly-papers; 3402 - Organic surface-active agents (excl. soap); surface-active preparations, washing preparations, incl. auxiliary washing preparations, and cleaning preparations, whether or not containing soap (excl. those of heading 3401); 2903 - Halogenated derivatives of hydrocarbons; 3506 - Prepared glues and other prepared adhesives, n.e.s.; products suitable for use as glues or adhesives, put up for retail sale as glues or adhesives, and weighing net &lt;= 1 kg; 3208 - Paints and varnishes, incl. enamels and lacquers, based on synthetic polymers or chemically modified natural polymers, dispersed or dissolved in a non-aqueous medium; solutions of products of headings 3901 to 3913 in volatile organic solvents, containing &gt; 50% solvent by weight (excl. solutions of collodion); 3210 - Other paints and varnishes (including enamels, lacquers and distempers); prepared water pigments of a kind used for finishing leather.; 7317 - Nails, tacks, drawing pins, corrugated nails, staples (other than those of heading 83.05) and similar articles, of iron or steel, whether or not with heads of other material, but excluding such articles with heads of copper.; 8509 - Electromechanical domestic appliances, with self-contained electric motor; parts thereof (excl. vacuum cleaners, dry and wet vacuum cleaners); 8539 - Electric filament or discharge lamps, incl. sealed beam lamp units and ultraviolet or infra-red lamps; arc lamps; light-emitting diode "LED" light sources; parts thereof; 8418 - Refrigerators, freezers and other refrigerating or freezing equipment, electric or other; heat pumps; parts thereof (excl. air conditioning machines of heading 8415); 2309 - Preparations of a kind used in animal feeding; 1209 - Seeds, fruits and spores, for sowing (excl. leguminous vegetables and sweetcorn, coffee, tea, maté and spices, cereals, oil seeds and oleaginous fruits, and seeds and fruit used primarily in perfumery, medicaments or for insecticidal, fungicidal or similar purposes); 7108 - Gold, incl. gold plated with platinum, unwrought or not further worked than semi-manufactured or in powder form; 7110 - Platinum, incl. palladium, rhodium, iridium, osmium and ruthenium, unwrought or in semi-manufactured forms, or in powder form; 7106 - Silver, incl. silver plated with gold or platinum, unwrought or in semi-manufactured forms, or in powder form; 9503 - Tricycles, scooters, pedal cars and similar wheeled toys; dolls' carriages; dolls; other toys; reduced-size ("scale") models and similar recreational models, working or not; puzzles of all kinds.; 9403 - Furniture and parts thereof, n.e.s. (excl. seats and medical, surgical, dental or veterinary furniture); 48 - PAPER AND PAPERBOARD; ARTICLES OF PAPER PULP, OF PAPER OR OF PAPERBOARD; 3824 - Prepared binders for foundry moulds or cores; chemical products and preparations for the chemical or allied industries, incl. mixtures of natural products, n.e.s.</t>
  </si>
  <si>
    <t>The Technical Regulation is intended to: a.  assist the purchaser/consumer in making an informed decision with an understanding of the nature, quality or use of the goods;                                                                           b.  enable the manufacturer or retailer to describe the goods at the point of sale in a truthful, informative, and non-deceptive manner.c.  minimize the confusion that exists in the labelling of different classes of goods.</t>
  </si>
  <si>
    <t>Six months following date of publication in the Jamaica Gazette Supplement - Proclamations, Rules and Regulations.</t>
  </si>
  <si>
    <r>
      <rPr>
        <sz val="11"/>
        <rFont val="Calibri"/>
      </rPr>
      <t>https://members.wto.org/crnattachments/2026/TBT/JAM/26_02563_00_e.pdf</t>
    </r>
  </si>
  <si>
    <t>A notice of the Technical Regulation for the Labelling of Pre-Packaged Goods will appear in The Jamaica Gazette Supplement - Proclamations, Rules and Regulations. When adopted, the document will appear as a Technical Regulation, with mandatory status.</t>
  </si>
  <si>
    <t>DARS 2178:2026, Gloss solvent borne paint for interior and exterior use — Specification, First Edition</t>
  </si>
  <si>
    <t>This Draft African Standard specifies requirements, sampling and test methods for gloss solvent-borne paint for interior and exterior use. This standard does not apply to paint for automotive, road marking and industrial applications.</t>
  </si>
  <si>
    <t>Paints and varnishes, incl. enamels and lacquers, based on polyesters, dispersed or dissolved in a non-aqueous medium; solutions based on polyesters in volatile organic solvents, containing &gt; 50% solvent by weight (HS code(s): 320810); Paints and varnishes (ICS code(s): 87.040); Gloss solvent borne paint</t>
  </si>
  <si>
    <t>320810 - Paints and varnishes, incl. enamels and lacquers, based on polyesters, dispersed or dissolved in a non-aqueous medium; solutions based on polyesters in volatile organic solvents, containing &gt; 50% solvent by weight</t>
  </si>
  <si>
    <t>87.040 - Paints and varnishes</t>
  </si>
  <si>
    <t>Consumer information, labelling (TBT); Prevention of deceptive practices and consumer protection (TBT); Protection of human health or safety (TBT); Protection of the environment (TBT); Quality requirements (TBT); Harmonization (TBT); Reducing trade barriers and facilitating trade (TBT)</t>
  </si>
  <si>
    <r>
      <rPr>
        <sz val="11"/>
        <rFont val="Calibri"/>
      </rPr>
      <t>https://members.wto.org/crnattachments/2026/TBT/UGA/26_02568_00_e.pdf</t>
    </r>
  </si>
  <si>
    <t>ASTM F2853, Standard Test Method for Determination of Lead in Paint Layers and Similar Coatings or in Substrates and Homogenous Materials by Energy Dispersive X-Ray Fluorescence Spectrometry Using Multiple Monochromatic Excitation BeamsISO 1514, Paints and varnishes — Standard panels for testingISO 1524, Paints, varnishes and printing ink — Determination of fineness of grindISO 2813, Paints and varnishes — Determination of specular gloss of non-metallic paint films at 20°, 60° and 85°ISO 2884-2, Paints and varnishes — Determination of viscosity using rotary viscometers — Part 2: Disc or ball viscometer operated at a specified speedISO 3251, Paints varnishes and plastics — Determination of non- volatile matter contentISO 4618, Paints and varnishes —Vocabulary.ISO 4628-10, Paints and varnishes — Evaluation of degradation of coatings — Designation of quantity and size of defects, and of intensity of uniform changes in appearance — Part 10: Assessment of degree of filiform corrosionISO 6503, Paints and varnishes — Determination of total lead — Flame atomic absorption spectrometric methodISO 6504-3, Paints and varnishes — Determination of hiding power — Part 3: Determination of contrast ratio of light-coloured paints at a fixed spreading rateISO 9117-1, Paints and varnishes — Drying tests — Part 1: Determination of through-dry state and through dry timeISO 9117-3, Paints and varnishes — Drying tests — Part 3: Surface-drying test using ballotiniISO 15528, Paints, varnishes and raw materials for paints and varnishes — SamplingISO 16474-1, Paints and varnishes — Methods of exposure to laboratory light sources — Part 1: General guidanceISO 16474-2, Paints and varnishes — Methods of exposure to laboratory light sources— Part 2: Xenon-arc lISO 20566, Paints and varnishes — Determination of the scratch resistance of a coating system using a laboratory-scale carwashEAS936:2021 , Specification for gloss solvent borne paint for interior and exterior use</t>
  </si>
  <si>
    <t>DARS 2179:2026, Road marking paints — Specification, First Edition</t>
  </si>
  <si>
    <t>This Draft African Standard specifies requirements, sampling and test methods for solvent-borne and waterborne paints for marking on bituminous or concrete surfaces. It makes provision for white, yellow, and black colours.</t>
  </si>
  <si>
    <t>Paints and varnishes based, incl. enamels and lacquers, on synthetic polymers or chemically modified natural polymers, dispersed or dissolved in a non-aqueous medium, and solutions of products of headings 3901 to 3913 in volatile organic solvents, containing &gt; 50% solvent by weight (excl. those based on polyesters and acrylic or vinyl polymers and solutions of collodion) (HS code(s): 320890); Paints and varnishes (ICS code(s): 87.040); Road marking paints</t>
  </si>
  <si>
    <t>320890 - Paints and varnishes based, incl. enamels and lacquers, on synthetic polymers or chemically modified natural polymers, dispersed or dissolved in a non-aqueous medium, and solutions of products of headings 3901 to 3913 in volatile organic solvents, containing &gt; 50% solvent by weight (excl. those based on polyesters and acrylic or vinyl polymers and solutions of collodion)</t>
  </si>
  <si>
    <r>
      <rPr>
        <sz val="11"/>
        <rFont val="Calibri"/>
      </rPr>
      <t>https://members.wto.org/crnattachments/2026/TBT/UGA/26_02570_00_e.pdf</t>
    </r>
  </si>
  <si>
    <t>ISO 1518-1, Paints and varnishes — Determination of scratch resistance — Part 1: Constant-loading methodISO 1514, Paints and varnishes — Standard panels for testingISO 1524, Paints, varnishes and printing ink — Determination of fineness of grindISO 3251, Paints varnishes and plastics — Determination of non- volatile matter contentISO 3270, Paints and varnishes and their raw materials — Temperatures and humidities for conditioning and testingISO 3856-6, Paints and varnishes — Determination of "soluble" metal content — Part 6: Determination of total chromium content of the liquid portion of the paint — Flame atomic absorption spectrometric methodISO 4618, Paints and varnishes — VocabularyISO 6503, Paints and varnishes — Determination of total lead — Flame atomic absorption spectrometric methodISO 6504-1, Paints and varnishes — Determination of hiding power — Part 1: Kubelka-Munk method for white and light-coloured paintsISO 9117-1, Paints and varnishes — Drying tests — Part 1: Determination of through-dry state and throughdry timeISO 15528, Paints, varnishes and raw materials for paints and varnishes — SamplingEAS 927:2019, Road marking paints — Specification</t>
  </si>
  <si>
    <t>DARS 2180:2026, Semi-gloss (egg-shell) solvent borne paint for interior or exterior use — Specification, First edition</t>
  </si>
  <si>
    <t>This Draft African Standard specifies requirements, sampling and test methods for semi-gloss (egg-shell) solvent borne paint for interior and exterior use. This standard does not apply to automotive, road marking and industrial applications.</t>
  </si>
  <si>
    <t>Paints and varnishes, incl. enamels and lacquers, based on polyesters, dispersed or dissolved in a non-aqueous medium; solutions based on polyesters in volatile organic solvents, containing &gt; 50% solvent by weight (HS code(s): 320810); Paints and varnishes (ICS code(s): 87.040); Semi-gloss (egg-shell) solvent borne paint</t>
  </si>
  <si>
    <r>
      <rPr>
        <sz val="11"/>
        <rFont val="Calibri"/>
      </rPr>
      <t>https://members.wto.org/crnattachments/2026/TBT/UGA/26_02571_00_e.pdf</t>
    </r>
  </si>
  <si>
    <t>ISO 1514, Paints and varnishes — Standard panels for testingISO 1524, Paints, varnishes and printing ink — Determination of fineness of grindISO 2813, Paints and varnishes — Determination of specular gloss of non-metallic paint films at 20°, 60°and 85°ISO 2884-2, Paints and varnishes — Determination of viscosity using rotary viscometers — Part 2: Disc or ball viscometer operated at a specified speedISO 3251, Paints varnishes and plastics — Determination of non-volatile matter contentISO 3856-6, Paints and varnishes — Determination of "soluble" metal content — Part 6: Determination of total chromium content of the liquid portion of the paint — Flame atomic absorption spectrometric methodISO 4618, Paints and varnishes —VocabularyISO 6503, Paints and varnishes — Determination of total lead — Flame atomic absorption spectrometric methodISO 6504-3, Paints and varnishes — Determination of hiding power — Part 3: Determination of contrast ratio of light-coloured paints at a fixed spreading rateISO 9117-1, Paints and varnishes — Drying tests — Part 1: Determination of through-dry state and throughdry timeISO 9117-3, Paints and varnishes — Drying tests — Part 3: Surface-drying test using ballotiniISO 15528, Paints, varnishes and raw materials for paints and varnishes — SamplingISO 16474-1, Paints and varnishes — Methods of exposure to laboratory light sources — Part 1: General guidanceISO 16474-2, Paints and varnishes — Methods of exposure to laboratory light sources — Part 2: Xenon-arc lISO 20566, Paints and varnishes — Determination of the scratch resistance of a coating system using a laboratory-scale car-washEAS 937:2021, Semi-gloss (egg-shell) solvent borne paint for interior and exterior use — Specification</t>
  </si>
  <si>
    <t>DARS 2181:2026, Textured paint — Specification, First Edition</t>
  </si>
  <si>
    <t xml:space="preserve">This Draft African Standard specifies requirements, sampling and test methods for water based textured paint suitable for exterior and interior use on concrete surfaces, boards, primed wood, primed metal to give a protective and decorative coating._x000D_
</t>
  </si>
  <si>
    <t>Paints and varnishes, incl. enamels and lacquers, based on acrylic or vinyl polymers, dispersed or dissolved in an aqueous medium (HS code(s): 320910); Paints and varnishes (ICS code(s): 87.040); Water based textured paint</t>
  </si>
  <si>
    <t>320910 - Paints and varnishes, incl. enamels and lacquers, based on acrylic or vinyl polymers, dispersed or dissolved in an aqueous medium</t>
  </si>
  <si>
    <t>Prevention of deceptive practices and consumer protection (TBT); Protection of human health or safety (TBT); Protection of the environment (TBT); Quality requirements (TBT); Harmonization (TBT); Reducing trade barriers and facilitating trade (TBT)</t>
  </si>
  <si>
    <r>
      <rPr>
        <sz val="11"/>
        <rFont val="Calibri"/>
      </rPr>
      <t>https://members.wto.org/crnattachments/2026/TBT/UGA/26_02572_00_e.pdf</t>
    </r>
  </si>
  <si>
    <t>ASTM D4060, Standard test method for abrasion resistance of organic coatings by the taber abraserASTM D4828, Standard test methods for practical washability of organic coatingsASTM D1653, Standard test methods for water vapour transmission of organic coating filmsASTM D3273, Standard Test Method for Resistance to Growth of Mold on the Surface of Interior Coatings in an Environmental Chamber ASTM F735, Standard test method for abrasion resistance of transparent plastics and coatings using the oscillating sand methodISO 1524, Paints, varnishes and printing ink — Determination of fineness of grindISO 3251, Paints varnishes and plastics — Determination of non-volatile matter contentISO 3310-1, Test sieves — Technical requirements and testing — Part 1: Test sieves of metal wire clothISO 3856-6, Paints and varnishes — Determination of "soluble" metal content — Part 6: Determination of total chromium content of the liquid portion of the paint — Flame atomic absorption spectrometric methodISO 4618, Paints and varnishes — Vocabulary.ISO 6503, Paints and varnishes — Determination of total lead — Flame atomic absorption spectrometric method.ISO 9117-3, Paints and varnishes — Drying tests — Part 3: Surface-drying test using ballotiniISO 15528, Paints, varnishes and raw materials for paints and varnishes — Sampling.ISO 17132, Paints and varnishes — T-bend testISO 19396-1, Paints and varnishes — Determination of pH value — Part 1: pH sensors with glass membraneISO 19396-2, Paints and varnishes — Determination of pH value —Part 2: pH sensors with ISFET TechnologyEAS 998:2021, Textured Pain t— Specification</t>
  </si>
  <si>
    <t>DARS 2177:2026, Paints of buildings — Code of practice, First edition</t>
  </si>
  <si>
    <t>This African Standard gives recommendations for good practice in initial painting and maintenance painting of buildings internally and externally, e.g. dwellings, offices, light industrial buildings, schools, hospitals, hotels and public buildings generally, in which decoration is a significant and often the major factor. The code takes into account the need to protect many building materials against the weather or other forms of attack normally encountered.</t>
  </si>
  <si>
    <t>TANNING OR DYEING EXTRACTS; TANNINS AND THEIR DERIVATIVES; DYES, PIGMENTS AND OTHER COLOURING MATTER; PAINTS AND VARNISHES; PUTTY AND OTHER MASTICS; INKS (HS code(s): 32); Paints and varnishes (ICS code(s): 87.040), Paints </t>
  </si>
  <si>
    <t>32 - TANNING OR DYEING EXTRACTS; TANNINS AND THEIR DERIVATIVES; DYES, PIGMENTS AND OTHER COLOURING MATTER; PAINTS AND VARNISHES; PUTTY AND OTHER MASTICS; INKS</t>
  </si>
  <si>
    <t>Prevention of deceptive practices and consumer protection (TBT); Protection of human health or safety (TBT); Protection of the environment (TBT); Harmonization (TBT)</t>
  </si>
  <si>
    <r>
      <rPr>
        <sz val="11"/>
        <rFont val="Calibri"/>
      </rPr>
      <t>https://members.wto.org/crnattachments/2026/TBT/UGA/26_02573_00_e.pdf</t>
    </r>
  </si>
  <si>
    <t>BS 476 (all parts), Fire tests on building materials and structuresBS 1070, Specification for black paint (tar-based)BS 1191-1, Specification for gypsum building plasters — Part 1: Excluding premixed lightweight plastersBS 1191-2, Specification for gypsum building plasters — Part 2: Premixed lightweight plastersBS 1336, Specification for knottingBS 2015, Glossary of paint and related termsBS 2992, Specification for painters' and decorators' brushes for local authorities and public institutions (excluding quality of fillings)BS 3416, Specification for bitumen-based coatings for cold application, suitable for use in contact with potable waterBS 3761, Specification for solvent-based paint removerBS 3900 (all parts), Methods of test for paintsBS 4072, Copper/chromium/arsenic preparations for wood preservationBS 4652, Specification for zinc-rich priming paint (organic media)BS 4756, Specification for ready-mixed aluminium priming paints for woodworkBS 4764, Specification for powder cement paintsBS 5262, Code of practice for external renderingsBS 5493, Code of practice for protective coating of iron and steel structures against corrosionBS 5589, Code of practice for preservation of timberBS 5707, Specification for preparations of wood preservatives in organic solventsBS 6949, Specification for bitumen-based coatings for cold application excluding use in contact with potable waterBS 7079-A3, Preparation of steel substrates before application of paints and related products — Visual assessment of surface cleanliness — Part A3: Preparation grades of welds, cut edges and other areas with surface imperfectionsBS 7664, Specification for undercoat and finishing paintsBS 7956, Specification for primers for woodworkBS 8000-12, Workmanship on building sites — Part 12: Code of practice for decorative wall coverings and paintingBS 8221-1, Code of practice for cleaning and surface repair of buildings — Part 1: Cleaning of natural stones, brick, terracotta and concreteBS 8417, Preservation of timber — RecommendationsBS EN 350-2, Durability of wood and wood-based products — Natural durability of solid wood — Part 2: Guide to natural durability and treatability of selected wood species of importance in EuropeBS EN 927-1:1997, Paints and varnishes — Coating materials and coating systems for exterior wood — Part 1: Classification and selectionBS EN 12811-1, Temporary works equipment — Scaffolds — Part 1: Performance requirements and general designISO 2409, Paints and varnishes — Cross-cut testISO 4618, Paints and varnishes — VocabularyISO 4624, Paints and varnishes — Pull off test for adhesionISO 12944 (all parts), Paints and varnishes — Corrosion protection of steel structures by protective paint systemsDD ENV 927-2, Paints and varnishes — Coating materials and coating systems for exterior wood — Part 2: Performance specification</t>
  </si>
  <si>
    <t>DARS 1540: 2025, Cosmetics — Lip balm (Lip salve) — Specification, First edition</t>
  </si>
  <si>
    <t>This Draft African Standard specifies requirements, sampling and test methods for lip balm (lip salve) which are petroleum or vegetable oil based. This standard does not cover lip balm for which therapeutic claims are made, lipsticks, lip gloss and emulsion types.</t>
  </si>
  <si>
    <t>Lip make-up preparations (HS code(s): 330410); Cosmetics. Toiletries (ICS code(s): 71.100.70); Lip balm (Lip salve)</t>
  </si>
  <si>
    <t>330410 - Lip make-up preparations</t>
  </si>
  <si>
    <r>
      <rPr>
        <sz val="11"/>
        <rFont val="Calibri"/>
      </rPr>
      <t>https://members.wto.org/crnattachments/2026/TBT/UGA/26_02574_00_e.pdf</t>
    </r>
  </si>
  <si>
    <t>DARS 1524 (all parts), Cosmetics — Safety of cosmetic products ingredientsDEAS 2212, Cosmetics — Labelling of cosmetic products — RequirementsEAS 847-16, Cosmetics — Analytical methods — Part 16: Determination of heavy metal contentEAS 847-18, Cosmetics — Analytical methods — Part 18: Determination of thermal stabilityISO 3960, Animal and vegetable fats and oils — Determination of peroxide value — Iodometric (visual)  endpoint determinationISO 18416, Cosmetics — Microbiology — Detection of candida albicansISO 21150, Cosmetics — Microbiology — Detection of Escherichia coliISO 21149, Cosmetics — Microbiology — Enumeration and detection of aerobic mesophilic bacteriaISO 22716, Cosmetics — Good Manufacturing Practices (GMP) — Guidelines on Good Manufacturing PracticesISO 22717, Cosmetics — Microbiology — Detection of Pseudomonas aeruginosaISO 22718, Cosmetics — Microbiology — Detection of Staphylococcus aureusISO 24153, Random sampling and randomisation proceduresEAS 963:2020, Lip balm (Lip salve) — Specification</t>
  </si>
  <si>
    <t>DARS 1539:2025, Cosmetics — Lip shine (gloss) — Specification, First Edition</t>
  </si>
  <si>
    <t>This Draft African Standard specifies the requirements, sampling and test methods for lip shine (lip gloss) based on refined vegetable or mineral oils. This standard does not cover lip shine (gloss) for which therapeutic claims are made.  This standard does not apply to lip sticks and lip balms.</t>
  </si>
  <si>
    <t>Lip make-up preparations (HS code(s): 330410); Cosmetics. Toiletries (ICS code(s): 71.100.70); Lip shine</t>
  </si>
  <si>
    <r>
      <rPr>
        <sz val="11"/>
        <rFont val="Calibri"/>
      </rPr>
      <t>https://members.wto.org/crnattachments/2026/TBT/UGA/26_02575_00_e.pdf</t>
    </r>
  </si>
  <si>
    <t>DARS 1524 (all parts), Cosmetics — Safety of cosmetic products ingredientsDEAS 2212, Cosmetics — Labelling of cosmetic products — RequirementsWDARS/TC 40-001, Glossary of terms relating to the cosmetic industryWDARS/TC 40-002, Cosmetics — Analytical methods — Part 16: Determination of heavy metal contentWDARS/TC 40-003, Cosmetics — Analytical methods — Part 18: Determination of thermal stabilityISO 3960, Animal and vegetable fats and oils — Determination of peroxide value — Iodometric (visual) endpoint determinationISO 18416, Cosmetics — Microbiology — Detection of candida albicansISO 21149, Cosmetics — Microbiology — Enumeration and detection of aerobic mesophilic bacteriaISO 21150, Cosmetics — Microbiology — Detection of Escherichia coliISO 22716, Cosmetics — Good Manufacturing Practices (GMP) — Guidelines on Good Manufacturing PracticesISO 22717, Cosmetics — Microbiology — Detection of Pseudomonas aeruginosaISO 22718, Cosmetics — Microbiology — Detection of Staphylococcus aureusISO 24153, Random sampling and randomisation proceduresEAS 964: 2020, Lip shine (gloss) — Specification</t>
  </si>
  <si>
    <t>DARS 1538: 2025, Cosmetics — Lipstick — Specification, First Edition</t>
  </si>
  <si>
    <t>This Draft African Standard specifies the requirements, sampling and test methods for lipstick.</t>
  </si>
  <si>
    <t>Lip make-up preparations (HS code(s): 330410); Cosmetics. Toiletries (ICS code(s): 71.100.70); Lip stick</t>
  </si>
  <si>
    <r>
      <rPr>
        <sz val="11"/>
        <rFont val="Calibri"/>
      </rPr>
      <t>https://members.wto.org/crnattachments/2026/TBT/UGA/26_02576_00_e.pdf</t>
    </r>
  </si>
  <si>
    <t>DARS 1524 (all parts), Cosmetics — Safety of cosmetic products ingredientsDEAS 2212, Cosmetics — Labelling of cosmetic products — RequirementsWDARS/TC 40/004, Cosmetics — Analytical methods — Part 6: Determination of melting pointWDARS/TC 40/005, Cosmetics — Analytical methods — Part 13: Determination of rancidityWDARS/TC 40/002, Cosmetics — Analytical methods — Part 16: Determination of heavy metal contentWDARS/TC 40/003, Cosmetics — Analytical methods — Part 18: Determination of thermal stabilityISO 3960, Animal and vegetable fats and oils — Determination of peroxide value — Iodometric (visual) endpoint determinationISO 18416, Cosmetics — Microbiology — Detection of candida albicansISO 21149, Cosmetics — Microbiology — Enumeration and detection of aerobic mesophilic bacteriaISO 21150, Cosmetics — Microbiology — Detection of Escherichia coliISO 22716, Cosmetics — Good Manufacturing Practices (GMP) — Guidelines on Good Manufacturing PracticesISO 22717, Cosmetics — Microbiology — Detection of Pseudomonas aeruginosaISO 22718, Cosmetics — Microbiology — Detection of Staphylococcus aureusISO 24153, Random sampling and randomisation procedures</t>
  </si>
  <si>
    <t>Draft Resolution 1396, 4 May 2026</t>
  </si>
  <si>
    <t>This draft resolution proposes the inclusion of active ingredient  S26 - SYZYGIUM AROMATICUM on the Monograph List of Active Ingredients for Pesticides, Household Cleaning Products and Wood Preservatives, which was published by Normative Instruction 103 on 19 October 2021 in the Brazilian Official Gazette (DOU - Diário Oficial da União).</t>
  </si>
  <si>
    <t>13 - Environment. Health protection. Safety</t>
  </si>
  <si>
    <t>Food safety; Human health; Maximum residue limits (MRLs)</t>
  </si>
  <si>
    <t>To be determined after the end of the consultation period. </t>
  </si>
  <si>
    <r>
      <rPr>
        <sz val="11"/>
        <rFont val="Calibri"/>
      </rPr>
      <t>https://members.wto.org/crnattachments/2026/SPS/BRA/26_02537_00_x.pdf
Draft: https://anvisalegis.datalegis.net/action/UrlPublicasAction.php?acao=abrirAtoPublico&amp;num_ato=00001396&amp;sgl_tipo=CPB&amp;sgl_orgao=ANVISA/MS&amp;vlr_ano=2026&amp;seq_ato=222&amp;cod_modulo=134&amp;cod_menu=1696
Comment form:  https://pesquisa.anvisa.gov.br/index.php/445373?lang=pt-BR</t>
    </r>
  </si>
  <si>
    <t>Establece condiciones sanitarias para la importación a Chile de équidos bajo el régimen de internación definitiva y de doble hemisferio; y deroga Resolución Exenta No 1.582 de 2019 (Establishing sanitary requirements for the importation of equine animals into Chile, either definitively or under the dual hemisphere shuttle system; and repealing Exempt Resolution No. 1.582 of 2019)</t>
  </si>
  <si>
    <t>The notified measure establishes sanitary requirements for the importation of equine animals into Chile, either definitively or under the dual hemisphere shuttle system, covering equines imported for reproductive purposes for a defined period. The measure establishes general requirements as well as disease-specific requirements.Further details can be found in the document attached to this notification.</t>
  </si>
  <si>
    <t>Equine animals entering Chile either definitively or under the dual hemisphere shuttle system</t>
  </si>
  <si>
    <t>0101 - Live horses, asses, mules and hinnies</t>
  </si>
  <si>
    <t>Approximately 50 days from the date of circulation of the notification</t>
  </si>
  <si>
    <t>December 2026</t>
  </si>
  <si>
    <r>
      <rPr>
        <sz val="11"/>
        <rFont val="Calibri"/>
      </rPr>
      <t>https://members.wto.org/crnattachments/2026/SPS/CHL/26_02534_00_s.pdf
https://members.wto.org/crnattachments/2026/SPS/CHL/26_02534_01_s.pdf</t>
    </r>
  </si>
  <si>
    <t>National Food Safety Standard of the P.R.C.: Total Nutrition Formula for Diabetes Mellitus</t>
  </si>
  <si>
    <t>The Standard has:_x000D_
1. The name of the responsible agency has been modified._x000D_
2. The title and page number of the notified document have been revised._x000D_
3. The Standard content has been modified._x000D_
The detailed modification content is provided in the Standard text.</t>
  </si>
  <si>
    <t>Nutritionally complete food for diabetes mellitus patients</t>
  </si>
  <si>
    <t>Food safety; Human health; Modification of content/scope of regulation; Food safety; Human health</t>
  </si>
  <si>
    <r>
      <rPr>
        <sz val="11"/>
        <rFont val="Calibri"/>
      </rPr>
      <t>https://members.wto.org/crnattachments/2026/SPS/CHN/26_02532_00_x.pdf</t>
    </r>
  </si>
  <si>
    <t>National Food Safety Standard of the P.R.C.: Nutritionally complete food for patients with obesity and bariatric surgery</t>
  </si>
  <si>
    <t>This standard applies to nutritionally complete food for individuals aged 18 and above with obesity or those who have undergone bariatric surgery. It defines the concept of nutritionally complete food for obesity and bariatric surgery and primarily specifies the technical requirements and detection methods for such products. Additionally, it provides further regulations on labeling, usage instructions, and packaging.</t>
  </si>
  <si>
    <t>Postoperative nutritional support products for bariatric surgery; Therapeutic nutritional preparations for obesity-related products</t>
  </si>
  <si>
    <r>
      <rPr>
        <sz val="11"/>
        <rFont val="Calibri"/>
      </rPr>
      <t>https://members.wto.org/crnattachments/2026/SPS/CHN/26_02499_00_x.pdf</t>
    </r>
  </si>
  <si>
    <t>National Food Safety Standard of the P.R.C.: Nutritionally Complete Food for Sarcopenia Patients</t>
  </si>
  <si>
    <t>This standard specifies to the technical indicators for nutritionally complete food for sarcopenia patients. It is applicable for nutritionally complete food for sarcopenia patients.</t>
  </si>
  <si>
    <t>Nutritionally complete food for sarcopenia patients</t>
  </si>
  <si>
    <r>
      <rPr>
        <sz val="11"/>
        <rFont val="Calibri"/>
      </rPr>
      <t>https://members.wto.org/crnattachments/2026/SPS/CHN/26_02500_00_x.pdf</t>
    </r>
  </si>
  <si>
    <t>National Food Safety Standard of the P.R.C.: Food additive Paprika orange</t>
  </si>
  <si>
    <t>This standard applies to food additive Paprika orange, obtained by supercritical fluid (carbon dioxide) or solvent extraction, filtration, concentration, decapsaicin, etc., with fruits of paprika (Capsicum annuum L. ) and its products used as raw materials. Only vegetable oil extraction solvents, n-hexane, acetone, ethyl acetate, methanol, ethanol, isopropanol, and carbon dioxide may be used as solvents in the extraction.</t>
  </si>
  <si>
    <t>Food additive Paprika orange</t>
  </si>
  <si>
    <r>
      <rPr>
        <sz val="11"/>
        <rFont val="Calibri"/>
      </rPr>
      <t>https://members.wto.org/crnattachments/2026/SPS/CHN/26_02501_00_x.pdf</t>
    </r>
  </si>
  <si>
    <t>JECFA (2014) PAPRIKA EXTRACT “the major colouring compound is capsanthin”; “Capsanthin: Not less than 30% of total carotenoids”; “DESCRIPTION: Dark-red viscous liquid”.
The major components of this standard are“ β-carotene, β-cryptoxanthin, and zeaxanthin (three yellow colors); capsanthin and capsorubin (two red colors)”; “Capsanthin and capsorubin: Not more than 30% of total carotenoids”; “DESCRIPTION: Orange or orange-red, viscous liquid”.
The reason is that this standard involves further purification of paprika extract. Under the premise of a fixed total carotenoid content in the sample, it ensures a high proportion of yellow colors (β-carotene, β-cryptoxanthin, and zeaxanthin) — accounting for 58%–85% of the total carotenoids — by limiting the proportion of red colors (capsanthin and capsorubin) to no more than 30% of the total carotenoids. This results in an orange or orange-red sensory appearance.</t>
  </si>
  <si>
    <t>This standard applies to food additive capsanthin using the fruit of Capsicum annuum L..as raw materials to extract capsanthin. It specifies the technical requirements and testing methods for the food additive capsanthin.</t>
  </si>
  <si>
    <r>
      <rPr>
        <sz val="11"/>
        <rFont val="Calibri"/>
      </rPr>
      <t>https://members.wto.org/crnattachments/2026/SPS/CHN/26_02502_00_x.pdf</t>
    </r>
  </si>
  <si>
    <t>1. The total carotenoid content, capsanthin, and capsorubin indicators have not been set, primarily because these are indicators for measuring capsicum red pigment and do not reflect the product's coloring ability. Omitting these indicators will not impact product quality, and there is no industry demand for these three indicators during operations.
2. The capsaicin indicator and testing method have been added. According to JECFA (2014), the total capsaicinoid content is specified as ≤200 mg/kg. Both capsaicin and total capsaicinoid indicators measure the sum of dihydrocapsaicin, capsaicin, and nordihydrocapsaicin, with the difference lying only in the Chinese-English translation. The term "capsaicin" better aligns with China's industry norms and practices. The capsaicin indicator is set at ≤0.02% primarily because capsicum red pigment is a product with extremely low capsaicin content. Higher-quality capsicum red pigment products should have lower capsaicin levels.
3. The color value indicator and testing method have been added. Capsicum red pigment is primarily used as a food colorant in GB 2760, and different color values reflect varying coloring functions of the product, which aligns with the actual quality requirements of China's capsicum red pigment industry. JECFA (2014) does not include this indicator, as it primarily regulates product quality through the total capsaicinoid content.</t>
  </si>
  <si>
    <t>National Food Safety Standard of the P.R.C.: Food Additives Vitamin B2 (Riboflavin)</t>
  </si>
  <si>
    <t>This standard is applicable to the Food Additives Vitamin B2 (Riboflavin) prepared by fermentation and synthesis method. This version establishes the indicator of  related substances and lead and commercialization description.</t>
  </si>
  <si>
    <t>Food additives Vitamin B2 (Riboflavin)</t>
  </si>
  <si>
    <r>
      <rPr>
        <sz val="11"/>
        <rFont val="Calibri"/>
      </rPr>
      <t>https://members.wto.org/crnattachments/2026/SPS/CHN/26_02503_00_x.pdf</t>
    </r>
  </si>
  <si>
    <t>National Food Safety Standard of the P.R.C.: Food additive Gellan gum</t>
  </si>
  <si>
    <t>This standard applies to food additive gellan gum by fermentation of carbohydrate with Pseudomonas elode, followed by extraction, drying processes. The following solvents may be used for the extraction: water, ethanol or isopropanol. It specifies the technical requirements and testing methods for the food additive gellan gum.</t>
  </si>
  <si>
    <t>Food additive Gellan gum</t>
  </si>
  <si>
    <r>
      <rPr>
        <sz val="11"/>
        <rFont val="Calibri"/>
      </rPr>
      <t>https://members.wto.org/crnattachments/2026/SPS/CHN/26_02504_00_x.pdf</t>
    </r>
  </si>
  <si>
    <t>1. Changed the indicator  requirement and test method of gellan gum content;
2. Deleted the limits of nitrogen and ethanol;
3. The coliform group replaced E. coli of microbial limit.
Reason: The standard is based on the revision of "National food safety standard: Food additive Gellan gum" (GB 25535-2010), and combined with the actual quality status of Chinese products.</t>
  </si>
  <si>
    <t>National Food Safety Standard of the P.R.C.: Food Additive Nickel</t>
  </si>
  <si>
    <t>This standard is applicable to food additive nickel. Food additive nickel is divided into sponge nickel and supported nickel. Sponge nickel is made from metal nickel and metal aluminum as raw materials, through smelting, grinding, activation, and washing processes. Supported nickel is prepared by washing, drying, activating and forming with silica as the carrier and nickel salt as the active center.</t>
  </si>
  <si>
    <t>Food additive Nickel</t>
  </si>
  <si>
    <r>
      <rPr>
        <sz val="11"/>
        <rFont val="Calibri"/>
      </rPr>
      <t>https://members.wto.org/crnattachments/2026/SPS/CHN/26_02505_00_x.pdf</t>
    </r>
  </si>
  <si>
    <t>National Food Safety Standard of the P.R.C.: Food additives No. 1 Amendment</t>
  </si>
  <si>
    <t>Table B.3, delete “1,2-Propanediol, Propylene glycol)”, “Methyl cellulose”, “Mintlactone”, “Estragole”, “3-Acetyl-2,5-dimethylfuran”, “Glycerol ester of rosin”and “Gum Arabic, hydrogen octenylbutane dioate”.</t>
  </si>
  <si>
    <t>Food additives</t>
  </si>
  <si>
    <r>
      <rPr>
        <sz val="11"/>
        <rFont val="Calibri"/>
      </rPr>
      <t>https://members.wto.org/crnattachments/2026/SPS/CHN/26_02509_00_x.pdf</t>
    </r>
  </si>
  <si>
    <t>National Food Safety Standard of the P.R.C.: Food flavors No.1 Amendment</t>
  </si>
  <si>
    <t>In Appendix B, Table B.2, delete “dehydroacetic acid, sodium dehydroacetate”, and add “gum Arabic, hydrogenoctenylbutanedioate ” “glycerolesterofrosin”.</t>
  </si>
  <si>
    <t>Food flavours</t>
  </si>
  <si>
    <r>
      <rPr>
        <sz val="11"/>
        <rFont val="Calibri"/>
      </rPr>
      <t>https://members.wto.org/crnattachments/2026/SPS/CHN/26_02510_00_x.pdf</t>
    </r>
  </si>
  <si>
    <t>National Food Safety Standard of the P.R.C.: Food Nutrition Fortifier L-Threonic Acid Magnesium</t>
  </si>
  <si>
    <t>This standard is applicable to the food nutritional fortifier L-threonic acid magnesium produced from vitamin C, hydrogen peroxide, magnesium carbonate as the main raw materials, or vitamin C, hydrogen peroxide, calcium carbonate, magnesium carbonate as the main raw materials through chemical reaction, concentration, crystallization and drying.</t>
  </si>
  <si>
    <t>Food nutritional fortifier L-Threonic Acid Magnesium</t>
  </si>
  <si>
    <r>
      <rPr>
        <sz val="11"/>
        <rFont val="Calibri"/>
      </rPr>
      <t>https://members.wto.org/crnattachments/2026/SPS/CHN/26_02512_00_x.pdf</t>
    </r>
  </si>
  <si>
    <t>National Food Safety Standard of the P.R.C.: Food nutritional fortifier (6S)-5-Methyltetrahydrofolate Calcium</t>
  </si>
  <si>
    <t>This standard applies to food nutritional fortifier (6S)-5-Methyltetrahydrofolate Calcium prepared by the processes of reduction, cyclization (methylation), resolution, and salt formation using folic acid and calcium chloride as raw materials. It specifies the technical requirements and test methods for (6S)-5-Methyltetrahydrofolate Calcium.</t>
  </si>
  <si>
    <t>Food nutritional fortifier (6S)-5-Methyltetrahydrofolate Calcium</t>
  </si>
  <si>
    <r>
      <rPr>
        <sz val="11"/>
        <rFont val="Calibri"/>
      </rPr>
      <t>https://members.wto.org/crnattachments/2026/SPS/CHN/26_02515_00_x.pdf</t>
    </r>
  </si>
  <si>
    <t>The different indexes of this standard are as follow: In this standard, total viable aerobic count is not specified. It adds the following technical specifications: the total arsenic (as As) ≤1.5 mg/kg, cadmium (Cd) ≤0.5 mg/kg, mercury (Hg) ≤1.5 mg/kg,  chloride (as Cl) ≤0.5%, ethanol ≤0.5%, 2-propanol ≤0.5%, impurity 1≤0.5%, 5-Methyltetrahydropteroic acid≤0.3%. The lead(as Pb) is changed from "≤2 mg/kg" to "≤1.0 mg/kg" , the content of water is changed from "≤17.0%" to "6.0%～17.0%", and total impurities from "≤2.5% " to "≤2.0% ", "4α-hydroxy-5-methyltetrahydrofolate" is changed to "impurity 1 ". Note for impurity 1 index. Main reason: Aligns with industry realities.</t>
  </si>
  <si>
    <t>National Food Safety Standard of the P.R.C.: Food Nutrition Fortifier L-Tryptophan</t>
  </si>
  <si>
    <t>This standard is applicable to the food nutrition fortifier L-tryptophan produced from starch or sugar as the main raw material through fermentation, extraction, and refining.</t>
  </si>
  <si>
    <t>Food nutritional fortifier L-Tryptophan</t>
  </si>
  <si>
    <r>
      <rPr>
        <sz val="11"/>
        <rFont val="Calibri"/>
      </rPr>
      <t>https://members.wto.org/crnattachments/2026/SPS/CHN/26_02518_00_x.pdf</t>
    </r>
  </si>
  <si>
    <t>National Food Safety Standard of the P.R.C.: Food nutrient fortifier Magnesium L-Aspartate </t>
  </si>
  <si>
    <t>The standard applies to food nutrient fortifier L-aspartic acid magnesium produced by fermentation using starch or sugar as raw materials; or produced by enzymatic method using organic acid as raw materials; or produced by chemical synthesis using L-aspartic acid obtained from fermentation or enzymatic method as starting material with magnesium oxide or magnesium salt.</t>
  </si>
  <si>
    <t>Food nutrient fortifier Magnesium L-Aspartate</t>
  </si>
  <si>
    <r>
      <rPr>
        <sz val="11"/>
        <rFont val="Calibri"/>
      </rPr>
      <t>https://members.wto.org/crnattachments/2026/SPS/CHN/26_02519_00_x.pdf</t>
    </r>
  </si>
  <si>
    <t>National Food Safety Standard of the P.R.C.: Food nutritional fortifier pyridoxal 5'-phosphate  </t>
  </si>
  <si>
    <t>This standard applies to food nutritional fortifier pyridoxal 5'-phosphate which is prepared by chemical synthesis and processing with pyridoxine hydrochloride as raw material.</t>
  </si>
  <si>
    <t>Food nutritional fortifier pyridoxal 5'-phosphate</t>
  </si>
  <si>
    <r>
      <rPr>
        <sz val="11"/>
        <rFont val="Calibri"/>
      </rPr>
      <t>https://members.wto.org/crnattachments/2026/SPS/CHN/26_02521_00_x.pdf</t>
    </r>
  </si>
  <si>
    <t>National food safety standard Food Nutritional Fortifier L-Tyrosine</t>
  </si>
  <si>
    <t>This standard is applicable to food nutritional fortifier L-tyrosine produced from starchy or sacchariferous as raw materials via biological fermentation and/or enzymatic methods.</t>
  </si>
  <si>
    <t>Food nutritional Fortifier L-Tyrosine</t>
  </si>
  <si>
    <r>
      <rPr>
        <sz val="11"/>
        <rFont val="Calibri"/>
      </rPr>
      <t>https://members.wto.org/crnattachments/2026/SPS/CHN/26_02522_00_x.pdf</t>
    </r>
  </si>
  <si>
    <t> National Food Safety Standard of the P.R.C.: Food nutritional fortifier L-Lysine</t>
  </si>
  <si>
    <t>The standard applies to food nutritional fortifier L-Lysine produced from starchy or saccharide as raw materials through fermentation, extraction, purification, and other processing steps.</t>
  </si>
  <si>
    <t>Food nutritional fortifier L-Lysine</t>
  </si>
  <si>
    <t> To be determined.</t>
  </si>
  <si>
    <r>
      <rPr>
        <sz val="11"/>
        <rFont val="Calibri"/>
      </rPr>
      <t>https://members.wto.org/crnattachments/2026/SPS/CHN/26_02523_00_x.pdf</t>
    </r>
  </si>
  <si>
    <t>National Food Safety Standard of the P.R.C.: Food nutritional fortifier Zinc Oxide </t>
  </si>
  <si>
    <t>This standard applies to Food nutritional fortifier zinc oxide obtained by calcining basic zinc carbonate or oxidizing zinc ingots after melting. It specifies the technical requirements and test methods for Zinc Oxide.</t>
  </si>
  <si>
    <t>Food nutritional fortifier Zinc Oxide</t>
  </si>
  <si>
    <r>
      <rPr>
        <sz val="11"/>
        <rFont val="Calibri"/>
      </rPr>
      <t>https://members.wto.org/crnattachments/2026/SPS/CHN/26_02525_00_x.pdf</t>
    </r>
  </si>
  <si>
    <t>National Food Safety Standard of the P.R.C.: Food nutritional fortifier  Iron, Carbonyl  </t>
  </si>
  <si>
    <t>This standard applies to the food nutritional fortifier Iron, Carbonyl which is produced by sponge iron. It reacts with carbon monoxide to form pentacarbonyliron, then prepared by thermal decomposition. It specifies the technical requirements and detection methods for food nutritional fortifier Iron, Carbonyl.</t>
  </si>
  <si>
    <t>Food nutritional fortifier Iron, Carbonyl</t>
  </si>
  <si>
    <r>
      <rPr>
        <sz val="11"/>
        <rFont val="Calibri"/>
      </rPr>
      <t>https://members.wto.org/crnattachments/2026/SPS/CHN/26_02526_00_x.pdf</t>
    </r>
  </si>
  <si>
    <t>National Food Safety Standard of the P.R.C.: Food nutritional fortifier of  inositol</t>
  </si>
  <si>
    <t>This standard applies to food nutrition fortifier inositol (cyclohexanol) produced by hydrolysis of calcium and magnesium phytate (phytin) or potassium phytate, and mainly specifies the technical parameters and detection methods of inositol.</t>
  </si>
  <si>
    <t>Food nutritional fortifier of inositol (cyclohexanol)</t>
  </si>
  <si>
    <r>
      <rPr>
        <sz val="11"/>
        <rFont val="Calibri"/>
      </rPr>
      <t>https://members.wto.org/crnattachments/2026/SPS/CHN/26_02527_00_x.pdf</t>
    </r>
  </si>
  <si>
    <t>National Food Safety Standard of the P.R.C.: Food nutritional fortifier Ergocalciferol (vitamin D2)</t>
  </si>
  <si>
    <t>This standard applies to ergocalciferol (vitamin D2), a food nutrient fortifier produced from ergosterol as the raw material through processes including ultraviolet irradiation and purification.</t>
  </si>
  <si>
    <t>Food nutritional fortifier Ergocalciferol (vitamin D2)</t>
  </si>
  <si>
    <r>
      <rPr>
        <sz val="11"/>
        <rFont val="Calibri"/>
      </rPr>
      <t>https://members.wto.org/crnattachments/2026/SPS/CHN/26_02528_00_x.pdf</t>
    </r>
  </si>
  <si>
    <t>National Food Safety Standard of the P.R.C.: Food additive palmitate (vitamin A palmitate) No. 1 Amendment</t>
  </si>
  <si>
    <t>Physicochemical indexes: the Table 2 note “Commercial palmitate (vitamin A palmitate) product must use palmitate (vitamin A palmitate) in accordance with this standard as raw material, may added edible vegetable oil, starch, dextrin, sucrose, antioxidant, antitackiness agent and thickener that conform to the corresponding food quality specification requirements” change to “Commercial palmitate (vitamin A palmitate) product must use palmitate (vitamin A palmitate) in accordance with this standard as raw material, may added food materials and/or food additives necessary for the process, that the quality, scope and usage amount should comply with the corresponding national food safety standards".</t>
  </si>
  <si>
    <t>Food additive retinyl palmitate (vitamin A palmitate)</t>
  </si>
  <si>
    <r>
      <rPr>
        <sz val="11"/>
        <rFont val="Calibri"/>
      </rPr>
      <t>https://members.wto.org/crnattachments/2026/SPS/CHN/26_02529_00_x.pdf</t>
    </r>
  </si>
  <si>
    <t>National Food Safety Standard of the P.R.C.: Regenerated cellulose materials and articles for food use</t>
  </si>
  <si>
    <t>This standard specified the safety requirements including scope, term definition, raw materials, general requirements, technical requirements and others of regenerated cellulose materials and articles for food contact use.</t>
  </si>
  <si>
    <t>Regenerated cellulose materials and articles for food use </t>
  </si>
  <si>
    <r>
      <rPr>
        <sz val="11"/>
        <rFont val="Calibri"/>
      </rPr>
      <t>https://members.wto.org/crnattachments/2026/SPS/CHN/26_02530_00_x.pdf</t>
    </r>
  </si>
  <si>
    <t> National Food Safety Standard of the P.R.C.: Control Specifications for Polycyclic Aromatic Hydrocarbons in Food  </t>
  </si>
  <si>
    <t>This standard specifies the basic requirements and management guidelines for the pollution control of polycyclic aromatic hydrocarbons in the production of edible agricultural products and food processing._x000D_
This standard is applicable to the control of polycyclic aromatic hydrocarbons pollution in food.</t>
  </si>
  <si>
    <t>Cereals and their products, meat and meat products, aquatic animals and their products, oils and their products, milk and dairy products</t>
  </si>
  <si>
    <r>
      <rPr>
        <sz val="11"/>
        <rFont val="Calibri"/>
      </rPr>
      <t>https://members.wto.org/crnattachments/2026/SPS/CHN/26_02531_00_x.pdf</t>
    </r>
  </si>
  <si>
    <t>Proyecto de Resolución Directoral para el establecimiento de requisitos fitosanitarios de necesario cumplimiento en la importación de grano de trigo (Triticum spp.) de origen y procedencia Brasil (Draft Directorial Resolution establishing the mandatory phytosanitary requirements governing the importation into Peru of wheat (Triticum spp.) grain originating in and coming from Brazil)</t>
  </si>
  <si>
    <t>The notified draft phytosanitary requirements for the importation into Peru of wheat (Triticum spp.) grain originating in and coming from Brazil are being submitted for public consultation, following the completion of the relevant pest risk analysis.</t>
  </si>
  <si>
    <t>Wheat (Triticum spp.) grain (HS codes: 1001.19.00.00 and 1001.99.10.00)</t>
  </si>
  <si>
    <t>100119 - Durum wheat (excl. seed for sowing); 100199 - Wheat and meslin (excl. seed for sowing, and durum wheat)</t>
  </si>
  <si>
    <r>
      <rPr>
        <sz val="11"/>
        <rFont val="Calibri"/>
      </rPr>
      <t>https://members.wto.org/crnattachments/2026/SPS/PER/26_02379_00_s.pdf</t>
    </r>
  </si>
  <si>
    <t>Proyecto de Resolución Directoral para el establecimiento de requisitos fitosanitarios de necesario cumplimiento en la importación de granos de achiote (Bixa orellana) de origen y procedencia Nicaragua (Draft Directorial Resolution establishing mandatory phytosanitary requirements for the importation of annatto (Bixa orellana) seeds originating in and coming from the Philippines)</t>
  </si>
  <si>
    <t>The draft phytosanitary requirements governing the importation into Peru of annatto (Bixa orellana) seeds originating in and coming from the Philippines are being submitted for public consultation, following the completion of the relevant pest risk analysis.</t>
  </si>
  <si>
    <t>Annatto (Bixa orellana) seeds (HS code 140490)</t>
  </si>
  <si>
    <t>140490 - Vegetable products n.e.s</t>
  </si>
  <si>
    <r>
      <rPr>
        <sz val="11"/>
        <rFont val="Calibri"/>
      </rPr>
      <t>https://members.wto.org/crnattachments/2026/SPS/PER/26_02380_00_s.pdf</t>
    </r>
  </si>
  <si>
    <t>Proposal P1067 — Health Star Rating System 1st Call for Submissions and supporting documents; (506 pages, in English). </t>
  </si>
  <si>
    <t>01.080.10 - Public information symbols; 67.040 - Food products in general</t>
  </si>
  <si>
    <t>Act No 5314, 14 April 2026.</t>
  </si>
  <si>
    <t>Technical requirements and test procedures for conformity assessment of lithium batteries for stationary applications.</t>
  </si>
  <si>
    <t>33 - TELECOMMUNICATIONS. AUDIO AND VIDEO ENGINEERING; 33 - Telecommunications. Audio and video engineering</t>
  </si>
  <si>
    <t>Consult the document Informe 145 (Report 145) in SEI process number 53500.113179/2023-94 (https://apps.anatel.gov.br/ParticipaAnatel/RelListaLinks.aspx?ControleProcessoId=20233&amp;TelaAnterior=2</t>
  </si>
  <si>
    <t>Establishes the definitions and characteristics of cocoa-derived products, the minimum percentage of cocoa in chocolates, and the requirement to state the total percentage of cocoa on the labels of these products, both domestic and imported, sold within the national territory.</t>
  </si>
  <si>
    <t>1805 - Cocoa powder, not containing added sugar or other sweetening matter.</t>
  </si>
  <si>
    <t>67.140.30 - Cocoa</t>
  </si>
  <si>
    <t>Official Gazette of the Union on 11 May 2026, Edition: 86 | Section: 1 | Page: 1</t>
  </si>
  <si>
    <t>Central American Technical Regulation (RTCA) No. 23.01.78:00: Electrical products. Inverter split-type, free air discharge, non-ducted air conditioners with variable refrigerant flow. Energy efficiency specifications.</t>
  </si>
  <si>
    <t>Approval: Pursuant to Executive Decree No. 44037-MINAE, Supplementary Regulations for the Implementation of Central American Technical Regulation (RTCA) No. 23.01.78:20: Electrical products. Inverter split-type, free air discharge, non-ducted air conditioners with variable refrigerant flow. Energy efficiency specifications, and Executive Decree No. 43616-COMEX-MEIC-MINAE publishing Resolution No. 451-2021 (COMIECO-XCVIII), of 17 December 2021, and the Annex thereto, "Central American Technical Regulation (RTCA) No. 23.01. 78:20 Electrical products. Inverter split-type, free air discharge air conditioners with variable refrigerant flow", and 1 This information can be provided by including a website address, a PDF attachment, or other information on where the text of the final/modified measure and/or interpretative guidance can be obtained.G/TBT/N/CRI/189/Add.42- 2 - the provisions of the first recital of the notified resolution, equivalence is granted for "AHRI Standard 210/240-2017", together with the values contained in the certificates referenced in this resolution.__________</t>
  </si>
  <si>
    <t>Air conditioners</t>
  </si>
  <si>
    <t>8415 - Air conditioning machines comprising a motor-driven fan and elements for changing the temperature and humidity, incl. those machines in which the humidity cannot be separately regulated; parts thereof; 8415 - Air conditioning machines comprising a motor-driven fan and elements for changing the temperature and humidity, incl. those machines in which the humidity cannot be separately regulated; parts thereof</t>
  </si>
  <si>
    <t>23.120 - Ventilators. Fans. Air-conditioners; 23.120 - Ventilators. Fans. Air-conditioners</t>
  </si>
  <si>
    <t>Consumer information, labelling (TBT); Prevention of deceptive practices and consumer protection (TBT)</t>
  </si>
  <si>
    <r>
      <rPr>
        <sz val="11"/>
        <rFont val="Calibri"/>
      </rPr>
      <t xml:space="preserve">https://members.wto.org/crnattachments/2026/TBT/CRI/final_measure/26_02536_00_s.pdf
</t>
    </r>
  </si>
  <si>
    <t>Draft of Egyptian standard for “Small craft — Hull construction and scantlings - Part 1: Materials: Thermosetting resins, glass-fibre reinforcement, reference laminate”</t>
  </si>
  <si>
    <t>This draft of Egyptian standard is applicable to thermosetting resins and glass-fibre reinforcement used in the construction ofsmall craft with a length of the hull (LH) of up to 24 m, in accordance with ISO 8666. It also specifies the minimum requirements for material properties of glass reinforcement and resin matrix and the reference laminate made thereof.Worth mentioning is that this standard adopts the technical content of ISO 12215-1:2000.</t>
  </si>
  <si>
    <t>ISO 12215-1:2000.</t>
  </si>
  <si>
    <t>Draft of Egyptian standard for “Small craft — Hull construction and scantlings - Part 2: Materials: Core materials for sandwich construction, embedded materials ”</t>
  </si>
  <si>
    <t>This draft of Egyptian standard specifies requirements for core materials for structural use and materials that are embedded in sandwich construction. It is applicable to small craft with a hull length ( LH) according to ISO 8666 of up to 24 m.                                                                                                                Worth mentioning is that this standard adopts the technical content of ISO 12215-2:2002.</t>
  </si>
  <si>
    <t>ISO 12215-2:2002.</t>
  </si>
  <si>
    <t>Draft of Egyptian standard for “Small craft — Hull construction and scantlings - Part 3: Materials: Steel, aluminium alloys, wood, other materials”.</t>
  </si>
  <si>
    <t>This draft of Egyptian standard specifies requirements for materials intended for use in the construction of the hull, superstructure and appendages, in particular:Weldable normal and higher strength hot-rolled steel plates, wide flats, sections and bars;Austenitic stainless steels, fabricated in the form of plates or profiles;Wrought aluminium alloys fabricated as plates, sections and extruded profiles;Wood in the form of solid timber, plywood or veneer;Other suitable materials.     It applies to small craft with a hull length (LH) according to ISO 8666 of up to 24 m.                                                                                                                                                                                                                   Worth mentioning is that this standard adopts the technical content of ISO 12215-3:2002.</t>
  </si>
  <si>
    <t>ISO 12215-3:2002.</t>
  </si>
  <si>
    <t>Draft of Egyptian standard for “Small craft — Hull construction and scantlings - Part 4: Workshop and manufacturing ”.</t>
  </si>
  <si>
    <t>This draft of Egyptian standard specifies workshop conditions, material storage and handling, and requirements for the manufacturing of the craft. It applies to small craft with a hull length (LH) according to ISO 8666 of up to 24 m. It does not cover health and safety requirements.Worth mentioning is that this standard adopts the technical content of ISO 12215-4:2002.</t>
  </si>
  <si>
    <t>ISO 12215-4:2002.</t>
  </si>
  <si>
    <t>Draft of Egyptian standard for “ Small craft — Hull construction and scantlings - Part 5: Design pressures for monohulls, design stresses, scantlings determination”.</t>
  </si>
  <si>
    <t>This draft of Egyptian standard specifies the dimensions, design local pressures, mechanical properties and design stresses for the scantlings determination of monohull small craft with a hull length (LH) or a load line length (see NOTE 1) of up to 24 m. It considers all parts of the craft that are assumed to be watertight or weathertight when assessing stability, freeboard and buoyancy in accordance with ISO 12217.Worth mentioning is that this draft standard adopts the technical content of ISO 12215-5:2019.</t>
  </si>
  <si>
    <t>ISO 12215-5:2019.</t>
  </si>
  <si>
    <t>Draft Commission delegated regulation supplementing Regulation (EU) 2023/1542 of the European Parliament and of the Council as regards derogations for the removability and replaceability of portable batteries</t>
  </si>
  <si>
    <t>This draft Commission Delegated regulation is adding new product categories to the existing list in Article 11(2) of the Batteries Regulation for which portable batteries only need to be made removable and replaceable by independent operators.</t>
  </si>
  <si>
    <t>Appliances containing portable batteries</t>
  </si>
  <si>
    <t>29.220 - Galvanic cells and batteries</t>
  </si>
  <si>
    <t>Prevention of premature obsolescence of products powered by portable batteries, facilitation of the removal and separate disposal of waste batteries at end-of life, and safety of end-users and products</t>
  </si>
  <si>
    <t>20 days from publication in the Official Journal of the EU (about three months after adoption approximately)</t>
  </si>
  <si>
    <r>
      <rPr>
        <sz val="11"/>
        <rFont val="Calibri"/>
      </rPr>
      <t>https://members.wto.org/crnattachments/2026/TBT/EEC/26_02497_00_e.pdf</t>
    </r>
  </si>
  <si>
    <t>A technical evaluation report is available at :  https://environment.ec.europa.eu/document/21b9a660-a240-4f97-a755-847d6f74df0e_en</t>
  </si>
  <si>
    <t>United Kingdom</t>
  </si>
  <si>
    <t>The Chemicals (Health and Safety) (Amendment, Consequential and Transitional Provision) Regulations 2026</t>
  </si>
  <si>
    <t>For the purposes of transparency, the United Kingdom is notifying Members to proposed changes to the ‘Assimilated Regulation (EC) No. 1272/2008 as amended for Great Britain’ (the Great Britain Classification, Labelling and Packaging Regulation or GB CLP Regulation). The proposed changes aim to streamline the process for arriving at decisions on the Great Britain mandatory classification and labelling (GB MCL) of hazardous chemical substances (Article 37 process). There is no action for the stakeholders to take nor a change in what is evaluated. </t>
  </si>
  <si>
    <t>Products of the chemical industry (ICS code(s): 71.100)</t>
  </si>
  <si>
    <t>71.100 - Products of the chemical industry</t>
  </si>
  <si>
    <t>Protection of human health or safety (TBT); Protection of the environment (TBT); Quality requirements (TBT); Harmonization (TBT); Reducing trade barriers and facilitating trade (TBT)</t>
  </si>
  <si>
    <r>
      <rPr>
        <sz val="11"/>
        <rFont val="Calibri"/>
      </rPr>
      <t>https://www.legislation.gov.uk/uksi/2026/484/made/data.pdf</t>
    </r>
  </si>
  <si>
    <t>(The 'Retained CLP Regulation (EC) No. 1272/2008 as amended for Great Britain' as set out in The Chemicals (Health and Safety) and Genetically Modified Organisms (Contained Use) (Amendment etc.) (EU Exit) Regulations 2019 No. 720 as amended by The Chemicals (Health and Safety) and Genetically Modified Organisms (Contained Use) (Amendment etc.) (EU Exit) Regulations 2020(the GB CLP Regulation)).Regulation (EC) No 1272/2008 of the European Parliament and of the CouncilGB classification and labelling including the GB MCL list</t>
  </si>
  <si>
    <t>Ghana</t>
  </si>
  <si>
    <t>Specification for maintaining acceptable water activity (aw) for dry cannabis intended for human/animal use</t>
  </si>
  <si>
    <t>This Ghana standard specifies the range of water activity (aw) suitable for safe and efficacious storage of cannabis and also methods for determining the aw of a cannabis sample.This standard does not purport to address all of the safety concerns, if any, associated with its use. It is the responsibility of the user of this standard to establish appropriate safety, health, and environmental practices and determine the applicability of regulatory limitations prior to use.</t>
  </si>
  <si>
    <t>True hemp "Cannabis sativa L.", raw or processed, but not spun; tow and waste of true hemp, incl. yarn waste and garnetted stock (HS code(s): 5302)</t>
  </si>
  <si>
    <t>5302 - True hemp "Cannabis sativa L.", raw or processed, but not spun; tow and waste of true hemp, incl. yarn waste and garnetted stock</t>
  </si>
  <si>
    <t>01 - Generalities. Terminology. Standardization. Documentation; 19 - Testing</t>
  </si>
  <si>
    <r>
      <rPr>
        <sz val="11"/>
        <rFont val="Calibri"/>
      </rPr>
      <t>https://members.wto.org/crnattachments/2026/TBT/GHA/26_02506_00_e.pdf</t>
    </r>
  </si>
  <si>
    <t>Guideline for sampling of Hempseed intended for human/animal use</t>
  </si>
  <si>
    <t>This standard gives guidelines used in collection of a representative field sample of bulk hempseed intended for human/animal use. This Standard applies to plant breeders, hempseed producers/farmers, seed cleaners, storage facilities, laboratories, and processors who handle bulk hempseed.</t>
  </si>
  <si>
    <t>59.060 - Textile fibres</t>
  </si>
  <si>
    <t>Protection of human health or safety (TBT); Protection of animal or plant life or health (TBT); Protection of the environment (TBT); Quality requirements (TBT)</t>
  </si>
  <si>
    <r>
      <rPr>
        <sz val="11"/>
        <rFont val="Calibri"/>
      </rPr>
      <t>https://members.wto.org/crnattachments/2026/TBT/GHA/26_02507_00_e.pdf</t>
    </r>
  </si>
  <si>
    <t>Guideline for assessing spoilage of Hemp Seed intended for human/animal use</t>
  </si>
  <si>
    <t>This standard gives guideline for the visual assessment of spoilage in hemp seed intended for human/animal use. Additional recognized laboratory tests can be completed as necessary to augment this standard.This standard applies to plant breeders, hemp seed producers, storage facilities, laboratories, and processors. This guide does not apply to hemp seed intended for planting.</t>
  </si>
  <si>
    <r>
      <rPr>
        <sz val="11"/>
        <rFont val="Calibri"/>
      </rPr>
      <t>https://members.wto.org/crnattachments/2026/TBT/GHA/26_02508_00_e.pdf</t>
    </r>
  </si>
  <si>
    <t>Techniques to Lower Microbial Load in Post-Harvest Inflorescence of Cannabis and Hemp</t>
  </si>
  <si>
    <t>This standard gives guidelines for potentially acceptable techniques for lowering microbiological contamination in post-harvest inflorescence of cannabis and hemp.This standard is applicable to all post-harvest inflorescence of cannabis and hemp plants regardless of the regulatory classification of the plant from which they were derived.This standard does not address the following:techniques that can be used to prevent microbial contamination before, during, or after any cultivation or process step;methods for quantifying microbial contamination or the utilization of any of these techniques;techniques for lowering microbial contamination in manufactured products;control of degradation of non-microbial constituents, that is anything that is not a microbe, including toxins produced by endospores of these microbes. Cannabinoids and terpenes are an example of non-microbial constituents.</t>
  </si>
  <si>
    <t>65.020.20 - Plant growing</t>
  </si>
  <si>
    <r>
      <rPr>
        <sz val="11"/>
        <rFont val="Calibri"/>
      </rPr>
      <t>https://members.wto.org/crnattachments/2026/TBT/GHA/26_02511_00_e.pdf</t>
    </r>
  </si>
  <si>
    <t>Code of practice for cannabis operation </t>
  </si>
  <si>
    <t>This standard sets out the framework for cannabis operations in Ghana. It defines the essential elements for the cultivation, harvesting, storage and processing of cannabis production. It also defines the minimum standards for operating a cannabis production system to meet quality and safety requirements. The document does not set out to provide prescriptive guidance on every method of cannabis production</t>
  </si>
  <si>
    <r>
      <rPr>
        <sz val="11"/>
        <rFont val="Calibri"/>
      </rPr>
      <t>https://members.wto.org/crnattachments/2026/TBT/GHA/26_02513_00_e.pdf</t>
    </r>
  </si>
  <si>
    <t>Specification for Packaging and Labeling of Consumer Cannabis Products for Sale to Adult Consumers, Legally Authorized Medical Users, and Caregivers in a Business-to-Consumer Retail Environment (Retailers</t>
  </si>
  <si>
    <t>This standard specifies requirements for the packaging and labeling of cannabis products for sale to adult consumers, legally authorized medical users, and care givers in a business-to-consumer/patient/caregiver retail environment and other legal distribution channels. This includes labeling of products, regardless of packaging format, that will be purchased by adults in retail dispensaries, pharmacies, or other distribution methods (for example, postal shipment).This standard does not address packaging or labeling specific to non-consumer-facing transactions (for example, products packaged for transfer between business entities, including growers, processors, manufacturers, wholesalers, and retailers).</t>
  </si>
  <si>
    <r>
      <rPr>
        <sz val="11"/>
        <rFont val="Calibri"/>
      </rPr>
      <t>https://members.wto.org/crnattachments/2026/TBT/GHA/26_02516_00_e.pdf</t>
    </r>
  </si>
  <si>
    <t>Specification for Environmental Conditions while Packaging, while In Transit and for Post-packaged Storage and retail merchandising of Cannabis</t>
  </si>
  <si>
    <t>This standard specifies the environmental conditions, such as temperature, humidity, and lighting, under which cannabis intended for human use are to be packaged, maintained whilst in transit and stored to ensure the safety, quality, and weight stabilization of the packaged Cannabis. This standard is to be followed by licensed operators in the cannabis/hemp space who move the cured crop(s) into consumer or non-consumer packaging used for distribution and also through the distribution supply chain to another licensed operator or to the end user.This standard does not cover:frozen cannabis/hemp nor to cannabis/hemp intended for extraction;security of the cannabis/hemp during the packaging process, while in transit and during storage is not within the scope of this specification.This standard does not purport to address all of the safety concerns, if any, associated with its use. It is the responsibility of the user of this standard to establish appropriate safety, health, and environmental practices and determine the applicability of regulatory limitations </t>
  </si>
  <si>
    <t>55 - PACKAGING AND DISTRIBUTION OF GOODS</t>
  </si>
  <si>
    <r>
      <rPr>
        <sz val="11"/>
        <rFont val="Calibri"/>
      </rPr>
      <t>https://members.wto.org/crnattachments/2026/TBT/GHA/26_02520_00_e.pdf</t>
    </r>
  </si>
  <si>
    <t>Specification for Cannabis Inflorescence for Medicinal use</t>
  </si>
  <si>
    <t>This standard defines the specifications (appropriate tests, their analytical methods and acceptance criteria) for the identification, strength (for example, cannabinoid content), and purity (for example, limits for contaminants) for cannabis inflorescence for medicinal use.This specification references approved analytical methods used to verify the specifications.This standard does not purport to address all the safety concerns, if any, associated with its use. It is the responsibility of the user of this standard to establish appropriate safety, health, and environmental practices and determine the applicability of regulatory limitations prior to use.</t>
  </si>
  <si>
    <r>
      <rPr>
        <sz val="11"/>
        <rFont val="Calibri"/>
      </rPr>
      <t>https://members.wto.org/crnattachments/2026/TBT/GHA/26_02524_00_e.pdf</t>
    </r>
  </si>
  <si>
    <t>Draft Notification of the Ministry of Public Health Re: Medical Device Standards that Manufacturers or Importers Must Comply With B.E. ... </t>
  </si>
  <si>
    <t>The Minister of Public Health hereby issues the draft Notification of the Ministry of Public Health Re: Medical Device Standards that Manufacturers or Importers Must Comply With B.E. .... This draft Notification repeals the following Notifications:1.  Notification of the Ministry of Public Health Re: Medical Device Standards that Manufacturers or Importers Must Comply With B.E. 2563 (2020) (Repealed)2.  Notification of the Ministry of Public Health Re: Medical Device Standards that Manufacturers or Importers Must Comply With (No.2) B.E. 2563 (2020) (Repealed)3.  Notification of the Ministry of Public Health Re: Medical Device Standards that Manufacturers or Importers Must Comply With (No.3) B.E. 2563 (2020) (Repealed)4.  Notification of the Ministry of Public Health Re: Medical Device Standards that Manufacturers or Importers Must Comply With (No.4) B.E. 2567 (2024) (Repealed)This draft Notification prescribes requirements for manufacturers, importers, and distributors and provides a transition period for manufacturers and importers prior to the entry into force of this Notification.</t>
  </si>
  <si>
    <t>Medical Devices</t>
  </si>
  <si>
    <t>From the day following the date of publication in the Government Gazette</t>
  </si>
  <si>
    <r>
      <rPr>
        <sz val="11"/>
        <rFont val="Calibri"/>
      </rPr>
      <t>https://members.wto.org/crnattachments/2026/TBT/THA/26_02495_00_x.pdf</t>
    </r>
  </si>
  <si>
    <t>Notification of the Ministry of Public Health Re: Medical Device Standards that Manufacturers or Importers Must Comply With B.E. 2563 (2020) (Repealed)Notification of the Ministry of Public Health Re: Medical Device Standards that Manufacturers or Importers Must Comply With (No.2) B.E. 2563 (2020) (Repealed)Notification of the Ministry of Public Health Re: Medical Device Standards that Manufacturers or Importers Must Comply With (No.3) B.E. 2563 (2020) (Repealed)Notification of the Ministry of Public Health Re: Medical Device Standards that Manufacturers or Importers Must Comply With (No.4) B.E. 2567 (2024) (Repealed)</t>
  </si>
  <si>
    <t>Draft Notification of the Ministry of Public Health Re: Dermal filler B.E. ... </t>
  </si>
  <si>
    <t>The Minister of Public Health hereby issues the draft Notification of the Ministry of Public Health Re: Dermal Fillers B.E. .... This draft Notification repeals the Notification of the Ministry of Public Health Re: Hyaluronic Acid Filler B.E. 2562 (2019).It provides definitions of ‘dermal fillers’, covering both hyaluronic acid and non-hyaluronic acid substances, and prescribes requirements for manufacturers, importers, and distributors. It also provides a transition period for manufacturers, importers, and distributors prior to the entry into force of this Notification.</t>
  </si>
  <si>
    <t>180 days after the date of publication in the Government Gazette</t>
  </si>
  <si>
    <r>
      <rPr>
        <sz val="11"/>
        <rFont val="Calibri"/>
      </rPr>
      <t>https://members.wto.org/crnattachments/2026/TBT/THA/26_02496_00_x.pdf</t>
    </r>
  </si>
  <si>
    <t>Notification of the Ministry of Public Health Re: Hyaluronic Acid Filler B.E. 2562 (2019) (Repealed)</t>
  </si>
  <si>
    <t>Testing of Autonomous Vehicles</t>
  </si>
  <si>
    <t>The California Department of Motor Vehicles (DMV) adopted its autonomous vehicle regulations as they relate to heavy–duty autonomous vehicles, testing, deployment, event reporting, information gathering, enforcement, first responder interactions with autonomous vehicles, and licensure for remote assistants and remote operators.Adopted Regulatory Text – Article 3.7 (PDF)Adopted Regulatory Text – Article 3.8 (PDF)Final Statement of Reasons (PDF) _x000D_
Effective Date of Regulations: 28 April 2026California Notice Register, Number 19-Z, 8 May 2026, page 676:_x000D_
https://oal.ca.gov/wp-content/uploads/sites/166/2026/05/2026-Notice-Register-No.-19-Z-May-8-2026.pdf</t>
  </si>
  <si>
    <t>Test conditions and procedures in general (ICS code(s): 19.020); Road vehicle systems (ICS code(s): 43.040); Trucks and trailers (ICS code(s): 43.080.10)</t>
  </si>
  <si>
    <t>19.020 - Test conditions and procedures in general; 43.040 - Road vehicle systems; 43.080.10 - Trucks and trailers; 19.020 - Test conditions and procedures in general; 43.040 - Road vehicle systems; 43.080.10 - Trucks and trailers</t>
  </si>
  <si>
    <t>Prevention of deceptive practices and consumer protection (TBT); Protection of human health or safety (TBT); Harmonization (TBT)</t>
  </si>
  <si>
    <r>
      <rPr>
        <sz val="11"/>
        <rFont val="Calibri"/>
      </rPr>
      <t>https://members.wto.org/crnattachments/2026/TBT/USA/final_measure/26_02533_00_e.pdf
https://members.wto.org/crnattachments/2026/TBT/USA/final_measure/26_02533_01_e.pdf
https://members.wto.org/crnattachments/2026/TBT/USA/final_measure/26_02533_02_e.pdf</t>
    </r>
  </si>
  <si>
    <t>National Food Safety Standard of the P.R.C.: The Labelling of Prepackaged Foods for Special Dietary Uses</t>
  </si>
  <si>
    <t>This standard applies to the labelling of prepackaged foods for special dietary uses. </t>
  </si>
  <si>
    <t>Prepackaged foods for special dietary uses</t>
  </si>
  <si>
    <t>Food safety; Human health; Labelling</t>
  </si>
  <si>
    <r>
      <rPr>
        <sz val="11"/>
        <rFont val="Calibri"/>
      </rPr>
      <t>https://members.wto.org/crnattachments/2026/SPS/CHN/26_02485_00_x.pdf</t>
    </r>
  </si>
  <si>
    <t>National Food Safety Standard of the P.R.C.: Pasteurized milk</t>
  </si>
  <si>
    <t>The standard is applicable to pasteurized milk. This standard stipulates the terms, definitions, technical  requirements, etc.</t>
  </si>
  <si>
    <t>Pasteurized milk</t>
  </si>
  <si>
    <t>0401 - Milk and cream, not concentrated nor containing added sugar or other sweetening matter; 0402 - Milk and cream, concentrated or containing added sugar or other sweetening matter</t>
  </si>
  <si>
    <r>
      <rPr>
        <sz val="11"/>
        <rFont val="Calibri"/>
      </rPr>
      <t>https://members.wto.org/crnattachments/2026/SPS/CHN/26_02487_00_x.pdf</t>
    </r>
  </si>
  <si>
    <t>National Food Safety Standard of the P.R.C.: Sterilized milk</t>
  </si>
  <si>
    <t>The standard is applicable to sterilized milk. This standard stipulates the terms, definitions, technical  requirements, etc.</t>
  </si>
  <si>
    <t>Sterilized milk</t>
  </si>
  <si>
    <r>
      <rPr>
        <sz val="11"/>
        <rFont val="Calibri"/>
      </rPr>
      <t>https://members.wto.org/crnattachments/2026/SPS/CHN/26_02492_00_x.pdf</t>
    </r>
  </si>
  <si>
    <t>National Food Safety Standard of the P.R.C.: Nut and Seed Food</t>
  </si>
  <si>
    <t>This standard specifies the food safety index requirements for  dried and cooked nut and seed foods. _x000D_
This standard mainly modifies  the mold limit requirements for  roasted products.</t>
  </si>
  <si>
    <t>Fruits and derived products (ICS code(s): 67.080.10)</t>
  </si>
  <si>
    <r>
      <rPr>
        <sz val="11"/>
        <rFont val="Calibri"/>
      </rPr>
      <t>https://members.wto.org/crnattachments/2026/SPS/CHN/26_02498_00_x.pdf</t>
    </r>
  </si>
  <si>
    <t>Amendment to the Specifications and Standards for Foods, Food Additives, Etc. (Public Notice of Ministry of Health and Welfare No. 370, 1959) under the Food Sanitation Act. (Final Measure)</t>
  </si>
  <si>
    <t>As notified in G/SPS/N/JPN/1294 (dated 10 September 2024), the amendment to the specifications for apparatus, containers, and packaging was promulgated on 30 May 2025, and entered into force on 1 June 2025. See the attachment for details.</t>
  </si>
  <si>
    <t>Apparatus, containers, and packaging</t>
  </si>
  <si>
    <r>
      <rPr>
        <sz val="11"/>
        <rFont val="Calibri"/>
      </rPr>
      <t>https://members.wto.org/crnattachments/2026/SPS/JPN/26_02407_00_e.pdf</t>
    </r>
  </si>
  <si>
    <t>Amendment to the Specifications and Standards for Foods, Food Additives, Etc. (Public Notice of Ministry of Health and Welfare No. 370, 1959) under the Food Sanitation Act (Final Measure)</t>
  </si>
  <si>
    <t>As notified in G/SPS/N/JPN/1319 (dated 14 January 2025), the amendment to the specifications for apparatus, containers, and packaging was promulgated and entered into force on 28 April 2025. See the attachment for details.</t>
  </si>
  <si>
    <r>
      <rPr>
        <sz val="11"/>
        <rFont val="Calibri"/>
      </rPr>
      <t>https://members.wto.org/crnattachments/2026/SPS/JPN/26_02406_00_e.pdf</t>
    </r>
  </si>
  <si>
    <t>Germany</t>
  </si>
  <si>
    <t>Third Amendment Act amending the Animal Husbandry Labelling Act (‘Drittes Änderungsgesetz zur Änderung des Tierhaltungskennzeichnungsgesetzes’)</t>
  </si>
  <si>
    <t>The Third Amendment Act amending the Animal Husbandry Labelling Act will reform the current German animal husbandry labelling legislation drastically. On one hand, it will provide greater flexibility and simplification for the industry and therefore reduce administrative costs. On the other hand, the animal husbandry labelling will be expanded to meals which include pork and which are not prepared by the consumers themselves at home but available for purchase at restaurants and other catering facilities. Furthermore, this act will remove the current voluntary nature of participation in the German animal husbandry labelling scheme. Therefore, non-German market participants will have to participate in the labelling scheme if they wish to place their pork products on the German market. Simplifications:German pig farmers who only implement the (lowest) animal husbandry category ‘Stall’ will be exempt from the obligation to notify the competent authority. The lowest category ‘Stall’ stands for the minimum animal welfare requirements, which are applicable in Germany due to the animal welfare legislation and which German pig farmers have to comply with by default. This amendment will reduce unnecessary bureaucracy both for the industry as well as for the administration. In addition, the food industry will be enabled to use the procedure ‘downgrading’. ‘Downgrading’ describes a procedure where pork can be labelled with a lower animal husbandry category (and therefore with lower animal welfare standards) than it was actually produced at. This provision will enable the food industry to decide independently which type of animal husbandry category will be labelled on a specific batch of pork. The aim of this practice-oriented provision is to enable the industry to have greater flexibility regarding fast changing market demands and supplies. At the same time, the consumer will be provided with information regarding how the pigs have (at the very least) been kept. Non-German market participants:The act includes a mandatory requirement to label pork which is not produced in Germany but is placed on the German market. This will remove the current voluntary nature of the animal husbandry labelling scheme for these participants. Expansion of the scope to piglets and sowsIn addition, in the animal husbandry categories “Stall+Platz”, “Frischluft” and “Auslauf/Weide”, the amendment includes a requirement that the pigs (as well as their parents) are kept and treated according to the German legal animal welfare requirements across their entire lifespan (i.e. from the piglet stage). This refers, among other things, to the German requirements regarding non-curative procedures and to the restrictions regarding keeping sows in crates in the service area and farrowing area. If pork originates from pigs, which at any stage as piglets (or their mother sows) have not been kept according to German legal animal welfare requirements, these must be labelled with the lowest animal husbandry category ‘Stall’ regardless how the pigs were kept in the fattening phase. Meals which are not prepared at home:The obligation to label pork with the animal husbandry labelling will be expanded to pork-based meals and products which are prepared in restaurants, canteens, food stalls, butcher shops or other catering facilities. </t>
  </si>
  <si>
    <t>Meat of swine, fresh, chilled or frozen (HS code(s): 0203); Prepared or preserved meat, meat offal, blood or insects (excl. sausages and similar products, and meat extracts and juices) (HS code(s): 1602)</t>
  </si>
  <si>
    <t>0203 - Meat of swine, fresh, chilled or frozen; 1602 - Prepared or preserved meat, meat offal, blood or insects (excl. sausages and similar products, and meat extracts and juices)</t>
  </si>
  <si>
    <t>When asked consumers in Germany what kind of information is important on food packaging, 71 % say that information on the conditions under which animals are kept is important or very important to them. Mandatory animal husbandry labelling, which makes it clear that animals are kept in conditions better than what is strictly required by law, is considered important or very important by the majority of consumers. The expansion of the animal husbandry labelling to pork products which have not been produced in Germany addresses this consumer need. The Third Amendment Act intends to improve the consumer knowledge base of consumers on animal welfare aspects to enable consumers to make informed decisions when purchasing pork (either in the food retail sector or in restaurants and similar establishments). Consumers' freedom of choice in the sense of animal welfare-oriented consumer protection will thus be strengthened. In addition, labelling will be simplified by enabling the food industry (including restaurants etc.) to ‘downgrade’ pork products to a less animal-friendly category if deemed to be necessary and by repealing the obligation to use the specific logo suggested by the initial animal husbandry labelling legislation.</t>
  </si>
  <si>
    <t>November 2026</t>
  </si>
  <si>
    <r>
      <rPr>
        <sz val="11"/>
        <rFont val="Calibri"/>
      </rPr>
      <t>https://members.wto.org/crnattachments/2026/TBT/DEU/26_02469_00_x.pdf</t>
    </r>
  </si>
  <si>
    <t>Animal Husbandry Labelling Act (Tierhaltungskennzeichnungsgesetzt)First Amendment Act amending the Animal Husbandry Labelling Act (Erstes Änderungsgesetz zur Änderung des Tierhaltungskennzeichnungsgesetzes)Second Amendment Act amending the Animal Husbandry Labelling Act (Zweites Änderungsgesetz zur Änderung des Tierhaltungskennzeichnungsgesetzes)Link to the consolidated version of the Animal Husbandry Labelling Act which includes the abovementioned amendments: https://www.gesetze-im-internet.de/tierhaltkennzg/TierHaltKennzG.pdf</t>
  </si>
  <si>
    <t>Decision on withdrawal of approval of the active substance mepanipyrim in GB</t>
  </si>
  <si>
    <t>A decision document concluding that the approval of the active substance mepanipyrim should be withdrawn in accordance with assimilated Regulation No 1107/2009. Authorisations for plant protection products containing mepanipyrim will be withdrawn in Great Britain.This decision concerns only the placing on the market of this substance and plant protection products containing it. </t>
  </si>
  <si>
    <t>Mepanipyrim (pesticide active substance); Pesticides and other agrochemicals (ICS 65.100)</t>
  </si>
  <si>
    <t>Active substances must be approved before they can be used in plant protection products. Assimilated Regulation No 1107/2009 (concerning the placing of plant protection products on the market, “the Regulation”) lays down criteria for approval in Article4 and Annex II.  These criteria must be satisfied in order to protect human and animal health, and the environment.The competent authority undertook a review of the GB approval of mepanipyrim under Article 21(1) of the Regulation.  The review assessed endocrine disrupting properties for EAS modalities in humans (Point 3.6.5 and 3.8.2 of Annex II of the Regulation).The competent authority concluded that mepanipyrim failed to meet the approval criteria provided for in Article 4 of the Regulation and, in accordance with Article 21(5)(b), decided to withdraw the approval. Existing authorisations for sale and supply of plant protection products containing mepanipyrim will be withdraw 6 months after withdrawal of the active substance approval. In accordance with Article 46 of Regulation 1107/2009, a grace period for storage, disposal and use of those products will expire 12 months later.</t>
  </si>
  <si>
    <r>
      <rPr>
        <sz val="11"/>
        <rFont val="Calibri"/>
      </rPr>
      <t>https://members.wto.org/crnattachments/2026/TBT/GBR/26_02482_00_e.pdf</t>
    </r>
  </si>
  <si>
    <t>Proposed decision to withdraw approval of the active substance mepanipyrim in GB is available in the GB register of approved active substances. Assimilated Regulation No 1107/2009 - legislation.gov.uk </t>
  </si>
  <si>
    <t>Specification for Hemp straw intended for Decortication  </t>
  </si>
  <si>
    <t>This standard gives requirements for on-site management targets to help manage against potential spoilage. This standard can be used by hemp farmers, hemp straw companies and hemp decorticators to target aspects of straw management that assist consistent quality.</t>
  </si>
  <si>
    <t>True hemp "Cannabis sativa L.", raw or retted (HS code(s): 530210); Generalities. Terminology. Standardization. Documentation (ICS code(s): 01); Environment. Health protection. Safety (ICS code(s): 13); Testing (ICS code(s): 19)</t>
  </si>
  <si>
    <t>530210 - True hemp "Cannabis sativa L.", raw or retted</t>
  </si>
  <si>
    <t>01 - Generalities. Terminology. Standardization. Documentation; 13 - Environment. Health protection. Safety; 19 - Testing</t>
  </si>
  <si>
    <r>
      <rPr>
        <sz val="11"/>
        <rFont val="Calibri"/>
      </rPr>
      <t>https://members.wto.org/crnattachments/2026/TBT/GHA/26_02484_00_e.pdf</t>
    </r>
  </si>
  <si>
    <t>Guideline for cleaning and disinfection of cannabis facility and equipment  </t>
  </si>
  <si>
    <t>This standard gives guidelines for cleaning and disinfecting a cannabis cultivation center, including the prevention of hazards such as: disease, pests, and contamination. It addresses techniques and considerations for cleaning, as well as information on disinfection products and techniques.This standard does not cover: stewardship of cleaning and housekeeping operations. Refer to ASTM E1971 for more information on general janitorial type cleaning;recommendations on a specific course of action due to the wide variety of circumstances and differences from one cultivation center to another.This standard does not purport to address all of the safety concerns, if any, associated with its use. It is the responsibility of the user of this standard to establish appropriate safety, health, and environmental practices and determine the applicability of regulatory limitations prior to use.</t>
  </si>
  <si>
    <t>01 - Generalities. Terminology. Standardization. Documentation; 13 - Environment. Health protection. Safety</t>
  </si>
  <si>
    <t>National security requirements (TBT); Protection of human health or safety (TBT); Protection of animal or plant life or health (TBT); Protection of the environment (TBT); Quality requirements (TBT)</t>
  </si>
  <si>
    <r>
      <rPr>
        <sz val="11"/>
        <rFont val="Calibri"/>
      </rPr>
      <t>https://members.wto.org/crnattachments/2026/TBT/GHA/26_02486_00_e.pdf</t>
    </r>
  </si>
  <si>
    <t>Vocabulary - Terminology Relating to Cannabis</t>
  </si>
  <si>
    <t>This standard is a compilation of definitions of technical terms used in the cannabis industry. </t>
  </si>
  <si>
    <t>True hemp "Cannabis sativa L.", raw or processed, but not spun; tow and waste of true hemp, incl. yarn waste and garnetted stock (HS code(s): 5302); Generalities. Terminology. Standardization. Documentation (ICS code(s): 01)</t>
  </si>
  <si>
    <t>01 - Generalities. Terminology. Standardization. Documentation</t>
  </si>
  <si>
    <r>
      <rPr>
        <sz val="11"/>
        <rFont val="Calibri"/>
      </rPr>
      <t>https://members.wto.org/crnattachments/2026/TBT/GHA/26_02488_00_e.pdf</t>
    </r>
  </si>
  <si>
    <t>Specification for whole Hemp Seed Storage at Primary Production Facilities</t>
  </si>
  <si>
    <t>These standard covers requirement that can be used by hemp farmers, hemp breeders, hemp seed processing companies, and hemp agricultural extension agency to help manage against potential seed spoilage during storage. It applies to broad acre production of hemp seed intended for human/animal use.</t>
  </si>
  <si>
    <t>True hemp "Cannabis sativa L.", raw or retted (HS code(s): 530210); Generalities. Terminology. Standardization. Documentation (ICS code(s): 01); Environment. Health protection. Safety (ICS code(s): 13)</t>
  </si>
  <si>
    <t>National security requirements (TBT); Protection of human health or safety (TBT); Protection of the environment (TBT); Quality requirements (TBT)</t>
  </si>
  <si>
    <r>
      <rPr>
        <sz val="11"/>
        <rFont val="Calibri"/>
      </rPr>
      <t>https://members.wto.org/crnattachments/2026/TBT/GHA/26_02490_00_e.pdf</t>
    </r>
  </si>
  <si>
    <t>Notification for New Standards on Essential Requirement (ER) for  “LAN Cable”, </t>
  </si>
  <si>
    <t>The draft standard (draft TECXXXXXXXX) is Essential Requirement Standard on “LAN Cable” for assessment of conformity.</t>
  </si>
  <si>
    <t>Telecommunication</t>
  </si>
  <si>
    <t>33.040 - Telecommunication systems</t>
  </si>
  <si>
    <t>To ensure Safety of users and Security of telecom network &amp; for assessment of conformity.</t>
  </si>
  <si>
    <t>The date of Notification of the Standard in E-Gazette.</t>
  </si>
  <si>
    <r>
      <rPr>
        <sz val="11"/>
        <rFont val="Calibri"/>
      </rPr>
      <t>https://members.wto.org/crnattachments/2026/TBT/IND/26_02465_00_e.pdf</t>
    </r>
  </si>
  <si>
    <t>Draft Standard on Essential Requirement (ER) on “LAN Cable” for consultation is available online on:https://tec.gov.in/pdf/consultations/IT_draft_ER_LAN_Cable_apr_26.pdf</t>
  </si>
  <si>
    <t>Jamaican Standard Specification for Alcoholic Mixed/Aromatized/Ready to Drink Beverages </t>
  </si>
  <si>
    <t>This standard specifies the requirements for the packaging, labelling, and sampling of alcoholic mixed, aromatized, and ready-to-drink beverages intended for human consumption.The standard does not apply to other categories of alcoholic beverages for which separate standards exist, including spirits, wines, liqueurs, beers, malt beverages, cider and perry, mead, and other distilled spirituous beverages.It also establishes requirements for microbiological limits, pesticide residues, permitted food additives, potable water quality, and maximum limits for heavy metals to ensure product safety and quality.</t>
  </si>
  <si>
    <t>Alcoholic Mixed/Aromatized/Ready to Drink Beverages (ICS 67.160.10)</t>
  </si>
  <si>
    <t>67.160.10 - Alcoholic beverages</t>
  </si>
  <si>
    <t>This development was undertaken to introduce the general and specific requirements, as well as classifications, in order to ensure alignment with current international practices.The standard is intended for use by manufacturers, bottlers, and importers of alcoholic mixed, aromatized, and ready-to-drink beverages, to ensure that consumers in Jamaica are supplied with products of acceptable quality and safety, and to support the fair trade and export of these products.</t>
  </si>
  <si>
    <t>Jamaican Standard Specification for Brewed Products </t>
  </si>
  <si>
    <t>This standard specifies requirements for brewed products to be sold or traded in the region. It is not applicable to beverages that are not derived from cereals and are sold under common names, including the words, “beer” and “ale”. EXAMPLE Ginger Beer, Ginger Ale, Root Beer are not covered by the standard. </t>
  </si>
  <si>
    <t>Brewed Products (ICS 67.160.10)</t>
  </si>
  <si>
    <t>This standard is a revision of and supersedes JS CRS 41:2018. The revision was undertaken to remove prescriptive test methods from the standard and to update the general and specific requirements, as well as classifications, in order to ensure alignment with current international practices.The removal of test methods from the standard, along with the development or adoption of separate standardized methods of test, will support more effective and consistent verification of product compliance within the local market.The revised standard is intended for use by manufacturers, bottlers, and importers of rum products to ensure that consumers in Jamaica are supplied with products of acceptable quality and safety, and to support the fair trade and export of these products.</t>
  </si>
  <si>
    <t>Jamaican Standard Specification for Gin </t>
  </si>
  <si>
    <t>This standard is intended for use by manufacturers, bottlers, distributors and importers of gin to ensure that consumers get a product of good quality. </t>
  </si>
  <si>
    <t>Gin (ICS 67.160.10)</t>
  </si>
  <si>
    <t>220850 - Gin and Geneva</t>
  </si>
  <si>
    <t>This standard is a revision of and supersedes JS 297:2004 (Affirmed 2017). The revision was undertaken to remove prescriptive test methods from the standard and to update the general and specific requirements, as well as classifications, in order to ensure alignment with current international practices.The removal of test methods from the standard, along with the development or adoption of separate standardized methods of test, will support more effective and consistent verification of product compliance within the local market.The revised standard is intended for use by manufacturers, bottlers, and importers of rum products to ensure that consumers in Jamaica are supplied with products of acceptable quality and safety, and to support the fair trade and export of these products.</t>
  </si>
  <si>
    <t>Jamaican Standard Specification for Liqueurs/Cordials</t>
  </si>
  <si>
    <t>This standard specifies the requirements for the characteristics, labelling, packaging and sampling of spirit-based liqueurs/cordials for human consumption.</t>
  </si>
  <si>
    <t>Liqueurs/Cordials (ICS 67.160.10)</t>
  </si>
  <si>
    <t>220870 - Liqueurs and cordials</t>
  </si>
  <si>
    <t>This standard is a revision of and supersedes JS 211:1992 (Affirmed 2017). The revision was undertaken to remove prescriptive test methods from the standard and to update the general and specific requirements, as well as classifications, in order to ensure alignment with current international practices.The removal of test methods from the standard, along with the development or adoption of separate standardized methods of test, will support more effective and consistent verification of product compliance within the local market.The revised standard is intended for use by manufacturers, bottlers, and importers of rum products to ensure that consumers in Jamaica are supplied with products of acceptable quality and safety, and to support the fair trade and export of these products.</t>
  </si>
  <si>
    <t>Jamaican Standard Specification for Tequila</t>
  </si>
  <si>
    <t>This standard specifies the requirements and sampling methods for Tequila. It provides guidance on the production process and establishes maximum limits for heavy metals and other relevant compositional parameters in the final product. The standard also outlines microbiological criteria applicable to Tequila to ensure product safety and quality.</t>
  </si>
  <si>
    <t>Tequila (ICS 67.160.10)</t>
  </si>
  <si>
    <t>220890 - Ethyl alcohol of an alcoholic strength of &lt; 80% vol, not denatured; spirits and other spirituous beverages (excl. compound alcoholic preparations of a kind used for the manufacture of beverages, spirits obtained by distilling grape wine or grape marc, whiskies, rum and other spirits obtained by distilling fermented sugar-cane products, gin, geneva, vodka, liqueurs and cordials)</t>
  </si>
  <si>
    <t>This development was undertaken to introduce the general and specific requirements, as well as classifications, in order to ensure alignment with current international practices.The standard is intended for use by manufacturers, bottlers, and importers of rum products to ensure that consumers in Jamaica are supplied with products of acceptable quality and safety, and to support the fair trade and export of these products.</t>
  </si>
  <si>
    <t>Jamaican Standard Specification for Vodka</t>
  </si>
  <si>
    <t>This Standard specifies characteristics, labelling, packaging, requirements, and sampling for vodka. This standard also applies to flavoured vodka. It provides guidance on the production process and establishes maximum limits for heavy metals and other relevant compositional parameters in the final product. The standard also outlines microbiological criteria applicable to Tequila to ensure product safety and quality.</t>
  </si>
  <si>
    <t>Vodka (ICS 67.160.10)</t>
  </si>
  <si>
    <t>220860 - Vodka</t>
  </si>
  <si>
    <t>This development was undertaken to introduce the general and specific requirements, as well as classifications, in order to ensure alignment with current international practices.The standard is intended for use by manufacturers, bottlers, and importers of vodka to ensure that consumers in Jamaica are supplied with products of acceptable quality and safety, and to support the fair trade and export of these products.</t>
  </si>
  <si>
    <t>Jamaican Standard Specification Wines</t>
  </si>
  <si>
    <t>This standard prescribes the requirements for wines and gives details of labelling, manufacturing and the characteristics of the wine. It provides guidance on the production process and establishes maximum limits for heavy metals and other relevant compositional parameters in the final product. The standard also outlines microbiological criteria applicable to Tequila to ensure product safety and quality.</t>
  </si>
  <si>
    <t>Wines (ICS 67.160.10)</t>
  </si>
  <si>
    <t>2204 - Wine of fresh grapes, incl. fortified wines; grape must, partly fermented and of an actual alcoholic strength of &gt; 0,5% vol or grape must with added alcohol of an actual alcoholic strength of &gt; 0,5% vol</t>
  </si>
  <si>
    <t>This standard is a revision of and supersedes JS 214:1992. The revision was undertaken to remove prescriptive test methods from the standard and to update the general and specific requirements, as well as classifications, in order to ensure alignment with current international practices.The removal of test methods from the standard, along with the development or adoption of separate standardized methods of test, will support more effective and consistent verification of product compliance within the local market.The revised standard is intended for use by manufacturers, bottlers, and importers of wine. It aims to ensure that consumers receive products of acceptable quality while also supporting the competitiveness and export potential of wines.</t>
  </si>
  <si>
    <t>Jamaican Standard Specification for Whiskey</t>
  </si>
  <si>
    <t>This standard specifies the characteristics, labelling, packaging, and sampling requirements for whiskey intended for human consumption. It includes provisions for type designations and classification based on production methods and raw materials.The standard also establishes limits for heavy metals and outlines compositional and quality requirements to ensure product safety and consistency.</t>
  </si>
  <si>
    <t>Whiskey (ICS 67.160.10)</t>
  </si>
  <si>
    <t>220830 - Whiskies</t>
  </si>
  <si>
    <t>Proyecto de Norma Oficial Mexicana PROY-NOM-032-STPS-2026, Seguridad para minas subterráneas de carbón.</t>
  </si>
  <si>
    <t>The notified standard is binding throughout national territory. It establishes the safety and health conditions and requirements that must be met in underground coal mines, and requires compliance with the applicable occupational safety and health standards in the surface facilities necessary for the operation of underground coal mines, in order to prevent occupational accidents and diseases affecting workers employed at these workplaces.</t>
  </si>
  <si>
    <t>Es de observancia obligatoria, en todo el territorio nacional, y establece las condiciones y requisitos de seguridad y salud que se deben cumplir en las minas subterráneas de carbón, así como pronunciar el cumplimiento con las normas aplicables en materia de seguridad y salud en el trabajo en las instalaciones de superficie que se requieran como complemento para el funcionamiento de las minas subterráneas de carbón, a fin de prevenir accidentes o enfermedades de trabajo a las personas trabajadoras que laboren en estos centros de trabajo.</t>
  </si>
  <si>
    <t>13.100 - Occupational safety. Industrial hygiene; 73.020 - Mining and quarrying; 73.040 - Coals</t>
  </si>
  <si>
    <r>
      <rPr>
        <sz val="11"/>
        <rFont val="Calibri"/>
      </rPr>
      <t>https://members.wto.org/crnattachments/2026/TBT/MEX/26_02476_00_s.pdf</t>
    </r>
  </si>
  <si>
    <t>G/TBT/N/MEX/568- 2 - The following current Mexican Official Standards, or, where applicable, those replacing them, and international regulations must be consulted for the correct application of the notified draft standard:• NOM-001-STPS-2008, Edificios, locales, instalaciones y áreas en los centros de trabajo- Condiciones de seguridad.• NOM-002-STPS-2010, Condiciones de seguridad - Prevención y protección contra incendios en los centros de trabajo.• NOM-005-STPS-1998, Relativa a las condiciones de seguridad e higiene en los centros de trabajo para el manejo, transporte y almacenamiento de sustancias químicas peligrosas.• NOM-006-STPS-2023, Almacenamiento y manejo de materiales mediante el uso de maquinaria - Condiciones de seguridad en el trabajo.• NOM-010-STPS-2014, Agentes químicos contaminantes del ambiente laboral - Reconocimiento, evaluación y control.• NOM-011-STPS-2001, Condiciones de seguridad e higiene en los centros de trabajo donde se genere ruido.• NOM-015-STPS-2001, Condiciones térmicas elevadas o abatidas-Condiciones de seguridad e higiene.• NOM-017-STPS-2024, Equipo de protección personal - Selección, uso y manejo en los centros de trabajo.• NOM-018-STPS-2015, Sistema armonizado para la identificación y comunicación de peligros y riesgos por sustancias químicas peligrosas en los centros de trabajo.• NOM-019-STPS-2011, Constitución, integración, organización y funcionamiento de las comisiones de seguridad e higiene.• NOM-020-STPS-2011, Recipientes sujetos a presión, recipientes criogénicos y generadores de vapor o calderas - Funcionamiento - Condiciones de seguridad.• NOM-022-STPS-2015, Electricidad estática en los centros de trabajo - Condiciones de seguridad.• NOM-023-STPS-2012, Minas subterráneas y minas a cielo abierto - Condiciones de seguridad y salud en el trabajo.• NOM-024-STPS-2001, Vibraciones - Condiciones de seguridad e higiene en los centros de trabajo.• NOM-025-STPS-2008, Condiciones de iluminación en los centros de trabajo.• NOM-026-STPS-2008, Colores y señales de seguridad e higiene, e identificación de riesgos por fluidos conducidos en tuberías.• NOM-027-STPS-2008, Actividades de soldadura y corte - Condiciones de seguridad e higiene.• NOM-029-STPS-2011, Mantenimiento de las instalaciones eléctricas en los centros de trabajo - Condiciones de seguridad.• NOM-030-STPS-2009, Servicios preventivos de seguridad y salud en el trabajo - Funciones y actividades.</t>
  </si>
  <si>
    <t>Draft Notification of the Ministry of Public Health Re: Rules, Procedures and Conditions for the Use of Medical Devices in Clinical Investigations B.E. ...</t>
  </si>
  <si>
    <t>The Minister of Public Health hereby issues the draft Notification of the Ministry of Public Health Re: Rules, Procedures and Conditions for the Use of Medical Devices in Clinical Investigations B.E. ....This draft Notification repeals the Notification of the Ministry of Public Health Re: Rules, Procedures and Conditions for the Use of Medical Devices in Clinical Investigations B.E. 2566 (2023).This draft Notification shall apply to the following:1.  Class 4 medical devices2.  All implantable medical devices and long-term surgically invasive medical devices3.  Novel medical devices not previously registered in any country4.  Medical devices defined by the Secretary-General of the Food and Drug Administration5.  Class 2 and Class 3 medical devices with novel indications not previously registered in any countryThis draft Notification provides definitions of terms including ‘clinical investigation’, ‘analytical performance study’, ‘investigational medical device’, ‘clinical investigation plan’, ‘sponsor’, ‘investigator’, ‘serious adverse event’, and ‘adverse device effect’. In addition, it prescribes requirements for manufacturers, importers, investigators and sponsors, as well as a transition period for persons who have manufactured or imported medical devices for clinical investigation and for those currently conducting clinical investigations.</t>
  </si>
  <si>
    <t>11.040 - Medical equipment; 11.040.30 - Surgical instruments and materials</t>
  </si>
  <si>
    <t>for the efficiency of clinical investigations and the safety of clinical investigation subjects</t>
  </si>
  <si>
    <t>30 days after the date of publication in the Government Gazette</t>
  </si>
  <si>
    <r>
      <rPr>
        <sz val="11"/>
        <rFont val="Calibri"/>
      </rPr>
      <t>https://members.wto.org/crnattachments/2026/TBT/THA/26_02489_00_x.pdf</t>
    </r>
  </si>
  <si>
    <t>Notification of the Ministry of Public Health Re: Rules, Procedures and Conditions for the Use of Medical Devices in Clinical Investigations B.E. 2566 (2023) (Repealed)</t>
  </si>
  <si>
    <t>25-Hour Cockpit Voice Recorder (CVR) Requirement, New Aircraft 
Production; Correction Amendment</t>
  </si>
  <si>
    <t>On 2 February 2026,  the Federal Aviation Administration (FAA) published a final rule titled ''25-Hour Cockpit Voice Recorder (CVR) Requirement, New Aircraft Production.'' (notified as G/TBT/N/USA/2075/Add.1) That final rule contained typographical, grammatical, and formatting errors in three sections of Title 14 of the Code of Federal Regulations. This document corrects those errors in the final regulations.Effective 8 May 2026.91 Federal Register (FR) 25108, 8 May 2026; Title 14 Code of Federal Regulations (CFR) Parts 91125, and 135_x000D_
https://www.govinfo.gov/content/pkg/FR-2026-05-08/html/2026-09143.htm_x000D_
https://www.govinfo.gov/content/pkg/FR-2026-05-08/pdf/2026-09143.pdfThis action and previous actions notified under the symbol G/TBT/N/USA/2075 are identified by Docket Number FAA-2023-2270. The Docket Folder is available on Regulations.gov at https://www.regulations.gov/docket/FAA-2023-2270/document and provides access to primary documents as well as comments received. Documents are also accessible from Regulations.gov by searching the Docket Number.</t>
  </si>
  <si>
    <t>Cockpit voice recorders; On-board equipment and instruments (ICS code(s): 49.090)</t>
  </si>
  <si>
    <t>49.090 - On-board equipment and instruments; 49.090 - On-board equipment and instruments; 49.090 - On-board equipment and instruments</t>
  </si>
  <si>
    <t>Protection of human health or safety (TBT); Harmonization (TBT)</t>
  </si>
  <si>
    <r>
      <rPr>
        <sz val="11"/>
        <rFont val="Calibri"/>
      </rPr>
      <t>https://members.wto.org/crnattachments/2026/TBT/USA/26_02468_00_e.pdf</t>
    </r>
  </si>
  <si>
    <t>Importing Dual-Use Frames, Receivers, or Barrels</t>
  </si>
  <si>
    <t xml:space="preserve">Notice of proposed rulemaking - The Bureau of Alcohol, Tobacco, Firearms, and Explosives (''ATF'') proposes amending Department of Justice (''Department'') regulations to clarify that federal firearms licensees (''FFLs'') may lawfully import frames, receivers, or barrels that may be used on both sporting and non-sporting firearms (''dual-use frames, receivers, or barrels'') if, at the time imported, there is an identified firearm sporting configuration for the frame, receiver, or barrel. Further, once the frame, receiver, or barrel is in the United States, a dual-use frame, receiver, or barrel may be used to assemble a sporting, non- sporting, or National Firearms Act (''NFA'') firearm, provided assembling such firearm complies with other federal firearms laws. _x000D_
</t>
  </si>
  <si>
    <t>Firearms; dual-use frames, receivers, or barrels; ARMS AND AMMUNITION; PARTS AND ACCESSORIES THEREOF (HS code(s): 93); Weapons (ICS code(s): 95.060)</t>
  </si>
  <si>
    <t>93 - ARMS AND AMMUNITION; PARTS AND ACCESSORIES THEREOF</t>
  </si>
  <si>
    <t>95.060 - Weapons</t>
  </si>
  <si>
    <t>Reducing trade barriers and facilitating trade (TBT); Cost saving and productivity enhancement (TBT)</t>
  </si>
  <si>
    <r>
      <rPr>
        <sz val="11"/>
        <rFont val="Calibri"/>
      </rPr>
      <t>https://members.wto.org/crnattachments/2026/TBT/USA/26_02467_00_e.pdf</t>
    </r>
  </si>
  <si>
    <t xml:space="preserve">91 Federal Register (FR) 25192, 8 May 2026; Title 27 Code of Federal Regulations (CFR) Part 478_x000D_
https://www.govinfo.gov/content/pkg/FR-2026-05-08/html/2026-09163.htm_x000D_
https://www.govinfo.gov/content/pkg/FR-2026-05-08/pdf/2026-09163.pdfThis notice of proposed rulemaking is identified by Docket Number ATF-2026-0070. The Docket Folder is available on Regulations.gov at https://www.regulations.gov/docket/ATF-2026-0070/document and provides access to primary and supporting documents as well as comments received. Documents are also accessible from Regulations.gov by searching the Docket Number. _x000D_
_x000D_
</t>
  </si>
  <si>
    <t>Converting Temporary to Permanent Imports for Defense Articles</t>
  </si>
  <si>
    <t>Notice of proposed rulemaking - The Bureau of Alcohol, Tobacco, Firearms, and Explosives (''ATF'') proposes to amend Department of Justice (''Department'') regulations regarding the permanent import provisions of the Arms Export Control Act (''AECA''). The proposed rule would allow importers to apply for ATF authorization to convert items imported temporarily-- under a Department of State (''DOS'') authorization or under the entry clearance requirements for temporary imports in the Export Administration Regulations (''EAR'') maintained by the Department of Commerce (''DOC'')--to permanent imports in compliance with other applicable federal firearms laws, without having to export and then reimport the items. Relatedly, ATF proposes amendments to require that firearms converted from temporary to permanent imports be marked according to GCA and NFA standards within 15 days of conversion approval. Additionally, importers would be required to submit Form 6A within this timeframe to record serial numbers and finalize the permanent import status.</t>
  </si>
  <si>
    <t>Firearms; ARMS AND AMMUNITION; PARTS AND ACCESSORIES THEREOF (HS code(s): 93); Weapons (ICS code(s): 95.060)</t>
  </si>
  <si>
    <r>
      <rPr>
        <sz val="11"/>
        <rFont val="Calibri"/>
      </rPr>
      <t>https://members.wto.org/crnattachments/2026/TBT/USA/26_02470_00_e.pdf</t>
    </r>
  </si>
  <si>
    <t>91 Federal Register (FR) 25159, 8 May 2026; Title 27 Code of Federal Regulations (CFR) Parts 447 and 478_x000D_
https://www.govinfo.gov/content/pkg/FR-2026-05-08/html/2026-09164.htm_x000D_
https://www.govinfo.gov/content/pkg/FR-2026-05-08/pdf/2026-09164.pdf_x000D_
This notice of proposed rulemaking is identified by Docket Number ATF-2026-0100. The Docket Folder is available on Regulations.gov at https://www.regulations.gov/docket/ATF-2026-0100/document and provides access to primary and supporting documents as well as comments received. Documents are also accessible from Regulations.gov by searching the Docket Number.  </t>
  </si>
  <si>
    <t>Draft National technical regulation on periodic inspection of in-use road motor vehicles </t>
  </si>
  <si>
    <t xml:space="preserve">This draft technical regulation stipulates technical requirements for the inspection of motor vehicles; specifically, for motorcycles and mopeds. The regulation only covers emission testing.This technical regulation applies to agencies, organizations, and individuals involved in the technical safety and environmental protection inspection of motor vehicles, as well as the emission testing of motorcycles and mopeds participating in road traffic.This technical regulation does not apply to the inspection of technical safety and environmental protection for motor vehicles or the emission testing of motorcycles and mopeds under the management of the Ministry of Defense and the Ministry of Public Security._x000D_
</t>
  </si>
  <si>
    <t>Motor vehicles participating in road traffic; motorcycles and mopeds</t>
  </si>
  <si>
    <t>43.140 - Motorcycles and mopeds</t>
  </si>
  <si>
    <t>August 2026</t>
  </si>
  <si>
    <r>
      <rPr>
        <sz val="11"/>
        <rFont val="Calibri"/>
      </rPr>
      <t>https://members.wto.org/crnattachments/2026/TBT/VNM/26_02466_00_x.pdf</t>
    </r>
  </si>
  <si>
    <t>Law on Standards and Technical Regulations (2006);Law on Road Traffic Order and Safety (2024).Law on Amending and Supplementing a Number of Articles of 10 Laws related to Security and Order, No. 118/2025/QH15, dated December 10, 2025.Decree No. 89/2026/ND-CP (dated March 30, 2026) of the Government, stipulating conditions for motor vehicle inspection business services; Decision No. 43/2025/QD-TTg (dated November 28, 2025) of the Prime Minister, stipulating the roadmap for the application of national technical regulations on exhaust emissions of motor vehicles participating in road traffic;Circular No. 47/2024/TT-BGTVT (dated November 15, 2024) of the Minister of Transport;Circular No. 48/2024/TT-BGTVT (dated November 15, 2024) of the Minister of Transport;Circular No. 50/2024/TT-BGTVT (dated November 15, 2024) of the Minister of Transport.</t>
  </si>
  <si>
    <t>Draft Circular promulgating the List of products and goods with medium and high risk levels under the management responsibility of the Ministry of Science and Technology</t>
  </si>
  <si>
    <t>The draft Circular stipulates the List of products and goods with medium and high risk levels under the management responsibility of the Ministry of Science and Technology, along with the corresponding HS codes in accordance with the Vietnamese Export and Import Goods List, corresponding national technical standards, product descriptions, and corresponding quality management requirements._x000D_
The draft Circular applies to:_x000D_
1. Organizations and individuals producing and trading products and goods included in the List of products and goods with medium and high risk levels within the territory of Vietnam._x000D_
2. Organizations and individuals involved in the quality management of products and goods included in the List of products and goods with medium and high risk levels within the territory of Vietnam._x000D_
The draft Circular stipulates the following main contents:_x000D_
- List of high-risk products and goods under the management responsibility of the Ministry of Science and Technology in Appendix I._x000D_
- List of medium-risk products and goods under the management responsibility of the Ministry of Science and Technology in Appendix II._x000D_
- HS codes, corresponding national technical standards, product descriptions, and corresponding quality management requirements for each product and goods._x000D_
- Quality management measures and conformity assessment methods corresponding to each risk level; principles of application for products and goods integrating multiple technologies or subject to multiple national technical standards._x000D_
- Provisions on entry into force, transitional provisions, and responsibilities for implementation._x000D_
The draft Circular is expected to replace Circular No. 29/2025/TT-BKHCN dated November 13, 2025. Decision No. 2711/QD-BKHCN dated December 30, 2022; Decision No. 366/QD-BKHCN dated March 14, 2023; and Decision No. 367/QD-BKHCN dated March 12, 2024.</t>
  </si>
  <si>
    <t>Products and goods with medium and high risk levels under the management responsibility of the Ministry of Science and Technology include: fuels, liquefied petroleum gas, helmets, electrical and electronic equipment, children's toys, steel, lubricants, LED lighting products, information technology equipment, broadcasting equipment, radio transmitting/receiving equipment, short-range radio equipment, radioactive materials, nuclear equipment, radiation equipment, and other products and goods listed in Appendix I and Appendix II of the draft Circular. The corresponding HS codes are stipulated in the Appendices of the draft Circular</t>
  </si>
  <si>
    <t>13.340.20 - Head protective equipment; 29 - ELECTRICAL ENGINEERING; 29.140 - Lamps and related equipment; 31 - ELECTRONICS; 33.060.20 - Receiving and transmitting equipment; 33.170 - Television and radio broadcasting; 75.100 - Lubricants, industrial oils and related products; 75.160 - Fuels; 77.080.20 - Steels; 97.200.50 - Toys</t>
  </si>
  <si>
    <t>The draft Circular is developed to implement Law No. 78/2025/QH15 and Decree No. 37/2026/ND-CP on the management of product and goods quality according to risk levels; ensuring that the Lists of products and goods with medium and high risk levels under the management responsibility of the Ministry of Science and Technology take effect from July 1, 2026.The objective of the draft is to protect human health and safety, property, the environment, radio frequency safety, information security, radiation and nuclear safety, consumer rights and public interest; while simultaneously transparently clarifying quality management requirements, facilitating production, business, import by organizations and individuals, conformity assessment organizations and state management agencies.The issuance of the Circular also aims to shift from a management mechanism based on a list of Group 2 products and goods to a risk-based management mechanism, thereby avoiding overlaps and reducing the compliance burden for products and goods assessed as low risk, while still ensuring appropriate control over products and goods that may pose safety risks.; Protection of human health or safety; Protection of the environment</t>
  </si>
  <si>
    <r>
      <rPr>
        <sz val="11"/>
        <rFont val="Calibri"/>
      </rPr>
      <t>https://members.wto.org/crnattachments/2026/TBT/VNM/26_02483_00_x.pdf</t>
    </r>
  </si>
  <si>
    <t>- Law on Product and Goods Quality No. 05/2007/QH12, amended and supplemented by Law No. 78/2025/QH15._x000D_
- Law on Standards and Technical Regulations No. 68/2006/QH11, amended and supplemented by Law No. 35/2018/QH14 and Law No. 70/2025/QH15._x000D_
- Government Decree No. 37/2026/ND-CP dated January 23, 2026, detailing the implementation of several articles and measures to organize and guide the implementation of the Law on Product and Goods Quality._x000D_
- Government Decree No. 22/2026/ND-CP dated January 16, 2026, detailing the implementation of several articles and measures to organize and guide the implementation of the Law on Standards and Technical Regulations._x000D_
- Circular No. 29/2025/TT-BKHCN dated November 13, 2025._x000D_
- Decision No. 2711/QD-BKHCN dated December 30, 2022; Decision No. 366/QD-BKHCN dated March 14, 2023; Decision No. 367/QD-BKHCN dated March 12, 2024.</t>
  </si>
  <si>
    <t>IMPLEMENTATION OF A PRE-EXPORT VERIFICATION OF CONFORMITY PROGRAMME FOR CERTAIN UNREGULATED PRODUCTS IMPORTED FROM THE PEOPLE’S REPUBLIC OF CHINA PHASE 1 - PRODUCT LISTANNEXURE 1- LIST OF HIGH-RISK UNREGULATED PRODUCTSOFFICIAL PUBLIC NOTICE— Launch of the Pre-Export Verification of Conformity (PVoC)FREQUENTLY ASKED QUESTIONS </t>
  </si>
  <si>
    <t>This directive, issued under section 33 of the Standards Act, 2008, provides a framework to support the application of South African National Standards (SANS) to certain imported products that are currently unregulated. It applies specifically to products that do not fall under compulsory specifications enforced by the National Regulator for Compulsory Specifications (NRCS).The Directive does not extend to products governed by other legislation, does not grant additional regulatory authority to the South African Bureau of Standards (SABS) beyond its existing mandate, and does not override or limit the legal responsibilities of the NRCS or any other regulatory body.The programme applies on a most-favoured-nation basis to qualifying products from all origins, consistent with South Africa’s obligations under Article I of the GATT 1994 and Articles 2.1 and 5.1.1 of the WTO TBT Agreement. Risk classification of product categories is determined exclusively by objective criteria, including market surveillance findings, non-compliance incident records, consumer safety complaints, and product category risk profile, irrespective of country of origin.</t>
  </si>
  <si>
    <t>Cosmetics &amp; Skincare (Non-SAHPRA)Non-Pressure Cookware &amp; Kitchen UtensilsFurniture &amp; HomewareMattresses &amp; Foam ProductsOutdoor &amp; Leisure EquipmentSchool Supplies (Non-Toy)Sporting &amp; Recreational GoodsCandles &amp; Decorative Burning ItemsToys (Grey-Area / Non-VC)Internal-combustion generatorsPlumbing components (Plastics, metal or ceramics)Water reticulation systems: pipes, couplings, and ValvesBuilding and Construction MaterialsFeminine and child hygiene products</t>
  </si>
  <si>
    <t>91.100 - Construction materials; 91.140 - Installations in buildings; 97.040 - Kitchen equipment; 97.170 - Body care equipment; 97.180 - Miscellaneous domestic and commercial equipment; 97.200 - Equipment for entertainment; 97.200.50 - Toys</t>
  </si>
  <si>
    <t>National security requirements (TBT); Protection of human health or safety (TBT)</t>
  </si>
  <si>
    <t>The programme addresses systemic risks identified through SABS market surveillance and NRCS enforcement data showing elevated non-compliance rates across the listed product categories. Selection of products is based on objective risk indicators, including incident records, complaint data, and product category risk profile, and applies on a non-discriminatory basis irrespective of country of origin.</t>
  </si>
  <si>
    <r>
      <rPr>
        <sz val="11"/>
        <rFont val="Calibri"/>
      </rPr>
      <t>https://members.wto.org/crnattachments/2026/TBT/ZAF/26_02453_00_e.pdf
https://members.wto.org/crnattachments/2026/TBT/ZAF/26_02453_01_e.pdf
https://members.wto.org/crnattachments/2026/TBT/ZAF/26_02453_02_e.pdf
https://members.wto.org/crnattachments/2026/TBT/ZAF/26_02453_03_e.pdf
https://members.wto.org/crnattachments/2026/TBT/ZAF/26_02453_04_e.pdf</t>
    </r>
  </si>
  <si>
    <t>Standards Act, 2008 (Act No. 8 of 2008)National Regulator for Compulsory Specifications Act, 2008 (Act No. 5 of 2008)Consumer Protection Act, 2008 (Act No. 68 of 2008)Customs and Excise Act, 1964 (Act No. 91 of 1964)National Development Plan (NDP)South Africa's Industrial Policy Action Plan (IPAP)Ministerial Directive—Minister of Trade, Industry and Competition</t>
  </si>
  <si>
    <t>Argentina</t>
  </si>
  <si>
    <t>Requisitos fitosanitarios para la importación de semillas de Brassica juncea destino propagación, provenientes de Chile, hacia la República Argentina (Phytosanitary requirements for the importation into the Argentine Republic of Brassica juncea seeds for propagation from Chile)</t>
  </si>
  <si>
    <t>Please be advised of the entry into force of the phytosanitary requirements for the importation into the Argentine Republic of Brassica juncea seeds for propagation from Chile. These requirements seek to ensure plant health and prevent the introduction of pests into the national territory.</t>
  </si>
  <si>
    <t>Brassica juncea seeds for propagation</t>
  </si>
  <si>
    <t>120750 - Mustard seeds, whether or not broken</t>
  </si>
  <si>
    <r>
      <rPr>
        <sz val="11"/>
        <rFont val="Calibri"/>
      </rPr>
      <t>https://members.wto.org/crnattachments/2026/SPS/ARG/26_02430_00_s.pdf</t>
    </r>
  </si>
  <si>
    <t>Resolución 166-2026-IPSA, Establecimiento de Requisitos Fitosanitarios para la Importación de fruta fresca de fresa (Fragaria ananassa) origen de Costa Rica (Resolution No. 166-2026-IPSA establishing phytosanitary requirements for the importation of fresh strawberries (Fragaria ananassa) originating in Costa Rica)</t>
  </si>
  <si>
    <t>The notified Resolution establishes the phytosanitary requirements for the importation of fresh strawberries (Fragaria ananassa) originating in Costa Rica.1. The shipment must be accompanied by an official phytosanitary certificate, issued by the national plant protection organization (NPPO), stating in the additional declaration that the plant product has been officially inspected, during the period of active growth, harvest and packaging, and has been found free of: Colletotrichum acutatum, Phytonemus pallidus, Neopestalotiopsis rosae.2. The shipment will be subject to a phytosanitary inspection and sampling for phytosanitary diagnosis at the agricultural quarantine post upon entry into the country.Shipments will be subject to phytosanitary checks by plant quarantine inspectors from the Institute for Agricultural and Livestock Protection and Health, who will verify compliance with the phytosanitary requirements and decide whether or not to authorize importation, on the basis of the accompanying documents.</t>
  </si>
  <si>
    <t>Fresh strawberries (Fragaria ananassa)</t>
  </si>
  <si>
    <t>Territory protection; Pests; Plant health</t>
  </si>
  <si>
    <r>
      <rPr>
        <sz val="11"/>
        <rFont val="Calibri"/>
      </rPr>
      <t>https://members.wto.org/crnattachments/2026/SPS/NIC/26_02457_00_s.pdf</t>
    </r>
  </si>
  <si>
    <t>Resolución 168-2026-IPSA, Establecimiento de Requisitos Fitosanitarios para la Importación de fruto fresco de banano (Musa sp.) origen Costa Rica (Resolution No. 168-2026-IPSA establishing phytosanitary requirements for the importation of fresh bananas (Musa spp.) originating in Costa Rica)</t>
  </si>
  <si>
    <t>The notified Resolution establishes the phytosanitary requirements for the importation of fresh bananas originating in Costa Rica.1. The shipment must be accompanied by an official phytosanitary certificate indicating that the plant product comes from a production site officially inspected by the national plant protection organization (NPPO) of the country of origin, during the period of active growth, harvest and packaging, and has been found free of: Pseudococcus elisae.2. The shipment will be subject to a phytosanitary inspection and sampling for phytosanitary diagnosis at the agricultural quarantine post upon entry into the country.Shipments will be subject to phytosanitary checks by plant quarantine inspectors from the Institute for Agricultural and Livestock Protection and Health, who will verify compliance with the phytosanitary requirements and decide whether or not to authorize importation, on the basis of the accompanying documents.</t>
  </si>
  <si>
    <t>Fresh bananas (Musa spp.)</t>
  </si>
  <si>
    <t>0803 - Bananas, incl. plantains, fresh or dried</t>
  </si>
  <si>
    <r>
      <rPr>
        <sz val="11"/>
        <rFont val="Calibri"/>
      </rPr>
      <t>https://members.wto.org/crnattachments/2026/SPS/NIC/26_02458_00_s.pdf</t>
    </r>
  </si>
  <si>
    <t>Resolución 169-2026-IPSA, Establecimiento de Requisitos Fitosanitarios para la Importación de fruta fresca de mandarina (Citrus reticulata) origen España (Resolution 169-2026-IPSA establishing phytosanitary requirements for the importation of fresh mandarins (Citrus reticulata), originating in Spain)</t>
  </si>
  <si>
    <t>The notified document establishes the phytosanitary requirements for the importation of fresh mandarins originating in Spain.1. The shipment must be accompanied by an official phytosanitary certificate, indicating in the additional declaration that the plant product comes from a production site officially inspected by the national plant protection organization (NPPO) of the country of origin and has been found free of: Prays citri, Unaspis yanonensis, Pantomorus cervinus, Aonidiella aurantii, Neopestalotiopsis rosae, Penicillium italicum, Parlatoria ziziphi.2. The shipment will be subject to a phytosanitary inspection and sampling for phytosanitary diagnosis at the agricultural quarantine post upon entry into the country.Shipments will be subject to phytosanitary checks by plant quarantine inspectors from the Institute for Agricultural and Livestock Protection and Health, who will verify compliance with the phytosanitary requirements and decide whether or not to authorize importation, on the basis of the accompanying documents.</t>
  </si>
  <si>
    <t>Fresh mandarins (Citrus reticulata)</t>
  </si>
  <si>
    <t>080521 - Fresh or dried mandarins incl. tangerines and satsumas (excl. clementines)</t>
  </si>
  <si>
    <t>Territory protection; Pests; Plant health; Pest- or Disease- free Regions / Regionalization</t>
  </si>
  <si>
    <t>Spain</t>
  </si>
  <si>
    <r>
      <rPr>
        <sz val="11"/>
        <rFont val="Calibri"/>
      </rPr>
      <t>https://members.wto.org/crnattachments/2026/SPS/NIC/26_02459_00_s.pdf</t>
    </r>
  </si>
  <si>
    <t>Resolución 170-2026-IPSA, Establecimiento de Requisitos Fitosanitarios para la Importación de grano clavo de olor (Syzygium aromaticum) origen Sri Lanka (Resolution No. 170-2026-IPSA establishing phytosanitary requirements for the importation of whole cloves (Syzygium aromaticum) originating in Sri Lanka)</t>
  </si>
  <si>
    <t>The notified Resolution establishes the phytosanitary requirements for the importation of whole cloves from Sri Lanka.1. The shipment must be accompanied by an official phytosanitary certificate, issued by the national plant protection organization (NPPO), stating in the additional declaration that the cloves have been officially inspected and found free of: Trogoderma granarium.2. The shipment will be subject to a phytosanitary inspection and sampling for phytosanitary diagnosis at the agricultural quarantine post upon entry into the country.Shipments will be subject to phytosanitary checks by plant quarantine inspectors from the Institute for Agricultural and Livestock Protection and Health, who will verify compliance with the phytosanitary requirements and decide whether or not to authorize importation, on the basis of the accompanying documents.</t>
  </si>
  <si>
    <t>Whole cloves (Syzygium aromaticum)</t>
  </si>
  <si>
    <t>0907 - Cloves, whole fruit, cloves and stems</t>
  </si>
  <si>
    <t>Sri Lanka</t>
  </si>
  <si>
    <r>
      <rPr>
        <sz val="11"/>
        <rFont val="Calibri"/>
      </rPr>
      <t>https://members.wto.org/crnattachments/2026/SPS/NIC/26_02460_00_s.pdf</t>
    </r>
  </si>
  <si>
    <t>Resolución 172-2026-IPSA, Establecimiento de Requisitos Fitosanitarios para la Importación de fruto fresco de arándano (Vaccinium corymbosum) origen Costa Rica (Resolution No. 172-2026-IPSA establishing phytosanitary requirements for the importation of fresh blueberries (Vaccinium corymbosum) originating in Costa Rica)</t>
  </si>
  <si>
    <t>The notified Resolution establishes the phytosanitary requirements for the importation of fresh blueberries originating in Costa Rica.1. The shipment must be accompanied by an official phytosanitary certificate indicating that the plant product comes from a production site officially inspected by the national plant protection organization (NPPO) of the country of origin, during the period of active growth, harvest and packaging, and has been found free of: Colletotrichum acutatum, Neopestalotiopsis rosae.2. The shipment will be subject to a phytosanitary inspection and sampling for phytosanitary diagnosis at the agricultural quarantine post upon entry into the country.Shipments will be subject to phytosanitary checks by plant quarantine inspectors from the Institute for Agricultural and Livestock Protection and Health, who will verify compliance with the phytosanitary requirements and decide whether or not to authorize importation, on the basis of the accompanying documents.</t>
  </si>
  <si>
    <t>Fresh blueberries (Vaccinium corymbosum)</t>
  </si>
  <si>
    <t>081040 - Fresh cranberries, bilberries and other fruits of the genus Vaccinium</t>
  </si>
  <si>
    <r>
      <rPr>
        <sz val="11"/>
        <rFont val="Calibri"/>
      </rPr>
      <t>https://members.wto.org/crnattachments/2026/SPS/NIC/26_02461_00_s.pdf</t>
    </r>
  </si>
  <si>
    <t>Resolución 173-2026-IPSA, Establecimiento de Requisitos Fitosanitarios para la Importación de fruto fresco de mandarina (Citrus reticulata) origen Estados Unidos (Resolution No. 173-2026-IPSA establishing phytosanitary requirements for the importation of fresh mandarins (Citrus reticulata), originating in the United States)</t>
  </si>
  <si>
    <t>The notified document establishes the phytosanitary requirements for the importation of fresh mandarins originating in the United States.1. The shipment must be accompanied by an official phytosanitary certificate indicating that the plant product comes from a production site officially inspected by the national plant protection organization (NPPO) of the country of origin and has been found free of: Elsinoë australis, Brevipalpus lewisi, Neopestalotiopsis rosae, Penicillium italicum, Aonidiella aurantii, Pantomorus cervinus.2. The shipment will be subject to a phytosanitary inspection and sampling for phytosanitary diagnosis at the agricultural quarantine post upon entry into the country.Shipments will be subject to phytosanitary checks by plant quarantine inspectors from the Institute for Agricultural and Livestock Protection and Health, who will verify compliance with the phytosanitary requirements and decide whether or not to authorize importation, on the basis of the accompanying documents.</t>
  </si>
  <si>
    <r>
      <rPr>
        <sz val="11"/>
        <rFont val="Calibri"/>
      </rPr>
      <t>https://members.wto.org/crnattachments/2026/SPS/NIC/26_02462_00_s.pdf</t>
    </r>
  </si>
  <si>
    <t>Draft Order of the Ministry of Health of Ukraine "On approval of the procedure and methodology for assessing the impact on human health of vitamins, minerals and other substances and their maximum permissible doses in food products offered for circulation as dietary supplements"</t>
  </si>
  <si>
    <t>Ukraine notifies the adoption of the Order of the Ministry of Health of Ukraine No. 219 "On approval of the procedure and methodology for assessing the impact on human health of vitamins, minerals and other substances and their maximum permissible doses in food products offered for circulation as dietary supplements" of 20 February 2026. _x000D_
The Order was registered in the Ministry of Justice of Ukraine on 10 April 2026._x000D_
It was officially published and entered into force on 28 April 2026.</t>
  </si>
  <si>
    <t>Dietary supplements</t>
  </si>
  <si>
    <t>67.040 - Food products in general; 67.040 - Food products in general</t>
  </si>
  <si>
    <r>
      <rPr>
        <sz val="11"/>
        <rFont val="Calibri"/>
      </rPr>
      <t>https://members.wto.org/crnattachments/2026/SPS/UKR/26_02464_00_x.pdf
https://members.wto.org/crnattachments/2026/SPS/UKR/26_02464_01_x.pdf
https://members.wto.org/crnattachments/2026/SPS/UKR/26_02464_02_x.pdf
https://zakon.rada.gov.ua/laws/show/z0490-26#Text</t>
    </r>
  </si>
  <si>
    <t>Uruguay</t>
  </si>
  <si>
    <t>Resolución de la Dirección General de Servicios Ganaderos del Ministerio de Ganadería, Agricultura y Pesca N° 059/2026, del 25 de febrero de 2026 - Medidas sanitarias aplicadas a la República Argentina en todo su territorio, por brote de influenza aviar de alta patogenicidad (Resolution of the Directorate-General of Livestock Services of the Ministry of Livestock, Agriculture and Fisheries No. 059/2026 of 25 February 2026 – Sanitary measures applied to the entire territory of the Argentine Republic, following an outbreak of highly pathogenic avian influenza)Resolution of the Directorate-General of Livestock Services of the Ministry of Livestock, Agriculture and Fisheries No. 103/2026 of 6 May 2026 repealing Resolution of the Directorate-General of Livestock Services of the Ministry of Livestock, Agriculture and Fisheries No. 059/2026 of 25 February 2026 - Sanitary measures applied to the entire territory of the Argentine Republic, following an outbreak of highly pathogenic avian influenza.https://www.gub.uy/ministerio-ganaderia-agricultura-pesca/institucional/normativa/resolucion-n-103026-dgsg-dejese-sin-efecto-resolucion-direccion-generalhttps://members.wto.org/crnattachments/2026/SPS/URY/26_02446_00_s.pdf</t>
  </si>
  <si>
    <t>Live birds, including day-old chicks, hatching eggs, eggs for human consumption, avian genetic material, fresh poultry meat, meat products of avian origin, egg products and non-treated feathers and down.</t>
  </si>
  <si>
    <t>01063 - - Birds:; 0207 - Meat and edible offal of fowls of the species Gallus domesticus, ducks, geese, turkeys and guinea fowls, fresh, chilled or frozen; 0407 - Birds' eggs, in shell, fresh, preserved or cooked; 0408 - Birds' eggs, not in shell, and egg yolks, fresh, dried, cooked by steaming or by boiling in water, moulded, frozen or otherwise preserved, whether or not containing added sugar or other sweetening matter; 0505 - Skins and other parts of birds, with their feathers or down, feathers and parts of feathers, whether or not with trimmed edges, and down, not further worked than cleaned, disinfected or treated for preservation; powder and waste of feathers or parts of feathers; 0511 - Animal products n.e.s.; dead animals of all types, unfit for human consumption; 01063 - - Birds:; 0407 - Birds' eggs, in shell, fresh, preserved or cooked; 0408 - Birds' eggs, not in shell, and egg yolks, fresh, dried, cooked by steaming or by boiling in water, moulded, frozen or otherwise preserved, whether or not containing added sugar or other sweetening matter; 0511 - Animal products n.e.s.; dead animals of all types, unfit for human consumption; 0207 - Meat and edible offal of fowls of the species Gallus domesticus, ducks, geese, turkeys and guinea fowls, fresh, chilled or frozen; 0505 - Skins and other parts of birds, with their feathers or down, feathers and parts of feathers, whether or not with trimmed edges, and down, not further worked than cleaned, disinfected or treated for preservation; powder and waste of feathers or parts of feathers</t>
  </si>
  <si>
    <t>Animal diseases; Animal health; Avian Influenza; Withdrawal of the measure; Animal health; Avian Influenza; Animal diseases</t>
  </si>
  <si>
    <r>
      <rPr>
        <sz val="11"/>
        <rFont val="Calibri"/>
      </rPr>
      <t>https://members.wto.org/crnattachments/2026/SPS/URY/26_02446_00_s.pdf
https://www.gub.uy/ministerio-ganaderia-agricultura-pesca/institucional/normativa/resolucion-n-103026-dgsg-dejese-sin-efecto-resolucion-direccion-general</t>
    </r>
  </si>
  <si>
    <t>DEAS 1133: 2023, Firefighting vehicle — Specification, First Edition</t>
  </si>
  <si>
    <t>Burundi, Kenya, Rwanda, Tanzania and Uganda would like to inform WTO Members that the Draft East African Standard; DEAS 1133: 2023, Firefighting vehicle — Specification, First Edition; notified in G/TBT/N/BDI/384, G/TBT/N/KEN/1464, G/TBT/N/RWA/896, G/TBT/N/TZA/998, G/TBT/N/UGA/1802; was adopted by the East African Community Council of Ministers on 26 January 2026 as an East African Standard.</t>
  </si>
  <si>
    <t>Fire fighting vehicles (excl. vehicles for transporting persons) (HS code(s): 870530); Special purpose vehicles (ICS code(s): 43.160)</t>
  </si>
  <si>
    <t>870530 - Fire fighting vehicles (excl. vehicles for transporting persons); 870530 - Fire fighting vehicles (excl. vehicles for transporting persons)</t>
  </si>
  <si>
    <t>43.160 - Special purpose vehicles; 43.160 - Special purpose vehicles</t>
  </si>
  <si>
    <t>Burundi, Kenya, Rwanda, Tanzania and Uganda would like to inform WTO Members that the Draft East African Standard; DEAS 1249: Eaves gutters and fittings made of PVC-U —Requirements and test methods; notified in G/TBT/N/BDI/574, G/TBT/N/KEN/1766, G/TBT/N/RWA/1166, G/TBT/N/TZA/1282, G/TBT/N/UGA/2115 was adopted by the East African Community Council of Ministers on 26th January 2026 as an East African Standard.</t>
  </si>
  <si>
    <t>Quality requirements (TBT); Quality requirements (TBT); Harmonization (TBT); Harmonization (TBT)</t>
  </si>
  <si>
    <t>DEAS 1343:2026, Sharpener — Specification, First Edition</t>
  </si>
  <si>
    <t>This Draft East African Standard specifies requirements, sampling and test methods for manual and mechanical sharpeners intended for sharpening pencils, crayons, and similar writing instruments. It covers sharpeners made of plastic, metal, or composite materials, whether single‑hole or multi‑hole, and excludes industrial blade sharpeners.It applies to hand‑held sharpeners without reservoir, hand‑held sharpeners with reservoir, desk‑mounted manual sharpeners, mechanical/electric sharpeners, and Specialty sharpeners designed for cosmetic pencils, jumbo art pencils.or other non‑standard sizes.</t>
  </si>
  <si>
    <t>Paperknives, letter openers, erasing knives, pencil sharpeners and blades therefor, of base metal (excl. machinery and mechanical appliances of chapter 84) (HS code(s): 821410); Miscellaneous domestic and commercial equipment (ICS code(s): 97.180)</t>
  </si>
  <si>
    <t>821410 - Paperknives, letter openers, erasing knives, pencil sharpeners and blades therefor, of base metal (excl. machinery and mechanical appliances of chapter 84)</t>
  </si>
  <si>
    <t>97.180 - Miscellaneous domestic and commercial equipment</t>
  </si>
  <si>
    <t>Consumer information, labelling (TBT); Prevention of deceptive practices and consumer protection (TBT); Protection of human health or safety (TBT); Protection of the environment (TBT); Quality requirements (TBT); Harmonization (TBT); Reducing trade barriers and facilitating trade (TBT); Cost saving and productivity enhancement (TBT)</t>
  </si>
  <si>
    <r>
      <rPr>
        <sz val="11"/>
        <rFont val="Calibri"/>
      </rPr>
      <t>https://members.wto.org/crnattachments/2026/TBT/UGA/26_02431_00_e.pdf</t>
    </r>
  </si>
  <si>
    <t>IEC 60335‑1, Household and similar electrical appliances – Safety – Part 1: General requirements.ISO 868, Plastics and ebonite — Determination of indentation hardness by means of a durometer (Shore hardness)ISO 4892-2, Plastics — Methods of exposure to laboratory light sourcesISO 6507‑1, Metallic materials — Vickers hardness test Part 1: Test methodEAS 1086, Plastics — Codes for resin identification on plastic containersJIS S 6049:2022, Electric or manual pencil sharpenersISO 2859-1:2026, Sampling procedures for inspection by attributes Part 1: Sampling schemes indexed by acceptance quality limit (AQL) for lot-by-lot inspection</t>
  </si>
  <si>
    <t>DEAS 1341: 2026, Dehydrated garlic (Allium sativum L.) — Specification, first edition</t>
  </si>
  <si>
    <t>This Draft East African Standard specifies requirements, sampling and test methods for dehydrated garlic intended for human consumption.Note: This Draft East African Standard was also notified to the SPS committee.</t>
  </si>
  <si>
    <t>Dried vegetables and mixtures of vegetables, whole, cut, sliced, broken or in powder, but not further prepared (excl. onions, mushrooms and truffles, not mixed) (HS code(s): 071290); Spices and condiments (ICS code(s): 67.220.10); Dehydrated garlic; Allium sativum L.</t>
  </si>
  <si>
    <t>071290 - Dried vegetables and mixtures of vegetables, whole, cut, sliced, broken or in powder, but not further prepared (excl. onions, mushrooms and truffles, not mixed)</t>
  </si>
  <si>
    <t>67.220.10 - Spices and condiments</t>
  </si>
  <si>
    <t>Consumer information, labelling (TBT); Prevention of deceptive practices and consumer protection (TBT); Protection of human health or safety (TBT); Quality requirements (TBT); Harmonization (TBT); Reducing trade barriers and facilitating trade (TBT); Cost saving and productivity enhancement (TBT)</t>
  </si>
  <si>
    <r>
      <rPr>
        <sz val="11"/>
        <rFont val="Calibri"/>
      </rPr>
      <t>https://members.wto.org/crnattachments/2026/TBT/UGA/26_02424_00_e.pdf</t>
    </r>
  </si>
  <si>
    <t>IS0 927:1982, Spices and condiments - Determination of extraneous matter content_x000D_
IS0 928, Spices and condiments - Determination of total ash_x000D_
IS0 930, Spices and condiments - Determination of acid-insoluble ash_x000D_
IS0 939, Spices and condiments - Determination of moisture content - Entrainment method_x000D_
IS0 941, Spices and condiments - Determination of cold water soluble extract_x000D_
IS0 948, Spices and condiments - Sampling_x000D_
IS0 1208, Spices and condiments - Determination of filth_x000D_
IS0 556, Dehydrated garlic - Determination of volatile organic sulphur compoundsISO 5560:1997 Dehydrated garlic (Allium sativum L.) — Specification</t>
  </si>
  <si>
    <t>Amendment of Ordinance No. 314, 29 May 2025</t>
  </si>
  <si>
    <t>Rectification of Inmetro Ordinance No. 314, 29 May 2025, published in the Official Gazette of the Union on 30 May 2025, section 1, pages 73 to 75.https://www.in.gov.br/web/dou/-/retificacao-703202784</t>
  </si>
  <si>
    <t xml:space="preserve">Fire Extinguishers (HS: 8424.10) and Parts of Fire Extinguishers, Spray Guns and Sprayers (HS: 8424.90) ;
</t>
  </si>
  <si>
    <t>842410 - Fire extinguishers, whether or not charged (excl. fire-extinguishing bombs and grenades); 842490 - Parts of fire extinguishers, spray guns and similar appliances, steam or sand blasting machines and similar jet projecting machines and machinery and apparatus for projecting, dispersing or spraying liquids or powders, n.e.s.; 842410 - Fire extinguishers, whether or not charged (excl. fire-extinguishing bombs and grenades); 842490 - Parts of fire extinguishers, spray guns and similar appliances, steam or sand blasting machines and similar jet projecting machines and machinery and apparatus for projecting, dispersing or spraying liquids or powders, n.e.s.; 842490 - Parts of fire extinguishers, spray guns and similar appliances, steam or sand blasting machines and similar jet projecting machines and machinery and apparatus for projecting, dispersing or spraying liquids or powders, n.e.s.; 8424 - Mechanical appliances, whether or not hand-operated, for projecting, dispersing or spraying liquids or powders, n.e.s.; fire extinguishers, charged or not (excl. fire-extinguishing bombs and grenades); spray guns and similar appliances (excl. electric machines and apparatus for hot spraying of metals or sintered metal carbides of heading 8515); steam or sand blasting machines and similar jet projecting machines; parts thereof, n.e.s.; 842410 - Fire extinguishers, whether or not charged (excl. fire-extinguishing bombs and grenades)</t>
  </si>
  <si>
    <t>13.220 - Protection against fire; 13.220 - Protection against fire</t>
  </si>
  <si>
    <t>Consumer safety.</t>
  </si>
  <si>
    <t>Cylinders for Natural Gas in Vehicles.</t>
  </si>
  <si>
    <t>23.060.40 - Pressure regulators; 23.060.40 - Pressure regulators</t>
  </si>
  <si>
    <t>Health protection</t>
  </si>
  <si>
    <t>Helmets; Safety headgear (HS 6506).</t>
  </si>
  <si>
    <t>6506 - Headgear, whether or not lined or trimmed, n.e.s.; 6506 - Headgear, whether or not lined or trimmed, n.e.s.; 6506 - Headgear, whether or not lined or trimmed, n.e.s.</t>
  </si>
  <si>
    <t>13.340.20 - Head protective equipment; 13.340.20 - Head protective equipment; 13.340.20 - Head protective equipment</t>
  </si>
  <si>
    <t>States the protection of human safety through a conformity assessment procedure for helmets; protection of human life.</t>
  </si>
  <si>
    <t>Ordinance 222, 7 April 2026</t>
  </si>
  <si>
    <t>National Institute of Metrology, Quality and Technology - Inmetro, amends Inmetro Ordinance No. 89, 22 March 2022, which approves the Mercosur Technical Regulation on minimum safety and energy efficiency requirements for household appliances that use gas as fuel and the Conformity Assessment Requirements for Gas Water Heaters - Consolidated.</t>
  </si>
  <si>
    <t>Instantaneous/storage gas water heaters (HS 84191; 841911)</t>
  </si>
  <si>
    <t>84191 - - Instantaneous or storage water heaters, non-electric:; 841911 - Instantaneous gas water heaters (excl. boilers or water heaters for central heating); 841911 - Instantaneous gas water heaters (excl. boilers or water heaters for central heating); 84191 - - Instantaneous or storage water heaters, non-electric:</t>
  </si>
  <si>
    <t>91.140.65 - Water heating equipment; 91.140.65 - Water heating equipment</t>
  </si>
  <si>
    <t>Protection of the environment and prevention of deceptive practices.</t>
  </si>
  <si>
    <t>Ordinance 274, 4 May 2026</t>
  </si>
  <si>
    <t>National Institute of Metrology, Quality and Technology - Inmetro, amends the Ordinance No. 267, 22 June 2021, which approves the Technical Quality Regulation and Conformity Assessment Requirements for Commercial Electric Ovens - Consolidated.</t>
  </si>
  <si>
    <t>Commercial Electric Ovens (HS 8514; 8516.60).</t>
  </si>
  <si>
    <t>8514 - Industrial or laboratory electric furnaces and ovens, incl. those functioning by induction or dielectric loss; other industrial or laboratory equipment for the heat treatment of materials by induction or dielectric loss; parts thereof; 851660 - Electric ovens, cookers, cooking plates and boiling rings, electric grillers and roasters, for domestic use (excl. space-heating stoves and microwave ovens); 8514 - Industrial or laboratory electric furnaces and ovens, incl. those functioning by induction or dielectric loss; other industrial or laboratory equipment for the heat treatment of materials by induction or dielectric loss; parts thereof; 851660 - Electric ovens, cookers, cooking plates and boiling rings, electric grillers and roasters, for domestic use (excl. space heating stoves and microwave ovens)</t>
  </si>
  <si>
    <t>97.040.20 - Cooking ranges, working tables, ovens and similar appliances; 97.040.20 - Cooking ranges, working tables, ovens and similar appliances</t>
  </si>
  <si>
    <t>Consumers protection against electrical hazards and energy efficiency.</t>
  </si>
  <si>
    <t>Amendment of Inmetro Ordinance No. 5, 11 January 2022</t>
  </si>
  <si>
    <t>National Institute of Metrology, Quality and Technology - Inmetro amends Ordinance No. 5, 11 January 2022, which approves the Conformity Assessment Requirements for Breast Implants - Consolidated.</t>
  </si>
  <si>
    <t>Breast Implants.</t>
  </si>
  <si>
    <t>11.040.40 - Implants for surgery, prosthetics and orthotics; 11.040.40 - Implants for surgery, prosthetics and orthotics</t>
  </si>
  <si>
    <t>Consumers health protection</t>
  </si>
  <si>
    <t>Ordinance No. 188, 18 March 2026</t>
  </si>
  <si>
    <t>National Institute of Metrology, Quality and Technology extends for another 30 (thirty) days the deadline of Ordinance SDA/MAPA No. 1.559, 19 February 2026, which submits to Public Consultation the proposed ordinance aimed at establishing the regulation of industrial and sanitary inspection of pork and its derivatives.</t>
  </si>
  <si>
    <t>Water dispensers</t>
  </si>
  <si>
    <t>8516 - Electric instantaneous or storage water heaters and immersion heaters; electric space-heating apparatus and soil-heating apparatus; electro-thermic hairdressing apparatus, e.g. hairdryers, hair curlers and curling tong heaters, and hand dryers; electric smoothing irons; other electro-thermic appliances of a kind used for domestic purposes; electric heating resistors (other than those of heading 8545); parts thereof; 8516 - Electric instantaneous or storage water heaters and immersion heaters; electric space heating apparatus and soil heating apparatus; electro-thermic hair-dressing apparatus, e.g. hair dryers, hair curlers and curling tong heaters, and hand dryers; electric smoothing irons; other electro-thermic appliances of a kind used for domestic purposes; electric heating resistors (other than those of heading 8545); parts thereof</t>
  </si>
  <si>
    <t>27.010 - Energy and heat transfer engineering in general; 27.010 - Energy and heat transfer engineering in general; 97.040.50 - Small kitchen appliances; 97.040.50 - Small kitchen appliances</t>
  </si>
  <si>
    <t>Consumer information</t>
  </si>
  <si>
    <t>Rectification of Ordinance No. 188/2026, which amends Inmetro Ordinance No. 102, 22 March 2022, which approves the Conformity Assessment Requirements for Water Consumption Equipment - Consolidated, published in the Official Gazette of the Union on 1 April 2026, Section 1, pages 80 to 86.https://www.in.gov.br/web/dou/-/retificacao-703204435</t>
  </si>
  <si>
    <t>8516 - Electric instantaneous or storage water heaters and immersion heaters; electric space heating apparatus and soil heating apparatus; electro-thermic hair-dressing apparatus, e.g. hair dryers, hair curlers and curling tong heaters, and hand dryers; electric smoothing irons; other electro-thermic appliances of a kind used for domestic purposes; electric heating resistors (other than those of heading 8545); parts thereof; 8516 - Electric instantaneous or storage water heaters and immersion heaters; electric space-heating apparatus and soil-heating apparatus; electro-thermic hairdressing apparatus, e.g. hairdryers, hair curlers and curling tong heaters, and hand dryers; electric smoothing irons; other electro-thermic appliances of a kind used for domestic purposes; electric heating resistors (other than those of heading 8545); parts thereof; 8516 - Electric instantaneous or storage water heaters and immersion heaters; electric space-heating apparatus and soil-heating apparatus; electro-thermic hairdressing apparatus, e.g. hairdryers, hair curlers and curling tong heaters, and hand dryers; electric smoothing irons; other electro-thermic appliances of a kind used for domestic purposes; electric heating resistors (other than those of heading 8545); parts thereof</t>
  </si>
  <si>
    <t>27.010 - Energy and heat transfer engineering in general; 27.010 - Energy and heat transfer engineering in general; 27.010 - Energy and heat transfer engineering in general; 97.040.50 - Small kitchen appliances; 97.040.50 - Small kitchen appliances; 97.040.50 - Small kitchen appliances</t>
  </si>
  <si>
    <t>Ordinance 223, 8 April 2026</t>
  </si>
  <si>
    <t>National Institute of Metrology, Quality and Technology - Inmetro, amends Inmetro Ordinance No. 33, 15 January 2021, which approves the Conformity Assessment Requirements for Catalytic Converters Intended for Replacement - Consolidated.</t>
  </si>
  <si>
    <t>Catalytic converter body</t>
  </si>
  <si>
    <t>8708 - Parts and accessories for tractors, motor vehicles for the transport of ten or more persons, motor cars and other motor vehicles principally designed for the transport of persons, motor vehicles for the transport of goods and special purpose motor vehicles of heading 8701 to 8705, n.e.s.; 8708 - Parts and accessories for tractors, motor vehicles for the transport of ten or more persons, motor cars and other motor vehicles principally designed for the transport of persons, motor vehicles for the transport of goods and special purpose motor vehicles of heading 8701 to 8705, n.e.s.</t>
  </si>
  <si>
    <t>43.060 - Internal combustion engines for road vehicles; 43.060 - Internal combustion engines for road vehicles</t>
  </si>
  <si>
    <t>Ordinance 231, 13 April 2026</t>
  </si>
  <si>
    <t>National Institute of Metrology, Quality and Technology - Inmetro, approves the Consolidated Regulation for Lamps and Luminaires with LED (Light Emitting Diode) Technology, in the form of the Technical Quality Regulation, the Conformity Assessment Requirements and the Specifications for the Conformity Identification Seal, in the form of the National Energy Conservation Label (ENCE), respectively, in Annexes I, II and III of this Ordinance.</t>
  </si>
  <si>
    <t>Semiconductor devices; light-emitting diodes; mounted piezoelectric crystals (HS 8541)</t>
  </si>
  <si>
    <t>8541 - Diodes, transistors and similar semiconductor devices; photosensitive semiconductor devices, incl. photovoltaic cells whether or not assembled in modules or made up into panels (excl. photovotaic generators); light emitting diodes; mounted piezoelectric crystals; parts thereof; 8541 - Diodes, transistors and similar semiconductor devices; photosensitive semiconductor devices, incl. photovoltaic cells whether or not assembled in modules or made-up into panels (excl. photovotaic generators); light emitting diodes; mounted piezo-electric crystals; parts thereof</t>
  </si>
  <si>
    <t>29.140 - Lamps and related equipment; 29.140 - Lamps and related equipment; 31.080 - Semiconductor devices; 31.080 - Semiconductor devices</t>
  </si>
  <si>
    <t>Prevention of deceptive practices and consumer protectioN; Quality requirements.</t>
  </si>
  <si>
    <r>
      <rPr>
        <sz val="11"/>
        <rFont val="Calibri"/>
      </rPr>
      <t>https://www.in.gov.br/web/dou/-/portaria-n-231-de-13-de-abril-de-2026-703204413</t>
    </r>
  </si>
  <si>
    <t>All products, services and processes that are subject to a conformity assessment procedure; Product and company certification</t>
  </si>
  <si>
    <t>Quality requirements</t>
  </si>
  <si>
    <t>National Institute of Metrology, Quality and Technology – Inmetro establishes and makes public the Regulatory and Conformity Assessment Agenda ("Agenda Dconf") for the biennium 2026-2027 and the Regulatory Outcome Assessment (ARR) Agenda for 2026, both within the scope of the Conformity Assessment Directorate of Inmetro.</t>
  </si>
  <si>
    <t>17 - METROLOGY AND MEASUREMENT. PHYSICAL PHENOMENA</t>
  </si>
  <si>
    <t>Metrology; Metrology</t>
  </si>
  <si>
    <t xml:space="preserve">PROTOCOLO : PC Nº 63/3:2026, PROYECTO PROTOCOLO DE ANALISIS Y/O ENSAYOS DE SEGURIDAD DE PRODUCTO DE COMBUSTIBLES._x000D_
</t>
  </si>
  <si>
    <t>The notified Protocol establishes the certification procedure for flared copper tubing for gas, in accordance with the scope and field of application set forth in the reference standards.</t>
  </si>
  <si>
    <t>Tubo de cobre con abocardado para gas</t>
  </si>
  <si>
    <t>23.040.15 - Non-ferrous metal pipes</t>
  </si>
  <si>
    <r>
      <rPr>
        <sz val="11"/>
        <rFont val="Calibri"/>
      </rPr>
      <t xml:space="preserve">https://members.wto.org/crnattachments/2026/TBT/CHL/26_02444_00_s.pdf
</t>
    </r>
  </si>
  <si>
    <t>• NCh 1450.Of1978 "Tubos de cobre y de aleaciones de cobre – Ensayo de abocardado"• NCh 396/1.Of1980 "Accesorios de unión para tubos de cobre. Parte 1: Requisitos generales de fabricación".• ASTM B88:2022, sección 8 "Especificación estándar para tubo de agua de cobre sin costura".• ASTM B153-22 "Método de ensayo estándar para la expansión de tuberías y tubos de cobre y aleaciones de cobre".• Ley 18.410:1985 del Ministerio de Economía, Fomento y Reconstrucción.G/TBT/N/CHL/791- 2 - • D.S. N°298, del año 2005, del Ministerio de Economía, Fomento y Reconstrucción.• R.E. N°0431, de fecha 23.08.2010, del Ministerio de Energía.</t>
  </si>
  <si>
    <t>Agua para uso farmacéutico: Guía para su registro sanitario y exigencias para antibióticos de uso oral.</t>
  </si>
  <si>
    <t>The guidance issued by the Public Health Institute (ISP) establishes updated requirements for the sanitary registration of water for pharmaceutical use and sets out new requirements for orally administered antibiotics. The document aims to prevent risks of intoxication, contamination, and treatment inefficacy arising from improper reconstitution at home, requiring that all new registration requests for oral antibiotics in powder or granulated form include the necessary solvent as a combination product registration. It also classifies the various types of water and details their quality standards and intended uses in accordance with national and international regulations.</t>
  </si>
  <si>
    <t>Productos Farmacéuticos</t>
  </si>
  <si>
    <t>11.120.10 - Medicaments</t>
  </si>
  <si>
    <t>The measure is mandatory for all new applications for registration of oral antibiotics in powder or granulated form submitted to the ISP from the date of its publication in the Official Journal.G/TBT/N/CHL/792- 2 - For products already holding sanitary registration, a transitional period of five (5) years is granted to comply with the established requirements, starting from the date of publication in the Official Journal.For the regularization of water labelling, a transitional period of five (5) years is also granted for compliance with labelling requirements, starting from the approval of the guidance upon its publication in the Official Journal.</t>
  </si>
  <si>
    <t xml:space="preserve">La medida es obligatoria para toda nueva solicitud de registro de un antibiótico en forma de polvo o granulado de uso oral que se presente ante el ISP a partir de su publicación en el Diario Oficial.
Para productos que ya cuentan con registro sanitario se otorga un plazo de cinco (5) años para dar cumplimiento a lo establecido a partir de su publicación en el Diario Oficial.
Para la regularización del rotulado del agua se otorga un plazo de cinco (5) años para la regularización del rotulado, a contar de la aprobación de la guía a partir de su publicación en el Diario Oficial.
</t>
  </si>
  <si>
    <r>
      <rPr>
        <sz val="11"/>
        <rFont val="Calibri"/>
      </rPr>
      <t>https://members.wto.org/crnattachments/2026/TBT/CHL/26_02445_00_s.pdf</t>
    </r>
  </si>
  <si>
    <t>• Código Sanitario• Decreto Supremo N°3, de 2010, del Ministerio de Salud.</t>
  </si>
  <si>
    <t>Draft COMMISSION REGULATION (EU) …/…of XXX amending Annex XVII to Regulation (EC) No 1907/2006 of the European Parliament and of the Council as regards terphenyl, hydrogenated as a substance, a constituent of other substances, in mixtures and in articles</t>
  </si>
  <si>
    <t>This draft Regulation intends to introduce a new entry to Annex XVII to Regulation (EC) No 1907/2006. It intends to restrict the use and placing on the market of terphenyl, hydrogenated as a substance on its own or, where present in a concentration greater than 0.1 % by weight, as a constituent of other substances, in mixtures, or in articles or any parts thereof. Proposed permanent derogations include: (i) uses of PHT as a heat transfer fluid in the temperature range of 250˚C to 350˚C at industrial sites that have implemented strictly controlled closed systems to prevent PHT emissions; and (ii) defence applications.The application of the proposed Regulation is deferred by 18 months, except for civilian aerospace applications, where a 10-year transitional period is proposed</t>
  </si>
  <si>
    <t>Terphenyl, hydrogenated as a substance on its own or, where present in a concentration greater than 0.1 % by weight, as a constituent of other substances, in mixtures, or in articles or any parts thereof</t>
  </si>
  <si>
    <t>71.080.15 - Aromatic hydrocarbons</t>
  </si>
  <si>
    <t>Fourth quarter of 2026</t>
  </si>
  <si>
    <t>20 days from publication in the Official Journal of the EU. The application of the ban on placing on the market and use would be deferred by 18 months except for civilian aerospace applications, where a 10-year transitional period is proposed</t>
  </si>
  <si>
    <r>
      <rPr>
        <sz val="11"/>
        <rFont val="Calibri"/>
      </rPr>
      <t>https://members.wto.org/crnattachments/2026/TBT/EEC/26_02420_00_e.pdf
https://members.wto.org/crnattachments/2026/TBT/EEC/26_02420_01_e.pdf</t>
    </r>
  </si>
  <si>
    <t>Regulation (EC) No 1907/2006 of the European Parliament and of the Council on the Registration, Evaluation, Authorisation and Restriction of Chemicals (REACH Regulation) Annex XV dossier for restriction and opinions of ECHA Committees</t>
  </si>
  <si>
    <t>draft COMMISSION REGULATION (EU) …/…of XXX amending Annex XVII to Regulation (EC) No 1907/2006 of the European Parliament and of the Council as regards substances classified as carcinogenic, mutagenic or toxic for reproduction (CMR) category 1A or 1B in childcare products. </t>
  </si>
  <si>
    <t>This draft Regulation would introduce a new entry into Annex XVII to Regulation (EC) No 1907/2006.It would prohibit the placing on the market of CMRs 1A and 1B in childcare products. For the purpose of this draft Regulation, childcare products are defined as any product other than a substance or mixture on their own, designed to facilitate seating, sleep, relaxation, hygiene, feeding, sucking, transportation or protection of children. The prohibition would only apply when generic or – where applicable – specific concentration limits are exceeded. A transition period of 3 years is foreseen. Exemptions would apply for (1) second-hand childcare products, (2) homogeneous material in childcare products, which is inaccessible to children, where the CMR is not released, (3) childcare products that are also devices with an intended medical purpose or their accessories and (4) childcare products, which are intended to come into contact with food (food contact materials).</t>
  </si>
  <si>
    <t>Substances classified as carcinogenic, mutagenic or toxic for reproduction category 1A or 1B in childcare articles</t>
  </si>
  <si>
    <t>13.300 - Protection against dangerous goods; 67.250 - Materials and articles in contact with foodstuffs; 71.100 - Products of the chemical industry; 97.190 - Equipment for children</t>
  </si>
  <si>
    <t>To reduce children’s exposure to CMRs 1A and 1B from childcare products.</t>
  </si>
  <si>
    <t>Second quarter of 2026</t>
  </si>
  <si>
    <t>20 days from publication in the Official Journal of the EU. Application of the restriction would be deferred for 36 months after entry into force.</t>
  </si>
  <si>
    <r>
      <rPr>
        <sz val="11"/>
        <rFont val="Calibri"/>
      </rPr>
      <t>https://members.wto.org/crnattachments/2026/TBT/EEC/26_02426_00_e.pdf
https://members.wto.org/crnattachments/2026/TBT/EEC/26_02426_01_e.pdf</t>
    </r>
  </si>
  <si>
    <t>Regulation (EC) No 1907/2006 of the European Parliament and of the Council on the Registration, Evaluation, Authorisation and Restriction of Chemicals (REACH Regulation): http://eur-lex.europa.eu/legal-content/EN/TXT/?qid=1423064258789&amp;uri=CELEX:32006R1907</t>
  </si>
  <si>
    <t>The Medical Devices (Amendment) Regulations 2026</t>
  </si>
  <si>
    <t>The measures will amend the Medical Devices Regulations 2002 (SI 2002 No 618, as amended) as applicable in Great Britain (GB). The amendments seek to update the pre-market requirements that manufacturers must meet before placing their devices on the GB market. This will help improve patient safety, enable swifter access to medical devices through streamlined, risk-based regulatory pathways and international reliance routes, and support innovation by modernising the Regulations, aligning them more closely with international best practice. Key changes include:Introduction of an international reliance scheme providing swifter routes to market for certain medical devices and in vitro diagnostic (IVD) devices.Classification changes to general medical devices and IVD devices for more risk-proportionate regulation.Enhanced safety and performance requirements for medical devices and IVD devices, supporting closer alignment with international regulatory approaches.More comprehensive technical documentation requirements, including enhanced retention periods.Strengthened requirements for medical devices to claim equivalence to an existing device. Requirement for mandatory use of Unique Device Identifiers for medical devices and IVD devices along with implant cards for implantable medical devices, improving traceability, ability to manage adverse events, and transparency for patients. Regulation of misleading or unsubstantiated claims about medical devices and IVD devices.Broadening the circumstances in which electronic instructions for use can be adopted in place of physical instructions.</t>
  </si>
  <si>
    <t>General Medical DevicesActive Implantable Medical Devices and in vitro Diagnostic Medical Devices, which are defined under regulation 2 of The Medical Devices Regulations 2002. OPTICAL, PHOTOGRAPHIC, CINEMATOGRAPHIC, MEASURING, CHECKING, PRECISION, MEDICAL OR SURGICAL INSTRUMENTS AND APPARATUS; PARTS AND ACCESSORIES THEREOF (HS code(s): 90); Medical equipment (ICS code(s): 11.040); Dentistry (ICS code(s): 11.060); Hospital equipment (ICS code(s): 11.140); First aid (ICS code(s): 11.160); Birth control. Mechanical contraceptives (ICS code(s): 11.200)</t>
  </si>
  <si>
    <t>90 - OPTICAL, PHOTOGRAPHIC, CINEMATOGRAPHIC, MEASURING, CHECKING, PRECISION, MEDICAL OR SURGICAL INSTRUMENTS AND APPARATUS; PARTS AND ACCESSORIES THEREOF</t>
  </si>
  <si>
    <t>11.040 - Medical equipment; 11.060 - Dentistry; 11.140 - Hospital equipment; 11.160 - First aid; 11.200 - Birth control. Mechanical contraceptives</t>
  </si>
  <si>
    <t>The Medical Devices Regulations 2002 have provided the regulatory framework for medical devices in Great Britain for over 20 years. Since their introduction, there have been significant developments in technology, clinical practice, and healthcare delivery, necessitating the modernisation of the framework to ensure continued suitability for current and future needs.These reforms focus on improving patient safety and respond to recommendations in the Independent Medicines and Medical Devices Safety Review, which highlighted the need for improved safety measures for medical devices.Alongside this, the planned reforms seek to increase alignment with international regulatory practices, supporting greater global harmonisation. This includes facilitating access to medical devices by minimising unnecessary duplication through the introduction of international reliance routes.The proposed legislation is intended to stimulate innovation while upholding robust safety standards, ultimately serving the best interests of both patients and the UK healthcare sector.  </t>
  </si>
  <si>
    <t>June 2027</t>
  </si>
  <si>
    <r>
      <rPr>
        <sz val="11"/>
        <rFont val="Calibri"/>
      </rPr>
      <t>https://members.wto.org/crnattachments/2026/TBT/GBR/26_02425_00_e.pdf</t>
    </r>
  </si>
  <si>
    <t>The Medical Devices Regulations 2002 (legislation.gov.uk)A consultation on the future regulation of Medical Devices in the United Kingdom was held between September and November 2021. The Government Response to that consultation on the future regulation of medical devices in the United Kingdom is found here: Consultation on the future regulation of medical devices in the United Kingdom - GOV.UKConsultation on Medical Devices Regulations: Routes to market and in vitro diagnostic devices - GOV.UKCommon specification requirements for in vitro diagnostic devices - GOV.UKIndependent Medicines and Medical Devices Safety Review</t>
  </si>
  <si>
    <t>United States Standards for Grades of Nectarines</t>
  </si>
  <si>
    <t>Notice; request for comments - The Agricultural Marketing Service (AMS) of the Department of 
Agriculture (USDA) proposes to revise the United States (U.S.) 
Standards for Grades of Nectarines. AMS is proposing to remove 
''speckling'', as a type of defect when grading nectarines, since 
speckling is strictly a cosmetic issue and does not affect the internal 
quality, shelf life, or lead to any negative flavors of the affected 
nectarines. In fact, nectarines with higher sugar content, or 
sweetness, have been correlated with increased amounts of speckling. 
These changes would bring the grade standards in line with the present 
quality levels being marketed today and would provide guidance in the 
effective utilization of this commodity.</t>
  </si>
  <si>
    <t>Nectarines; Quality (ICS code(s): 03.120); Fruits. Vegetables (ICS code(s): 67.080)</t>
  </si>
  <si>
    <t>03.120 - Quality; 67.080 - Fruits. Vegetables</t>
  </si>
  <si>
    <r>
      <rPr>
        <sz val="11"/>
        <rFont val="Calibri"/>
      </rPr>
      <t>https://members.wto.org/crnattachments/2026/TBT/USA/26_02432_00_e.pdf</t>
    </r>
  </si>
  <si>
    <t xml:space="preserve">91 Federal Register (FR) 24801, 7 May 2026:_x000D_
https://www.govinfo.gov/content/pkg/FR-2026-05-07/html/2026-09063.htm_x000D_
https://www.govinfo.gov/content/pkg/FR-2026-05-07/pdf/2026-09063.pdfThis notice; request for comments is identified by Docket Number AMS-SC-25-0586. The Docket Folder is available from Regulations.gov at https://www.regulations.gov/docket/AMS-SC-25-0586/document and provides access to primary documents as well as comments received. Documents are also accessible from Regulations.gov by searching the Docket Number. _x000D_
_x000D_
</t>
  </si>
  <si>
    <t>Request for Information on Counterfeit Certification Markings</t>
  </si>
  <si>
    <t>Request for information - The Consumer Product Safety Commission (Commission or CPSC) 
seeks public comment on the prevalence and safety risks of mislabeling 
or unauthorized use of counterfeit certification marks, specifically 
CPSC and consumer reliance on these marks as indicia of safety, and the 
financial impacts on affected stakeholders.</t>
  </si>
  <si>
    <t>Counterfeit certification marks; Quality (ICS code(s): 03.120); Domestic safety (ICS code(s): 13.120)</t>
  </si>
  <si>
    <t>03.120 - Quality; 13.120 - Domestic safety</t>
  </si>
  <si>
    <r>
      <rPr>
        <sz val="11"/>
        <rFont val="Calibri"/>
      </rPr>
      <t>https://members.wto.org/crnattachments/2026/TBT/USA/26_02443_00_e.pdf</t>
    </r>
  </si>
  <si>
    <t xml:space="preserve">91 Federal Register (FR) 24528, 6 May 2026:_x000D_
https://www.govinfo.gov/content/pkg/FR-2026-05-06/html/2026-08781.htm_x000D_
https://www.govinfo.gov/content/pkg/FR-2026-05-06/pdf/2026-08781.pdfThis request for information is identified by Docket Number CPSC-2026-0100. The Docket Folder is available on Regulations.gov at https://www.regulations.gov/docket/CPSC-2026-0100/document and provides access to primary documents as well as comments received. Documents are also accessible from Regulations.gov by searching the Docket Number. _x000D_
_x000D_
</t>
  </si>
  <si>
    <t>This Draft East African Standard specifies requirements, sampling and test methods for dehydrated garlic intended for human consumption.Note: This Draft East African Standard was also notified in TBT Committee.</t>
  </si>
  <si>
    <t>Food safety; Human health; Plant health; Territory protection</t>
  </si>
  <si>
    <r>
      <rPr>
        <sz val="11"/>
        <rFont val="Calibri"/>
      </rPr>
      <t>https://members.wto.org/crnattachments/2026/SPS/UGA/26_02423_00_e.pdf</t>
    </r>
  </si>
  <si>
    <t>Planned revision of the Act on Domestic Animal Infectious Disease Control, its Ministerial Ordinance, and the Specific Guidelines for the Control of CSF</t>
  </si>
  <si>
    <t>MAFF plans to revise Articles 16 and 17 of the Act on Domestic Animal Infectious Diseases Control and the Specific Guidelines for the Control of CSF and to insert Article 28 into the Ministerial Ordinance under the Act  in order to legally introduce selective culling, instead of stamping-out, in the event of CSF outbreaks within vaccination areas, based on accumulated scientific evidence. </t>
  </si>
  <si>
    <t>Live pig and pig products, to the extent relevant to disease control measures for Classical Swine Fever (CSF)</t>
  </si>
  <si>
    <t>0103 - Live swine; 0203 - Meat of swine, fresh, chilled or frozen</t>
  </si>
  <si>
    <t>On the date of publication.</t>
  </si>
  <si>
    <t>Morocco</t>
  </si>
  <si>
    <t>Importation au Maroc de volailles vivantes et des œufs à couvrir à partir de la France (Importation into Morocco of live poultry and hatching eggs from France)</t>
  </si>
  <si>
    <t>Following the recent outbreak of highly pathogenic avian influenza in domestic poultry in France, all consignments of live poultry and hatching eggs imported into Morocco from France must, upon arrival, be subject to avian influenza testing on a sample of 30 specimens: at the time of unloading of the imported consignment; on the seventh day after unloading, in the case of live poultry; and upon leaving the hatchery, in the case of hatching eggs.</t>
  </si>
  <si>
    <t>Live poultry and hatching eggs</t>
  </si>
  <si>
    <t>0105 - Live poultry, "fowls of the species Gallus domesticus, ducks, geese, turkeys and guinea fowls"; 0407 - Birds' eggs, in shell, fresh, preserved or cooked</t>
  </si>
  <si>
    <t>Animal health; Avian Influenza; Animal diseases; Pest- or Disease- free Regions / Regionalization</t>
  </si>
  <si>
    <t>Immediately - Until the measure is lifted.</t>
  </si>
  <si>
    <t>DEAS 1346:2026, Punch pocket — Specification, First Edition </t>
  </si>
  <si>
    <t xml:space="preserve">This Draft East African Standard specifies the requirements, and test methods for punch pockets (plastic document sleeves) intended for filing and storage of paper documents. This Draft East African Standard does not cover non‑clear or matte plastic document sleeves._x000D_
</t>
  </si>
  <si>
    <t>Office or school supplies, of plastics, n.e.s. (HS code(s): 392610); Other rubber and plastics products (ICS code(s): 83.140.99); Punch pocket</t>
  </si>
  <si>
    <t>392610 - Office or school supplies, of plastics, n.e.s.</t>
  </si>
  <si>
    <t>83.140.99 - Other rubber and plastics products</t>
  </si>
  <si>
    <t>Consumer information, labelling (TBT); Prevention of deceptive practices and consumer protection (TBT); Protection of the environment (TBT); Quality requirements (TBT); Harmonization (TBT); Reducing trade barriers and facilitating trade (TBT); Cost saving and productivity enhancement (TBT)</t>
  </si>
  <si>
    <r>
      <rPr>
        <sz val="11"/>
        <rFont val="Calibri"/>
      </rPr>
      <t>https://members.wto.org/crnattachments/2026/TBT/UGA/26_02408_00_e.pdf</t>
    </r>
  </si>
  <si>
    <t>ISO 13468‑1, Plastics — Determination of the total luminous transmittance of transparent materials — Part 1: Single‑beam instrumentISO 13468‑2, Plastics — Determination of the total luminous transmittance of transparent materials — Part 2: Double‑beam instrumentISO 14782, Plastics — Determination of haze for transparent materialsISO 527‑1, Plastics — Determination of tensile properties — Part 1: General principlesISO 527‑3, Plastics — Determination of tensile properties — Part 3: Test conditions for films and sheetsISO 6383-1 Plastics — Film and sheeting — Determination of tear resistance Part 1: Trouser tear method was listed to the normative referenceEAS 1086 Plastics — Codes for resin identification on plastic containersISO 4593 Plastics — Film and sheeting — Determination of thickness by mechanical scanningISO 216: Writing paper and certain classes of printed matter – Trimmed sizesISO 9706: Paper for documents – Requirements for permanenceDIN 6738: Permanence of paperBS 4971: Conservation and care of archive and library materialsEN 71‑3: Safety of toys – Migration of certain elementsREACH Regulation (EC) No 1907/2006 concerning the Registration, Evaluation, Authorisation and Restriction of Chemicals.ASTM D882: Standard Test Method for Tensile Properties of Thin Plastic SheetingASTM D1003: Standard Test Method for Haze and Luminous Transmittance of Transparent PlasticsISO 527‑3: Plastics – Determination of tensile properties – Part 3: Test conditions for films and sheetsISO 4593: Plastics – Film and sheeting – Determination of thickness by mechanical scanningISO 838: Paper – Holes for general filing purposes – Requirements</t>
  </si>
  <si>
    <t>DEAS 1345:2026, Whiteboard eraser — Specification, First Edition </t>
  </si>
  <si>
    <t>This Draft East African Standard specifies the requirements, sampling and test methods for whiteboard eraser intended for use in schools, offices, and households.</t>
  </si>
  <si>
    <t>Made-up articles of textile materials, incl. dress patterns, n.e.s. (HS code(s): 630790); Products of the textile industry (ICS code(s): 59.080); Whiteboard eraser </t>
  </si>
  <si>
    <t>630790 - Made-up articles of textile materials, incl. dress patterns, n.e.s.</t>
  </si>
  <si>
    <t>59.080 - Products of the textile industry</t>
  </si>
  <si>
    <r>
      <rPr>
        <sz val="11"/>
        <rFont val="Calibri"/>
      </rPr>
      <t>https://members.wto.org/crnattachments/2026/TBT/UGA/26_02417_00_e.pdf</t>
    </r>
  </si>
  <si>
    <t>ISO 8124-3, Safety of toys Part 3: Migration of certain elementsStudocu. (2023). Automated Whiteboard Eraser – Research Prototype Study. Retrieved from [Studocu academic repository].Academia.edu. . (2022). Automatic Whiteboard Eraser. Retrieved from [Academia.edu research papers].Washington University in St. Louis. (2015). Board Erasing Device – Final Report. OpenScholarship, School of Engineering and Applied Science. Retrieved from [Washington University OpenScholarship].ISO 2859-1:2026, Sampling procedures for inspection by attributes Part 1: Sampling schemes indexed by acceptance quality limit (AQL) for lot-by-lot inspection</t>
  </si>
  <si>
    <t>Consultation on the proposed phased implementation of the Incorporated by reference list for the Ministerial Reliance Order</t>
  </si>
  <si>
    <t>The purpose of this notice is to seek feedback on the proposed phased implementation process for developing and updating the incorporated by reference (IbR) list. The list would set out the classes of drugs and the foreign regulatory authorities (FRAs) for the Order Providing for Reliance on Decisions of, or Documents Produced by, Foreign Regulatory Authorities in Respect of Certain Drugs (Order). The proposed Order was notified in G/TBT/N/CAN/765.Input received will be used to inform next steps related to the management of the list, including the approach to consultation for Phase 2 of the IbR list. This will help ensure that the policy for populating the IbR list is informed by and responsive to industry, downstream partners such as provinces and territories, other interested stakeholders and the public. The consultation opened on May 5, 2026, and Health Canada welcomes input until June 4, 2026.</t>
  </si>
  <si>
    <t>11.120 - Pharmaceutics; 11.120 - Pharmaceutics</t>
  </si>
  <si>
    <t>On July 9, 2025, the Government of Canada launched a Red Tape Review (RTR) across the federal regulatory system. The review is intended to eliminate outdated or unnecessary rules and streamline the delivery of regulatory decisions. The RTR builds upon work already completed in recent years to modernize regulations and seeks to further streamline rules and reduce burden on both regulated parties and the government. Under RTR, international alignment and reduction of trade barriers is a key commitment, including to help achieve more timely access to products on the Canadian market. Products that Health Canada regulates are sold in an increasingly global marketplace, however, different regulatory requirements between jurisdictions can create burden and act as trade barriers. They can also slow economic growth and innovation by limiting the products and services that can access the Canadian marketplace. There is also an increasing need to align approaches for product authorizations and one way to do so is by relying on decisions and documents made by comparable foreign regulators. Increasingly, there has been a drive internationally for greater collaboration and reliance amongst regulators - to provide for the sharing of scientific expertise and efficiencies, streamline processes for the pharmaceutical industry and help facilitate market authorization through harmonization or convergence of regulatory requirements, standards and practices amongst regulators. This use of collaboration and reliance allows a regulator to make strategic choices regarding where they focus their resources based on where they are most needed, taking into account the health and safety of Canadians, and the public interest. It benefits regulatory authorities, the pharmaceutical industry and patients by helping to decrease the time to approval and by contributing to earlier availability of new products to market.Within this environment, the proposed Order would seek to: further support the health and safety of Canadians by leveraging international partnerships using a risk based approach to generate greater efficiencies in Health Canada reviews of submissions for drugs in Canada without compromising established requirements under the FDR; reduce the delay in filing of submissions for drugs in Canada; continue to strengthen and expand the use of information and decisions from FRAs with the longer-term goal of increased collaboration in regulatory decision-making; andenable Health Canada to refocus resources as needed, as one way to support the health and safety of Canadians. As one component of the Government of Canada’s broader RTR commitment, the proposed Order would help encourage earlier availability of drugs to the Canadian market by facilitating more efficient reviews of drug submissions and enabling greater international collaboration, joint review and reliance with regulatory partners while maintaining the safety, effectiveness and quality of these products.</t>
  </si>
  <si>
    <r>
      <rPr>
        <sz val="11"/>
        <rFont val="Calibri"/>
      </rPr>
      <t xml:space="preserve">https://www.canada.ca/en/health-canada/programs/consultation-proposed-phased-implementation-incorporated-by-reference-list-ministerial-reliance-order/notice.html
https://www.canada.ca/fr/sante-canada/programmes/consultation-mise-oeuvre-progressive-proposee-liste-incorporee-par-renvoi-arrete-ministeriel-prevoyant-recours-decisions-autorites-reglementaires-etrangeres/avis.html
https://www.canada.ca/en/health-canada/programs/consultation-proposed-phased-implementation-incorporated-by-reference-list-ministerial-reliance-order.html
https://www.canada.ca/fr/sante-canada/programmes/consultation-mise-oeuvre-progressive-proposee-liste-incorporee-par-renvoi-arrete-ministeriel-prevoyant-recours-decisions-autorites-reglementaires-etrangeres.html
</t>
    </r>
  </si>
  <si>
    <t>Indonesia</t>
  </si>
  <si>
    <t>Decree of the Deputy of Fish Quarantine of the Indonesian Quarantine Authority Number 13 Year 2025 Concerning Procedures for Registration of Exporters from the Country of Origin</t>
  </si>
  <si>
    <t>Please note that the Decree of the Deputy for Fish Quarantine of the Indonesian Quarantine Authority Number 13 Year 2025 Concerning Procedures for Registration of exporters from the Country of Origin was repealed on 5 May 2026.Therefore, notification G/TBT/N/IDN/185, titled "Decree of the Deputy of Fish Quarantine of the Indonesian Quarantine Authority Number 13 Year 2025 Concerning Procedures for Registration of exporters from the Country of Origin", dated 18 March 2026, should be considered null and void.</t>
  </si>
  <si>
    <t>Fish and Fishery Products</t>
  </si>
  <si>
    <t>03 - FISH AND CRUSTACEANS, MOLLUSCS AND OTHER AQUATIC INVERTEBRATES; 03 - FISH AND CRUSTACEANS, MOLLUSCS AND OTHER AQUATIC INVERTEBRATES</t>
  </si>
  <si>
    <t>67.120.30 - Fish and fishery products; 67.120.30 - Fish and fishery products</t>
  </si>
  <si>
    <t>Food consumer information, to ensure traceability, compliance with applicable quarantine, sanitary, quality, and safety requirements, as well as effective regulatory oversight</t>
  </si>
  <si>
    <t>Amendment to the Specifications and Standards for Foods, Food Additives, Etc. (Public Notice of Ministry of Health and Welfare No. 370, 1959) under the Food Sanitation Act. (Final Measure)</t>
  </si>
  <si>
    <t>The amendment to the Specifications and Standards for Foods, Food Additives, Etc. notified in G/TBT/N/JPN/828 (dated 10 September 2024) was promulgated on 30 May 2025, and entered into force on 1 June 2025. The outline of the amendment can be found in the attachment.</t>
  </si>
  <si>
    <t>55.020 - Packaging and distribution of goods in general; 55.020 - Packaging and distribution of goods in general</t>
  </si>
  <si>
    <t>To achieve the purpose of preventing the risk of public health under the Cabinet Order and Ordinance for Enforcement of the Food Sanitation Act.</t>
  </si>
  <si>
    <r>
      <rPr>
        <sz val="11"/>
        <rFont val="Calibri"/>
      </rPr>
      <t xml:space="preserve">https://members.wto.org/crnattachments/2026/TBT/JPN/final_measure/26_02405_00_e.pdf
https://www.caa.go.jp/policies/policy/standards_evaluation/appliance/assets/standards_cms101_250530_001.pdf (in Japanese)
https://www.caa.go.jp/policies/policy/standards_evaluation/appliance/notice/assets/standards_cms101_260213_01.pdf (in Japanese)
</t>
    </r>
  </si>
  <si>
    <t>Amendment to the Specifications and Standards for Foods, Food Additives, Etc. (Public Notice of Ministry of Health and Welfare No. 370, 1959) under the Food Sanitation Act. (Final Measure)</t>
  </si>
  <si>
    <t>The amendment to the Specifications and Standards for Foods, Food Additives, Etc. notified in G/TBT/N/JPN/849 (dated 14 January 2025) was promulgated and entered into force on 28 April 2025. The outline of the amendment can be found in the attachment.</t>
  </si>
  <si>
    <t>55.020 - Packaging and distribution of goods in general; 55.020 - Packaging and distribution of goods in general; 67.250 - Materials and articles in contact with foodstuffs; 67.250 - Materials and articles in contact with foodstuffs</t>
  </si>
  <si>
    <r>
      <rPr>
        <sz val="11"/>
        <rFont val="Calibri"/>
      </rPr>
      <t>https://members.wto.org/crnattachments/2026/TBT/JPN/final_measure/26_02404_00_e.pdf
https://www.caa.go.jp/policies/policy/standards_evaluation/appliance/positive_list_new/assets/standards_cms101_250613_007.pdf
(in Japanese)</t>
    </r>
  </si>
  <si>
    <t>DRS 448: 2026, Vegetable powder — Specification</t>
  </si>
  <si>
    <t>This Draft Rwanda Standard specifies the requirements, sampling and test methods for vegetable powder intended for human consumption.It does not apply to any vegetable powder/flour which is a subject of standard designated by a specific name.</t>
  </si>
  <si>
    <t>Vegetables and derived products (ICS code(s): 67.080.20)</t>
  </si>
  <si>
    <t>67.080.20 - Vegetables and derived products</t>
  </si>
  <si>
    <r>
      <rPr>
        <sz val="11"/>
        <rFont val="Calibri"/>
      </rPr>
      <t>https://members.wto.org/crnattachments/2026/TBT/RWA/26_02411_00_e.pdf</t>
    </r>
  </si>
  <si>
    <t>RS CXS 193, Codex general standard for contaminants and toxins in food and feedRS CXC 1, General principles of food hygieneRS CXS 192, General standard for food additivesRS EAS 38, Labelling of pre-packaged foods — SpecificationRS ISO 874, Fresh fruits and vegetables – SamplingRS ISO 2171, Cereals, pulses and by-products — determination of ash yield by incinerationRS ISO 763, Fruit and vegetable products — Determination of ash insoluble in hydrochloric acidRSISO 1026, Fruit and vegetable products — Determination of dry matter content by drying under reduced pressure and of water content by azeotropic distillationRS ISO 16649-2, Microbiology of food and animal feeding stuffs — Horizontal method for the enumeration of beta-glucuronidase-positive Escherichia coli — Part 2: Colony-count technique at 44 degrees C using 5-bromo-4-chloro-3-indolyl beta-D-glucuronideRS ISO 21527-2, Microbiology of food and animal feeding stuffs — Horizontal method for the enumeration of yeasts and moulds — Part 2: Colony count technique in products with water activity less than or equal to 0,95RS ISO 4833-1, Microbiology of the food chain — Horizontal method for the enumeration of microorganisms — Part 1: Colony count at 30 °C by the pour plate techniqueRS ISO 5498, Agricultural food products — Determination of crude fibre content — General methodRS ISO 6579-1, Microbiology of the food chain — Horizontal method for the detection, enumeration and serotyping of Salmonella — Part 1: Detection of Salmonella spp. — Amendment 1: Broader range of incubation temperatures, amendment to the status of Annex D, and correction of the composition of MSRV and SCRS ISO 6888-1, Microbiology of the food chain — Horizontal method for the enumeration of coagulase-positive staphylococci (Staphylococcus aureus and other species) — Part 1: Technique using Baird-Parker agar mediumRS ISO 16050, Food stuffs — Determination of aflatoxin B1, B2, G1 and G2 in cereals, nuts and derived products — High-performance liquid chromatographic method</t>
  </si>
  <si>
    <t>Amendments to the Legal Inspection Requirements for Fixed Luminaires for General Indoor Lighting and 3 Other Luminaires</t>
  </si>
  <si>
    <t>The purpose of this notification is to provide the final texts of "Amendments to the Legal Inspection Requirements for Fixed Luminaires for General Indoor Lighting and 3 Other Luminaires" and relevant dates of its implementation. The draft texts notified in "G/TBT/N/TPKM/577" were adopted with minor changes.</t>
  </si>
  <si>
    <t> Chandeliers and other electric ceiling or wall lighting fittings, solely for light-emitting diode "LED" light sources (excl. for lighting public open spaces or thoroughfares) (HS code(s): 940511)Chandeliers and other electric ceiling or wall lighting fittings (excl. for lighting public open spaces or thoroughfares and those solely for light-emitting diode "LED" light sources) (HS code(s): 940519)Electric table, desk, bedside or floor-standing luminaires, solely for light-emitting diode "LED" light sources (HS code(s): 940521)Electric table, desk, bedside or floor-standing luminaires (excl. those solely for light-emitting diode "LED" light sources) (HS code(s): 940529)Lighting strings of a kind used for Christmas trees, solely for light-emitting diode "LED" light sources (HS code(s): 940531)Electric lighting strings of a kind used for Christmas trees (excl. those solely for light-emitting diode "LED" light sources) (HS code(s): 940539)Photovoltaic luminaires and lighting fittings, solely for light-emitting diode "LED" light sources, n.e.s. (HS code(s): 940541)Luminaires and lighting fittings, solely for light-emitting diode "LED" light sources, n.e.s. (HS code(s): 940542)Electric luminaires and lighting fittings, n.e.s. (HS code(s): 940549)</t>
  </si>
  <si>
    <t>94051 - - Chandeliers and other electric ceiling or wall lighting fittings, excluding those of a kind used for lighting public open spaces or thoroughfares :; 94052 - - Electric table, desk, bedside or floor-standing luminaires :; 94053 - - Lighting strings of a kind used for Christmas trees :; 94054 - - Other electric luminaires and lighting fittings :; 94051 - - Chandeliers and other electric ceiling or wall lighting fittings, excluding those of a kind used for lighting public open spaces or thoroughfares :; 94052 - - Electric table, desk, bedside or floor-standing luminaires :; 94053 - - Lighting strings of a kind used for Christmas trees :; 94054 - - Other electric luminaires and lighting fittings :</t>
  </si>
  <si>
    <t>29.140.40 - Luminaires; 29.140.40 - Luminaires</t>
  </si>
  <si>
    <r>
      <rPr>
        <sz val="11"/>
        <rFont val="Calibri"/>
      </rPr>
      <t>https://members.wto.org/crnattachments/2026/TBT/TPKM/final_measure/26_02419_00_e.pdf
https://members.wto.org/crnattachments/2026/TBT/TPKM/final_measure/26_02419_00_x.pdf</t>
    </r>
  </si>
  <si>
    <t>Proposal for  Amendments to the Legal Inspection Requirements for Valves for Liquefied Petroleum Gas Cylinders</t>
  </si>
  <si>
    <t>With a view to reducing the risk of gas leakage arising from the inadvertent operation of valves for liquefied petroleum gas cylinders and further enhancing the safety of their use, the Bureau of Standards, Metrology and Inspection (BSMI) proposes to update the applicable inspection standard to CNS 1324:2024. The proposed revision is intended to strengthen the safety requirements for such valves and thereby improve the safety of liquefied petroleum gas cylinders in use. The Conformity Assessment Procedures will remain unchanged.</t>
  </si>
  <si>
    <t>Safety or relief valves (HS code(s): 848140); Appliances for pipes, boiler shells, tanks, vats or the like (excl. pressure-reducing valves, valves for the control of pneumatic power transmission, check "non-return" valves and safety or relief valves) (HS code(s): 848180)</t>
  </si>
  <si>
    <t>848140 - Safety or relief valves; 848180 - Appliances for pipes, boiler shells, tanks, vats or the like (excl. pressure-reducing valves, valves for the control of pneumatic power transmission, check "non-return" valves and safety or relief valves)</t>
  </si>
  <si>
    <t>23.060.99 - Other valves</t>
  </si>
  <si>
    <r>
      <rPr>
        <sz val="11"/>
        <rFont val="Calibri"/>
      </rPr>
      <t>https://members.wto.org/crnattachments/2026/TBT/TPKM/26_02397_00_e.pdf
https://members.wto.org/crnattachments/2026/TBT/TPKM/26_02397_00_x.pdf</t>
    </r>
  </si>
  <si>
    <t>Government Gazette, Vol. 032, No. 079, dated 5 May 2026https://gazette.nat.gov.tw/egFront/e_detail.do?metaid=165335The Commodity Inspection Act</t>
  </si>
  <si>
    <t>Revising Machine Gun Definition in Response to Supreme Court 
Decision</t>
  </si>
  <si>
    <t>The Bureau of Alcohol, Tobacco, Firearms, and Explosives (''ATF'') is amending Department of Justice (''Department'') regulations in response to the Supreme Court's decision in Garland v. Cargill. The Supreme Court held that ATF exceeded its statutory authority in its December 2018 final rule titled ''Bump-Stock-Type Devices'' (notified as G/TBT/N/USA/1353/Add.1) by classifying a bump stock as a ''machine gun'' because a semi-automatic rifle equipped with a non-mechanical bump-stock-type device is not a ''machine gun'' under the National Firearms Act. Accordingly, ATF is removing from the three regulatory definitions of ''machine gun'' the two sentences that incorporated bump stocks into those definitions.This final rule is effective on 6 May 2026.91 Federal Register (FR) 24348, 6 May 2026; Title 27 Code of Federal Regulations (CFR) Parts 447478, and 479_x000D_
https://www.govinfo.gov/content/pkg/FR-2026-05-06/html/2026-08926.htm_x000D_
https://www.govinfo.gov/content/pkg/FR-2026-05-06/pdf/2026-08926.pdfThis final rule is identified by Docket Number ATF No. 2024R-01F. The Docket Folder is available from Regulations.gov by searching the Docket Number.The advanced notice of proposed rule notified as G/TBT/N/USA/1328 is identified by Docket Number ATF-2018-0001.  The Docket Folder is available on Regulations.gov at https://www.regulations.gov/docket/ATF-2018-0001/document and provides access to primary documents as well as comments received. Documents are also accessible from Regulations.gov by searching the Docket Number. Related documents notified under the symbol G/TBT/N/USA/1353 are identified by Docket Number ATF-2018-0002</t>
  </si>
  <si>
    <t>Machinegun stocks</t>
  </si>
  <si>
    <t>9303 - Firearms and similar devices which operate by the firing of an explosive charge, e.g. sporting shotguns and rifles, muzzle-loading firearms, Very pistols and other devices designed to project signal flares only, pistols and revolvers for firing blank ammunition, captive-bolt humane killers and line-throwing guns (excl. revolvers and pistols of heading 9302 and military weapons); 9303 - Firearms and similar devices which operate by the firing of an explosive charge, e.g. sporting shotguns and rifles, muzzle-loading firearms, Very pistols and other devices designed to project signal flares only, pistols and revolvers for firing blank ammunition, captive-bolt humane killers and line-throwing guns (excl. revolvers and pistols of heading 9302 and military weapons)</t>
  </si>
  <si>
    <t>01.040 - Vocabularies; 01.040 - Vocabularies; 95 - MILITARY ENGINEERING; 95.020 - Military engineering. Military affairs. Weapons; 95.020 - Military engineering. Military affairs. Weapons</t>
  </si>
  <si>
    <r>
      <rPr>
        <sz val="11"/>
        <rFont val="Calibri"/>
      </rPr>
      <t>https://members.wto.org/crnattachments/2026/TBT/USA/final_measure/26_02414_00_e.pdf</t>
    </r>
  </si>
  <si>
    <t>Removing Factoring Criteria for Firearms With Attached 
''Stabilizing Braces''</t>
  </si>
  <si>
    <t>Notice of proposed rulemaking - The Bureau of Alcohol, Tobacco, Firearms, and Explosives 
(''ATF'') is proposing to amend Department of Justice (''Department'') 
regulations on firearms with attached stabilizing braces. Courts have 
found that ATF's revisions in the 2023 final rule (notified as G/TBT/N/USA/1739/Add.1) on the same topic 
violated the Administrative Procedure Act. Several courts have 
enjoined, stayed, or vacated the final rule, which has rarely been in 
effect. ATF is therefore proposing to remove from the regulatory 
definitions of ''rifle'' the two paragraphs added by the 2023 final 
rule that defined the term ''designed or redesigned, made or
remade, and intended to be fired from the shoulder.''</t>
  </si>
  <si>
    <t>Firearms; Firearms and similar devices which operate by the firing of an explosive charge, e.g. sporting shotguns and rifles, muzzle-loading firearms, Very pistols and other devices designed to project signal flares only, pistols and revolvers for firing blank ammunition, captive-bolt humane killers and line-throwing guns (excl. revolvers and pistols of heading 9302 and military weapons) (HS code(s): 9303); Weapons (ICS code(s): 95.060)</t>
  </si>
  <si>
    <t>9303 - Firearms and similar devices which operate by the firing of an explosive charge, e.g. sporting shotguns and rifles, muzzle-loading firearms, Very pistols and other devices designed to project signal flares only, pistols and revolvers for firing blank ammunition, captive-bolt humane killers and line-throwing guns (excl. revolvers and pistols of heading 9302 and military weapons); 9302 - Revolvers and pistols (excl. those of heading 9303 or 9304 and sub-machine guns for military purposes); 9305 - Parts and accessories for weapons and the like of heading 9301 to 9304, n.e.s.</t>
  </si>
  <si>
    <t>13.120 - Domestic safety; 95 - MILITARY ENGINEERING; 95.060 - Weapons</t>
  </si>
  <si>
    <r>
      <rPr>
        <sz val="11"/>
        <rFont val="Calibri"/>
      </rPr>
      <t>https://members.wto.org/crnattachments/2026/TBT/USA/26_02412_00_e.pdf</t>
    </r>
  </si>
  <si>
    <t>91 Federal Register (FR) 24453, 6 May 2026; Title 27 Code of Federal Regulations (CFR) Parts 478 and 479_x000D_
https://www.govinfo.gov/content/pkg/FR-2026-05-06/html/2026-08930.htm_x000D_
https://www.govinfo.gov/content/pkg/FR-2026-05-06/pdf/2026-08930.pdfThis notice of proposed rulemaking is identified by Docket Number ATF-2026-0335. The Docket Folder is available on Regulations.gov at https://www.regulations.gov/docket/ATF-2026-0335/document and provides access to primary documents as well as comments received. Documents are also accessible from Regulations.gov by searching the Docket Number. _x000D_
Previous actions notified under the symbol G/TBT/N/USA/1739 are identified by Docket Numbers ATF-2021-0002 and ATF 2021R-08F</t>
  </si>
  <si>
    <t>Importing Training Rounds</t>
  </si>
  <si>
    <t>Notice of proposed rulemaking - The Bureau of Alcohol, Tobacco, Firearms, and Explosives (''ATF'') proposes amending Department of Justice (''Department'') regulations to clarify that certain training rounds do not meet the definition of ''ammunition'' as defined by the Gun Control Act and are not regulated by the Arms Export Control Act. Less-than-lethal ammunition, which is distinct from training rounds, will still generally be considered ammunition.</t>
  </si>
  <si>
    <t>Ammunition; training rounds;  ARMS AND AMMUNITION; PARTS AND ACCESSORIES THEREOF (HS code(s): 93); Weapons (ICS code(s): 95.060)</t>
  </si>
  <si>
    <r>
      <rPr>
        <sz val="11"/>
        <rFont val="Calibri"/>
      </rPr>
      <t>https://members.wto.org/crnattachments/2026/TBT/USA/26_02413_00_e.pdf</t>
    </r>
  </si>
  <si>
    <t xml:space="preserve">91 Federal Register (FR) 24400, 6 May 2026; Title 27 Code of Federal Regulations (CFR) Part 478_x000D_
https://www.govinfo.gov/content/pkg/FR-2026-05-06/html/2026-08914.htm_x000D_
https://www.govinfo.gov/content/pkg/FR-2026-05-06/pdf/2026-08914.pdfThis notice of proposed rulemaking is identified by Docket Number ATF-2026-0071. The Docket Folder is available on Regulations.gov at https://www.regulations.gov/docket/ATF-2026-0071/document and provides access to primary documents as well as comments received. Documents are also accessible from Regulations.gov by searching the Docket Number. _x000D_
_x000D_
_x000D_
_x000D_
</t>
  </si>
  <si>
    <t>Draft Circular stipulating regulations on traceability of food products under the management of Ministry of Industry and Trade </t>
  </si>
  <si>
    <t>Viet Nam would like to inform Members that, pursuant to Government Resolution No. 15/NQ-CP dated 6 April 2026 on the temporary suspension of the effect of Decree No. 46/2026/ND-CP dated 26 January 2026 and Government Resolution No. 66.13/2026/NQ-CP dated 27 January 2026, the Ministry of Industry and Trade issued Decision No. 906/QD-BCT dated 15 April 2026 on the temporary suspension of Circular No. 11/2026/TT-BCT dated 27 February 2026 stipulating regulations on traceability of food products under the management of the Ministry of Industry and Trade._x000D_
Comments received from WTO Members on the notified draft measure will be studied and reviewed in the process of amending, supplementing, or replacing Circular No. 11/2026/TT-BCT, to be notified afterward.</t>
  </si>
  <si>
    <t>Food products</t>
  </si>
  <si>
    <t>At present, in Viet Nam, counterfeit, unsafe, and low-quality food products reamains widespread on the market; violations of food safety are increasingly common and have become a pressing and urgent issue. The failure to ensure food safety has caused serious consequences for public health and the social quality. In addition, cancer incidence has been steadily rising, a significant proportion of which is attributable to the situation of counterfeit, unsafe, and low-quality food. It is estimated that up to 35% of cancer cases in Viet Nam are directly related to the consumption of unsafe food. Therefore, food origin tracing is one of the key measures for monitoring and controlling of food quality, ensuring food safety and addressing the current problem of unsafe and counterfeit food in Viet Nam</t>
  </si>
  <si>
    <t>Ordinance SDA/MAPA No. 1,615 of 23 April 2026 - Establishes the phytosanitary requirements for the importation of strawberry plants (Fragaria x ananassa) produced in Italy</t>
  </si>
  <si>
    <t>The phytosanitary requirements for the importation of strawberry plants (Category 4) (Fragaria x ananassa) produced in Italy are hereby established.</t>
  </si>
  <si>
    <t>Strawberry (Fragaria x ananassa</t>
  </si>
  <si>
    <t>060220 - Edible fruit or nut trees, shrubs and bushes, whether or not grafted; 060220 - Edible fruit or nut trees, shrubs and bushes, whether or not grafted</t>
  </si>
  <si>
    <r>
      <rPr>
        <sz val="11"/>
        <rFont val="Calibri"/>
      </rPr>
      <t>https://members.wto.org/crnattachments/2026/SPS/BRA/26_02335_00_x.pdf</t>
    </r>
  </si>
  <si>
    <t>Proyecto de Resolución para regular la importación de semillas para siembra de Soya (Glycine max) originarias de Colombia (Draft resolution governing the importation of soya bean (Glycine max) seeds for sowing, originating in Colombia)</t>
  </si>
  <si>
    <t>The notified draft resolution establishes phytosanitary measures for the importation of soya bean (Glycine max) seeds for sowing, originating in Colombia.</t>
  </si>
  <si>
    <t>Soya bean seeds, for sowing (HS code: 120110)</t>
  </si>
  <si>
    <t>120110 - Soya bean seed, for sowing</t>
  </si>
  <si>
    <t>The resolution will enter into force upon signature.</t>
  </si>
  <si>
    <r>
      <rPr>
        <sz val="11"/>
        <rFont val="Calibri"/>
      </rPr>
      <t>https://members.wto.org/crnattachments/2026/SPS/CRI/26_02386_00_s.pdf</t>
    </r>
  </si>
  <si>
    <t>Decree of the Deputy of Fish Quarantine of the Indonesian Quarantine Authority Number 13 Year 2025 Concerning Procedures for Registration of exporters from the Country of Origin</t>
  </si>
  <si>
    <t>Please note that the Decree of the Deputy for Fish Quarantine of the Indonesian Quarantine Authority Number 13 Year 2025 Concerning Procedures for Registration of exporters from the Country of Origin was repealed on 5 May 2026.Therefore, notification G/SPS/N/IDN/157, titled "Decree of the Deputy of Fish Quarantine of the Indonesian Quarantine Authority Number 13 Year 2025 Concerning Procedures for Registration of exporters from the Country of Origin", dated 23 February 2026, should be considered null and void.</t>
  </si>
  <si>
    <t>Food safety (SPS); Animal health (SPS); Protect humans from animal/plant pest or disease (SPS); Protect territory from other damage from pests (SPS)</t>
  </si>
  <si>
    <t>Animal diseases; Animal health; Food safety; Human health; Territory protection; Animal diseases; Animal health; Food safety; Human health; Territory protection</t>
  </si>
  <si>
    <r>
      <rPr>
        <sz val="11"/>
        <rFont val="Calibri"/>
      </rPr>
      <t>https://members.wto.org/crnattachments/2026/SPS/IDN/26_02381_00_x.pdf</t>
    </r>
  </si>
  <si>
    <t>Levée d'interdiction d'importation des volailles et de leurs produits en provenance du Portugal (Lifting of the ban on the importation of poultry and poultry products from Portugal)In the light of the measures taken by the Portuguese veterinary authorities, in accordance with the World Organisation for Animal Health (WOAH) Terrestrial Animal Health Code, to eradicate all declared outbreaks of highly pathogenic avian influenza, the ban on the importation of birds of any species, poultry, meat of poultry, poultry meat products, eggs and animal feed from Portugal has been lifted. As a result, poultry, poultry products and animal feed from Portugal may be imported into Morocco, provided that they are accompanied by model health certificates previously validated by mutual agreement between the two countries.</t>
  </si>
  <si>
    <t>Birds of any species, poultry, meat of poultry, poultry meat products, eggs, and animal feed</t>
  </si>
  <si>
    <t>0105 - Live poultry, "fowls of the species Gallus domesticus, ducks, geese, turkeys and guinea fowls"; 01063 - - Birds:; 0207 - Meat and edible offal of fowls of the species Gallus domesticus, ducks, geese, turkeys and guinea fowls, fresh, chilled or frozen; 0407 - Birds' eggs, in shell, fresh, preserved or cooked; 0105 - Live poultry, "fowls of the species Gallus domesticus, ducks, geese, turkeys and guinea fowls"; 01063 - - Birds:; 0207 - Meat and edible offal of fowls of the species Gallus domesticus, ducks, geese, turkeys and guinea fowls, fresh, chilled or frozen; 0407 - Birds' eggs, in shell, fresh, preserved or cooked</t>
  </si>
  <si>
    <t>Animal diseases; Animal health; Avian Influenza; Food safety; Human health; Pest- or Disease- free Regions / Regionalization; Withdrawal of the measure; Avian Influenza; Human health; Animal health; Food safety; Animal diseases; Pest- or Disease- free Regions / Regionalization</t>
  </si>
  <si>
    <t>Nepal</t>
  </si>
  <si>
    <t>Proposed Standard for Fish Feed</t>
  </si>
  <si>
    <t>This content specifies the quality standards for fish feed issued under the authority of the Feed Act, 2033 of Nepal. It defines the scope as covering all types of fish feed produced and packaged for feeding fish. Fish feed is described as a formulated product made from processed, semi-processed, or raw ingredients that are ground, mixed, conditioned or cooked, dried, and prepared in forms such as pellets, crumbs, or powder to meet the nutritional requirements of fish and enhance their growth, health, reproduction, and productivity. The standards require that fish feed must be clean, safe, and free from mold, pests, and contamination. It lists permissible raw materials such as cereals, oilseed cakes, fish meal, bone meal, plant-based ingredients, and mineral supplements. The presence of any extraneous organic or inorganic matter is prohibited. Nutritional supplements and feed additives may be used to improve or maintain quality; however, the use of antibiotics and urea in fish feed is strictly prohibited.</t>
  </si>
  <si>
    <t>Fish feed</t>
  </si>
  <si>
    <t>61 days after the date of notification.</t>
  </si>
  <si>
    <t>91 days after publication in Nepal Gazette.</t>
  </si>
  <si>
    <r>
      <rPr>
        <sz val="11"/>
        <rFont val="Calibri"/>
      </rPr>
      <t>https://members.wto.org/crnattachments/2026/SPS/NPL/26_02373_00_e.pdf</t>
    </r>
  </si>
  <si>
    <t>Notice of Administration Order of Saudi Food and Drug Authority Ref. No. 47237 dated 5 May 2026 entitled “Temporary ban on importation of poultry meat, eggs and their products originating from Dordogne in France”</t>
  </si>
  <si>
    <t>Following the WOAH report dated 30 April 2026, a Highly pathogenic avian influenza (HPAI) virus outbreak has occurred in Dordogne in France. In compliance with the World Organisation for Animal Health (WOAH), Terrestrial Animal Health Code Chapter 10.4, it is deemed necessary for the Kingdom of Saudi Arabia to prevent the entry of the HPAI virus into the country. Therefore, the import of poultry meat, eggs and their products from Dordogne in France to the Kingdom of Saudi Arabia is temporarily suspended (with the exception of processed poultry meat and egg products exposed to either heat or other treatments that ensure deactivation of the HPAI virus, as long as it conforms with the approved health requirements, and standards, with a health certificate issued by the official bodies in France prove that the product is free from the virus).</t>
  </si>
  <si>
    <t>Animal health; Avian Influenza; Food safety; Human health; Pest- or Disease- free Regions / Regionalization; Animal diseases</t>
  </si>
  <si>
    <r>
      <rPr>
        <sz val="11"/>
        <rFont val="Calibri"/>
      </rPr>
      <t>https://members.wto.org/crnattachments/2026/SPS/SAU/26_02383_00_x.pdf</t>
    </r>
  </si>
  <si>
    <t>Turkish Food Codex Communiqué Amending Communiqué on Named Vegetable Oils</t>
  </si>
  <si>
    <t>The Turkish Food Codex Communiqué Amending the Communiqué on Named Vegetable Oils was notified to the WTO through G/SPS/N/TUR/57 on 23 April 2015. The last amendment on the the Communiqué on Named Vegetable Oils was notified to the WTO through G/SPS/N/TUR/57/Add.2 on 26 September 2025. This last amendment aimed to revise the certain parameters related to high oleic acid sunflower oil and hazelnut  oil.The regulation has been published in the Official Gazette dated 29 April 2026, numbered 33238. The consolidated text of the Communiqué can be found at Republic of Türkiye - Presidential Legislation Information System.</t>
  </si>
  <si>
    <t>Named vegetable oils (arachis oil, babassu oil, coconut oil, cottonseed oil, grapeseed oil, hazelnut oil, maize oil, palm kernel oil, palm kernel olein, palm kernel stearin, palm oil, palm olein, palm stearin, palm suprolein, rapeseed oil-low erucic acid, safflower seed oil, sesame seed oil, soya bean oil, sunflower seed oil)</t>
  </si>
  <si>
    <t>1507 - Soya-bean oil and its fractions, whether or not refined (excl. chemically modified); 1508 - Groundnut oil and its fractions, whether or not refined, but not chemically modified; 1509 - Olive oil and its fractions obtained from the fruit of the olive tree solely by mechanical or other physical means under conditions that do not lead to deterioration of the oil, whether or not refined, but not chemically modified; 1511 - Palm oil and its fractions, whether or not refined (excl. chemically modified); 1512 - Sunflower-seed, safflower or cotton-seed oil and fractions thereof, whether or not refined, but not chemically modified; 1513 - Coconut "copra", palm kernel or babassu oil and fractions thereof, whether or not refined, but not chemically modified; 1514 - Rape, colza or mustard oil and fractions thereof, whether or not refined, but not chemically modified; 1515 - Fixed vegetable fats and oils, incl. jojoba oil, and their fractions, whether or not refined, but not chemically modified (excl. soya-bean, groundnut, olive, palm, sunflower-seed, safflower, cotton-seed, coconut, palm kernel, babassu, rape, colza and mustard oil); 1509 - Olive oil and its fractions obtained from the fruit of the olive tree solely by mechanical or other physical means under conditions that do not lead to deterioration of the oil, whether or not refined, but not chemically modified; 1511 - Palm oil and its fractions, whether or not refined (excl. chemically modified); 1512 - Sunflower-seed, safflower or cotton-seed oil and fractions thereof, whether or not refined, but not chemically modified; 1507 - Soya-bean oil and its fractions, whether or not refined (excl. chemically modified); 1508 - Ground-nut oil and its fractions, whether or not refined, but not chemically modified; 1513 - Coconut "copra", palm kernel or babassu oil and fractions thereof, whether or not refined, but not chemically modified; 1514 - Rape, colza or mustard oil and fractions thereof, whether or not refined, but not chemically modified; 1515 - Fixed vegetable fats and oils, incl. jojoba oil, and their fractions, whether or not refined, but not chemically modified (excl. soya-bean, ground-nut, olive, palm, sunflower-seed, safflower, cotton-seed, coconut, palm kernel, babassu, rape, colza and mustard oil)</t>
  </si>
  <si>
    <r>
      <rPr>
        <sz val="11"/>
        <rFont val="Calibri"/>
      </rPr>
      <t>https://members.wto.org/crnattachments/2026/SPS/TUR/26_02390_00_x.pdf</t>
    </r>
  </si>
  <si>
    <t>Draft Resolution of the Cabinet of Ministers of Ukraine “On Amendments to Certain Resolutions of the Cabinet of Ministers of Ukraine Concerning the Conducting of Inspections in the Field of Plant Quarantine”</t>
  </si>
  <si>
    <t>The draft Resolution aims to revise the fee for phytosanitary inspection of regulated objects to ensure it is economically justified, reflecting actual costs and current operating conditions, as well as to regulate the procedure for joint inspections carried out by a state phytosanitary inspector and a specialist of an authorized laboratory, including provisions on the allocation of fees for the services provided.The draft Resolution provides for amendments to:- Resolution of the Cabinet of Ministers of Ukraine No. 1348 of 28 December 2011 “Some Issues of Provision of Services by the State Service of Ukraine on Food Safety and Consumer Protection and Bodies and Institutions under its Management” (regarding the update of inspection fees and introduction of a mechanism for calculating fees for joint inspections);- Resolution of the Cabinet of Ministers of Ukraine No. 1177 of 15 November 2019 “On Some Issues of Implementation of the Law of Ukraine "On Plant Quarantine” (regarding clarification of inspection procedures);- Resolution of the Cabinet of Ministers of Ukraine No. 398 of 1 April 2022 “Some Issues of Implementation of Phytosanitary Measures and Procedures, and State Control Measures in the Fields of Veterinary Medicine, Food Safety and Certain Quality Indicators of Food under Martial Law”, as amended (regarding specific aspects of phytosanitary measures under martial law).</t>
  </si>
  <si>
    <t>Plants</t>
  </si>
  <si>
    <t>06 - LIVE TREES AND OTHER PLANTS; BULBS, ROOTS AND THE LIKE; CUT FLOWERS AND ORNAMENTAL FOLIAGE</t>
  </si>
  <si>
    <t>Plant protection (SPS); Protect humans from animal/plant pest or disease (SPS)</t>
  </si>
  <si>
    <t>Plant health; Plant diseases</t>
  </si>
  <si>
    <r>
      <rPr>
        <sz val="11"/>
        <rFont val="Calibri"/>
      </rPr>
      <t>https://members.wto.org/crnattachments/2026/SPS/UKR/26_02392_00_x.pdf
https://members.wto.org/crnattachments/2026/SPS/UKR/26_02392_01_x.pdf
https://dpss.gov.ua/zvyazkizgromadskistyu/konsultaciyi-z-gromadskistyu/obgovorennya-proektiv-dokumentiv1/2026</t>
    </r>
  </si>
  <si>
    <t>DEAS 1344:2026, Marker — Specification, First Edition</t>
  </si>
  <si>
    <t>This Draft East African Standard specifies the requirements, sampling and test methods for markers intended for educational, professional, and domestic use. It applies to whiteboard markers, marker pens, permanent markers, flipchart markers, and specialty markers (metallic, fabric, paint markers). This standard does not cover highlighters.</t>
  </si>
  <si>
    <t>Felt-tipped and other porous-tipped pens and markers (HS code(s): 960820); Miscellaneous domestic and commercial equipment (ICS code(s): 97.180); Markers</t>
  </si>
  <si>
    <t>960820 - Felt-tipped and other porous-tipped pens and markers</t>
  </si>
  <si>
    <r>
      <rPr>
        <sz val="11"/>
        <rFont val="Calibri"/>
      </rPr>
      <t>https://members.wto.org/crnattachments/2026/TBT/UGA/26_02398_00_e.pdf</t>
    </r>
  </si>
  <si>
    <t>ISO 11540, Caps for writing and marking instruments intended for use by children up to 14 years of age — Safety requirementsISO 187, Paper, board and pulps — Standard atmosphere for conditioning and testing and procedure for monitoring the atmosphere and conditioning of samplesISO 8124-5, Safety of toys Part 5: Determination of total concentration of certain elements in toysJIS S 6054 – Felt‑tip pens and markersGB/T 21027 – Safety requirements for student suppliesEN 71‑1: Safety of toys – Part 1: Mechanical and physical propertiesEN 71‑3: Safety of toys – Part 3: Migration of certain elementsASTM D4236 – Labeling of art materials</t>
  </si>
  <si>
    <t>Draft Decree of The Minister of Religious Affairs Regarding Establishment of Harmonized System Codification of Types of Products that are Required to be Halal Certified in Food and Beverages </t>
  </si>
  <si>
    <t>The document of Decree of the Head of the Halal Product Assurance Organizing Agency (BPJPH) of the Republic of Indonesia Number 307 of 2025 concerning the Harmonized System Code for Types of Products Required to be Halal Certified in Food and Beverages, Food Additives, Cosmetics, and Natural Medicines could be accessed through this link https://bit.ly/RegulasiKodeHS</t>
  </si>
  <si>
    <t>Food and Beverages</t>
  </si>
  <si>
    <t>67.040 - Food products in general; 67.040 - Food products in general; 67.160 - Beverages; 67.160 - Beverages</t>
  </si>
  <si>
    <r>
      <rPr>
        <sz val="11"/>
        <rFont val="Calibri"/>
      </rPr>
      <t>https://members.wto.org/crnattachments/2026/TBT/IDN/26_02389_00_x.pdf</t>
    </r>
  </si>
  <si>
    <t>The Turkish Food Codex Communiqué Amending the Communiqué on Named Vegetable Oils was notified to the WTO through G/TBT/N/TUR/62 on 28 April 2015. The last amendment on the the Communiqué on Named Vegetable Oils was notified to the WTO through G/TBT/N/TUR/62/Add.2 on 26 Şeptember 2025. This last amendment aimed to revise the certain parameters related to high oleic acid sunflower oil and hazelnut  oil. The regulation has been published in the Official Gazette dated 29 April 2026, numbered 33238.The consolidated text of the Communiqué can be found at Republic of Türkiye - Presidential Legislation Information System.</t>
  </si>
  <si>
    <t>Vegetable oil</t>
  </si>
  <si>
    <t>67.200.10 - Animal and vegetable fats and oils; 67.200.10 - Animal and vegetable fats and oils</t>
  </si>
  <si>
    <r>
      <rPr>
        <sz val="11"/>
        <rFont val="Calibri"/>
      </rPr>
      <t>https://members.wto.org/crnattachments/2026/TBT/TUR/final_measure/26_02395_00_x.pdf
https://mevzuat.gov.tr/mevzuat?MevzuatNo=16053&amp;MevzuatTur=9&amp;MevzuatTertip=5</t>
    </r>
  </si>
  <si>
    <t>Turkish Food Codex Communiqué on Amending the Communiqué on Plastic Materials and Articles in Contact with Food </t>
  </si>
  <si>
    <t>Turkish Food Codex Communiqué on Plastic Materials and Articles in Contact with Food was notified to WTO through G/TBT/N/TUR/135 on 20 November 2018._x000D_
The proposal notified in G/TBT/N/TUR/135 has been amended with this text._x000D_
The purpose of this draft Communiqué is to amend the Turkish Food Codex Communiqué on Plastic Materials and Articles in Contact with Food. This amendment repeals entry No 151 concerning BPA from Table 1 of Annex I in the Communiqué because of the use of Bisphenol A (BPA), as well as other hazardous bisphenols and bisphenol derivatives will be regulated with a new Communiqué. Also, a new sentence has been added to the main Communiques: “4,4'-isopropylidenediphenol (Bisphenol A, CAS No. 80-05-7) and other hazardous bisphenols and hazardous bisphenol derivatives listed in the Turkish Food Codex Communiqué on Restricting the Use of Bisphenol A, Other Hazardous Bisphenols, and Bisphenol Derivatives in Certain Materials and Articles in Contact with Food, may only be used in the production of plastic materials and articles in accordance with the relevant Communiqué.”_x000D_
This Communiqué enters into force on the date of its publication.  </t>
  </si>
  <si>
    <t>Plastic materials and articles in contact with food</t>
  </si>
  <si>
    <t>67.250 - Materials and articles in contact with foodstuffs; 67.250 - Materials and articles in contact with foodstuffs</t>
  </si>
  <si>
    <r>
      <rPr>
        <sz val="11"/>
        <rFont val="Calibri"/>
      </rPr>
      <t xml:space="preserve">https://members.wto.org/crnattachments/2026/TBT/TUR/modification/26_02394_00_x.pdf
https://www.tarimorman.gov.tr/GKGM/Duyuru/683/Mevzuat-Taslagi-Tgk-Gida-Ile-Temas-Eden
</t>
    </r>
  </si>
  <si>
    <t>Turkish Food Codex Communiqué on Restricting the Use of Bisphenol A, Other Hazardous Bisphenols, and Bisphenol Derivatives in Certain Materials and Articles in Contact with Food</t>
  </si>
  <si>
    <t>The purpose of this Communiqué is to establish specific rules for Bisphenol A (BPA) and its salts, as well as other hazardous bisphenols and bisphenol derivatives used in the production of certain materials and articles that come into contact with food.</t>
  </si>
  <si>
    <t>Food contact materials and articles</t>
  </si>
  <si>
    <t>67.250 - Materials and articles in contact with foodstuffs</t>
  </si>
  <si>
    <r>
      <rPr>
        <sz val="11"/>
        <rFont val="Calibri"/>
      </rPr>
      <t>https://members.wto.org/crnattachments/2026/TBT/TUR/26_02393_00_x.pdf</t>
    </r>
  </si>
  <si>
    <t>Veterinary, Phytosanitary, Food and Feed Law No: 5996 (G/SPS/N/TUR/9)The Communiqué has been prepared in mostly harmonization with the Commission Regulation (EU) 2024/3190 of 19 December 2024 on the use of bisphenol A (BPA) and other bisphenols and bisphenol derivatives with harmonised classification for specific hazardous properties in certain materials and articles intended to come into contact with food, amending Regulation (EU) No 10/2011 and repealing Regulation (EU) 2018/213 </t>
  </si>
  <si>
    <t>Draft Resolution of the Cabinet of Ministers of Ukraine "On Amendments to the Resolution of the Cabinet of Ministers of Ukraine No. 771 of 21 August 2019</t>
  </si>
  <si>
    <t>The draft Resolution proposes to set out the Technical Regulation on Personal Protective Equipment (hereinafter - the Technical Regulation), approved by the Resolution of the Cabinet of Ministers of Ukraine No. 771 of 21 August 2019, in a new version, aligning its content and structure with Regulation (EU) 2016/425 of the European Parliament and of the Council of 9 March 2016 on personal protective equipment and repealing Council Directive 89/686/EEC._x000D_
The Technical Regulation establishes requirements for the design and manufacture of personal protective equipment (hereinafter - PPE) placed on the market, aiming to ensure the protection of the life and health of users (consumers and end-users), and governs the circulation of personal protective equipment on the market of Ukraine._x000D_
PPE shall be placed on the market only if it complies with the requirements of this Technical Regulation._x000D_
The obligations of importers are set out in items 21–29 of the Technical Regulation._x000D_
The Technical Regulation contains provisions concerning the declaration of conformity, the general principles for affixing the conformity marking, conformity assessment procedures and other related requirements.  </t>
  </si>
  <si>
    <t>personal protective equipment</t>
  </si>
  <si>
    <t>13.340 - Protective equipment</t>
  </si>
  <si>
    <t>Protection of human health or safety (TBT); Harmonization (TBT); Reducing trade barriers and facilitating trade (TBT)</t>
  </si>
  <si>
    <t>Q4 2026</t>
  </si>
  <si>
    <t>6 months from the date of official publication</t>
  </si>
  <si>
    <r>
      <rPr>
        <sz val="11"/>
        <rFont val="Calibri"/>
      </rPr>
      <t>https://members.wto.org/crnattachments/2026/TBT/UKR/26_02396_00_x.pdf
https://members.wto.org/crnattachments/2026/TBT/UKR/26_02396_01_x.pdf
https://members.wto.org/crnattachments/2026/TBT/UKR/26_02396_02_x.pdf
https://members.wto.org/crnattachments/2026/TBT/UKR/26_02396_03_x.pdf
https://members.wto.org/crnattachments/2026/TBT/UKR/26_02396_04_x.pdf
https://members.wto.org/crnattachments/2026/TBT/UKR/26_02396_05_x.pdf
https://members.wto.org/crnattachments/2026/TBT/UKR/26_02396_06_x.pdf
https://members.wto.org/crnattachments/2026/TBT/UKR/26_02396_07_x.pdf
https://members.wto.org/crnattachments/2026/TBT/UKR/26_02396_08_x.pdf
https://members.wto.org/crnattachments/2026/TBT/UKR/26_02396_09_x.pdf
https://members.wto.org/crnattachments/2026/TBT/UKR/26_02396_10_x.pdf</t>
    </r>
  </si>
  <si>
    <t>Law of Ukraine “On Technical Regulations and Conformity Assessment”;Law of Ukraine “On State Market Surveillance and Control of Non-Food Products”;Resolution of the Cabinet of Ministers of Ukraine No. 771 of 21 August 2019 “On the Approval of the Technical Regulations for Personal Protective Equipment”</t>
  </si>
  <si>
    <t>Extension of Postponement of Effectiveness for Certain Provisions 
of Trichloroethylene (TCE); Regulation Under the Toxic Substances 
Control Act (TSCA)</t>
  </si>
  <si>
    <t>The Environmental Protection Agency (EPA or Agency) is extending the postponement of the effectiveness of certain regulatory provisions of the final rule entitled “Trichloroethylene (TCE); Regulation Under the Toxic Substances Control Act (TSCA)” (notified as G/TBT/N/USA/2062/Add.1) until the conclusion of judicial review. Specifically, this postponement applies to the conditions imposed on the uses with TSCA section 6(g) exemptions.As of 18 May 2026, the conditions imposed on each of the TSCA section 6(g) exemptions, as described in this document, in the final rule published on 17 December 2024, at 89 FR 102568 are postponed until the conclusion of judicial review.91 Federal Register (FR) 24133, 5 May 2026; Title 40 Code of Federal Regulations (CFR) Part 751_x000D_
https://www.govinfo.gov/content/pkg/FR-2026-05-05/html/2026-08750.htm_x000D_
https://www.govinfo.gov/content/pkg/FR-2026-05-05/pdf/2026-08750.pdfThis action and previous actions notified under the symbol G/TBT/N/USA/2062 are identified by Docket Number EPA-HQ-OPPT-2020-0642. The Docket Folder is available on Regulations.gov at https://www.regulations.gov/docket/EPA-HQ-OPPT-2020-0642/document and provides access to primary and supporting documents as well as comments received. Documents are also accessible from Regulations.gov by searching the Docket Number.</t>
  </si>
  <si>
    <t>Trichloroethylene; Environmental protection (ICS code(s): 13.020); Production in the chemical industry (ICS code(s): 71.020); Products of the chemical industry (ICS code(s): 71.100)</t>
  </si>
  <si>
    <r>
      <rPr>
        <sz val="11"/>
        <rFont val="Calibri"/>
      </rPr>
      <t>https://members.wto.org/crnattachments/2026/TBT/USA/26_02384_00_e.pdf</t>
    </r>
  </si>
  <si>
    <t>1,2-Dichloroethane; Final Risk Evaluation Under the Toxic 
Substances Control Act (TSCA); Notice of Availability</t>
  </si>
  <si>
    <t xml:space="preserve">The Environmental Protection Agency (EPA or Agency) is announcing the availability of the final risk evaluation under the Toxic Substances Control Act (TSCA) for 1,2-dichloroethane (CASRN 107- 06-2). The purpose of risk evaluations under TSCA is to determine whether a chemical substance presents an unreasonable risk of injury to health or the environment under the conditions of use (COUs), including unreasonable risk to potentially exposed or susceptible subpopulations identified as relevant to the risk evaluation by EPA, and without consideration of costs or non-risk factors. EPA used the best available science to prepare this final risk evaluation and determined, based on the weight of scientific evidence, that 1,2-dichloroethane presents an unreasonable risk of injury to human health driven by risk to workers through workplace exposure under 15 COUs. EPA did not identify contributions to unreasonable risk of injury for consumer exposure, exposure to the general population, or to the environment, under any COUs for 1,2-dichlorethane. Consistent with TSCA, EPA will now initiate risk management actions to address the unreasonable risk.91 Federal Register (FR) 24230, 5 May 2026:_x000D_
https://www.govinfo.gov/content/pkg/FR-2026-05-05/html/2026-08682.htm_x000D_
https://www.govinfo.gov/content/pkg/FR-2026-05-05/pdf/2026-08682.pdf_x000D_
This notice and a previous notice notified as G/TBT/N/USA/2246 are identified by Docket Number EPA-HQ-OPPT-2018-0427. The Docket Folder is available from Regulations.gov at https://www.regulations.gov/docket/EPA-HQ-OPPT-2018-0427/document and provides access to primary and supporting documents as well as comments received. Documents are also accessible from Regulations.gov by searching the Docket Number._x000D_
</t>
  </si>
  <si>
    <t>1,2-Dichloroethane; Environmental protection (ICS code(s): 13.020); Production in the chemical industry (ICS code(s): 71.020); Products of the chemical industry (ICS code(s): 71.100)</t>
  </si>
  <si>
    <r>
      <rPr>
        <sz val="11"/>
        <rFont val="Calibri"/>
      </rPr>
      <t>https://members.wto.org/crnattachments/2026/TBT/USA/26_02385_00_e.pdf</t>
    </r>
  </si>
  <si>
    <t>Draft Circular stipulating regulations on measurement and quality management for jewellery gold, handicraft gold, bullion gold, and material gold in production, import, and circulation on the market</t>
  </si>
  <si>
    <t xml:space="preserve">This draft Circular regulates the management of measurement and quality for:_x000D_
- Jewelry gold and handicraft gold imported, produced, processed, and circulated on the market;_x000D_
- bullion gold imported, produced, and circulated on the market_x000D_
- material gold imported for the purposes of production jewelry gold, handicraft gold, and bullion gold; material gold imported for purposes of resale to enterprises and commercial banks for the production of jewelry gold, handicraft gold, and bullion gold._x000D_
This draft Circular applies to:_x000D_
1. Organizations and individuals importing, producing, processing, buying, and selling jewelry gold and handicraft gold; importing, producing, buying, and selling bullion gold; and importing material gold as stipulated in Clause 3, Article 1 of this Circular._x000D_
2. Organizations for inspection, calibration, and testing of measuring instruments and measurement standards; and organizations designated to test for gold content determination.3. Relevant management agencies involved in measurement and quality control in gold trading activities._x000D_
This draft Circular provides requirements for, among others:_x000D_
- Metrology and quality requirements for jewelry gold, handicraft gold, and bullion gold_x000D_
- Gold product labelling, mandatory information to be displayed on product labels_x000D_
- Traceability of gold products_x000D_
- Testing to determine gold content_x000D_
This draft Circular shall replace Circular No. 22/2013/TT-BKHCN dated September 26th, 2013 of the Ministry of Science and Technology on management of metrology in gold trading and quality management of jewelry gold, handicraft gold on the market._x000D_
</t>
  </si>
  <si>
    <t>jewelry gold, handicraft gold, bullion gold, material gold.</t>
  </si>
  <si>
    <t>7108 - Gold, incl. gold plated with platinum, unwrought or not further worked than semi-manufactured or in powder form</t>
  </si>
  <si>
    <t>39.060 - Jewellery; 73.060.99 - Other metalliferous minerals</t>
  </si>
  <si>
    <r>
      <rPr>
        <sz val="11"/>
        <rFont val="Calibri"/>
      </rPr>
      <t>https://members.wto.org/crnattachments/2026/TBT/VNM/26_02388_00_x.pdf</t>
    </r>
  </si>
  <si>
    <t>Circular No. 22/2013/TT-BKHCN dated September 26th, 2013 of the Ministry of Science and Technology on management of metrology in gold trading and quality management of jewelry gold, handicraft gold on the market</t>
  </si>
  <si>
    <t>The proposed amendment of VC 9092,the Compulsory Specification for the preservative treatment of timber</t>
  </si>
  <si>
    <t>The compulsory specification covers the requirements for the preservative treatment of timber to protect it from, and prevent the spread of, destructive factors or agents.</t>
  </si>
  <si>
    <t>PRESERVATIVE TREATMENT OF TIMBER</t>
  </si>
  <si>
    <t>71.100.50 - Wood-protecting chemicals</t>
  </si>
  <si>
    <t>Public health and safety</t>
  </si>
  <si>
    <r>
      <rPr>
        <sz val="11"/>
        <rFont val="Calibri"/>
      </rPr>
      <t>https://members.wto.org/crnattachments/2026/TBT/ZAF/26_02377_00_e.pdf</t>
    </r>
  </si>
  <si>
    <t>The proposed amendment ofVC 9092, the Compulsory Specification for the preservative treatment of timber, and SANS 1288, Preservative-treated timber.</t>
  </si>
  <si>
    <t>Establishment of sanitary requirements for the importation into Chile of frozen bovine semen and repeal of Resolution No. 5618 of 2013The notified draft Resolution establishes requirements for the importation into Chile of frozen bovine semen. This Addendum informs Members that sanitary requirements relating to enzootic bovine leucosis have been added.https://members.wto.org/crnattachments/2026/SPS/CHL/26_02360_00_s.pdf</t>
  </si>
  <si>
    <t>Frozen bovine semen</t>
  </si>
  <si>
    <t>051110 - Bovine semen; 051110 - Bovine semen</t>
  </si>
  <si>
    <t>Animal diseases; Animal health; Modification of content/scope of regulation; Animal health; Animal diseases</t>
  </si>
  <si>
    <r>
      <rPr>
        <sz val="11"/>
        <rFont val="Calibri"/>
      </rPr>
      <t>https://members.wto.org/crnattachments/2026/SPS/CHL/26_02360_00_s.pdf</t>
    </r>
  </si>
  <si>
    <t>Proyecto de Resolución "Por medio de la cual se establecen disposiciones necesarias para el cumplimiento y correcta aplicación en el territorio nacional de la decisión andina 960 de 2025 y su manual técnico, en desarrollo del principio de complemento mínimo indispensable" (Draft Resolution establishing requirements for compliance with and the correct application throughout national territory of Andean Community Decision No. 960 of 2025 and the associated technical manual).</t>
  </si>
  <si>
    <t>The notified draft Resolution establishes the provisions necessary for the implementation in Colombia of Andean Community Decision No. 960 of 2025 and its accompanying Technical Manual, relating to the registration, updating, renewal and control of companies, laboratories and products for veterinary use (pharmacological and biological products; ectoparasiticides, insecticides, disinfectants, etc.). The measure defines administrative procedures, documentary requirements, technical evaluation procedures and timelines for updating registrations, in order to ensure animal health and safety and alignment with the Andean sanitary framework.</t>
  </si>
  <si>
    <t>Pharmacological and biological products; ectoparasiticides, insecticides and repellents; antiseptics, disinfectants, sanitizers and detergents for veterinary use, including their raw materials (HS code(s): 3003; 3004; 3402; 3808)</t>
  </si>
  <si>
    <t>3003 - Medicaments consisting of two or more constituents mixed together for therapeutic or prophylactic uses, not in measured doses or put up for retail sale (excl. goods of heading 3002, 3005 or 3006); 3004 - Medicaments consisting of mixed or unmixed products for therapeutic or prophylactic uses, put up in measured doses "incl. those for transdermal administration" or in forms or packings for retail sale (excl. goods of heading 3002, 3005 or 3006); 3402 - Organic surface-active agents (excl. soap); surface-active preparations, washing preparations, incl. auxiliary washing preparations, and cleaning preparations, whether or not containing soap (excl. those of heading 3401); 3808 - Insecticides, rodenticides, fungicides, herbicides, anti-sprouting products and plant-growth regulators, disinfectants and similar products, put up for retail sale or as preparations or articles, e.g. sulphur-treated bands, wicks and candles, and fly-papers</t>
  </si>
  <si>
    <t>Animal health</t>
  </si>
  <si>
    <r>
      <rPr>
        <sz val="11"/>
        <rFont val="Calibri"/>
      </rPr>
      <t>https://members.wto.org/crnattachments/2026/SPS/COL/26_02354_00_s.pdf
https://www.sucop.gov.co/entidades/ica/Normativa?IDNorma=29156</t>
    </r>
  </si>
  <si>
    <t>Renewal of the suspension of the entry and import into France, and the placing on the market in France, whether free of charge or in return for payment, of food supplements containing the plant Garcinia cambogia Desr. and all preparations made from part of this plant.Following the opinion of the Agency for Food, Environmental and Occupational Health and Safety (ANSES) of 12 February 2025, published on 5 March, highlighting the acute risk associated with the consumption of food supplements containing extracts of Garcinia cambogia Desr. for people with a history of medical problems but also for those in good health, precautionary measures were adopted in April 2025 for a period of one year; these measures have now been extended for an additional one-year period pursuant to the adoption of the Order of 16 April 2026 renewing the suspension of the entry and import into France, and the placing on the market in France, whether free of charge or in return for payment, of food supplements containing the plant Garcinia cambogia Desr. and all preparations made from part of this plant - NOR: AGRG2608392A.https://members.wto.org/crnattachments/2026/SPS/FRA/26_02205_00_f.pdf</t>
  </si>
  <si>
    <t>Food supplements containing the plant Garcinia cambogia</t>
  </si>
  <si>
    <t>Food safety; Human health; Human health; Food safety</t>
  </si>
  <si>
    <r>
      <rPr>
        <sz val="11"/>
        <rFont val="Calibri"/>
      </rPr>
      <t>https://members.wto.org/crnattachments/2026/SPS/FRA/26_02205_00_f.pdf</t>
    </r>
  </si>
  <si>
    <t>Revision of the Specifications and Standards for Foods, Food Additives, Etc. under the Food Sanitation Act (Revision of agricultural chemical residue standards)</t>
  </si>
  <si>
    <t>Withdrawal of maximum residue limits (MRLs) for the following agricultural chemical:Pesticide: Chlorpyrifos.</t>
  </si>
  <si>
    <t>Meat and edible meat offal (HS codes: 02.01, 02.02, 02.03, 02.04, 02.05, 02.06, 02.07, 02.08 and 02.09)Aquatic animals and crustaceans, molluscs and other aquatic invertebrates (HS codes: 03.02, 03.03, 03.04, 03.06, 03.07 and 03.08)Dairy produce and birds' eggs  (HS codes: 04.01, 04.07 and 04.08)Animal originated products (HS code: 05.04)Edible vegetables and certain roots and tubers (HS codes: 07.01, 07.03, 07.04, 07.06, 07.09, 07.10, 07.13 and 07.14)Edible fruit and nuts, peel of citrus fruit (HS codes: 08.02, 08.03, 08.04, 08.05, 08.06, 08.08, 08.09, 08.10, 08.11 and 08.14)Coffee, tea, mate and spices (HS codes: 09.01, 09.02, 09.03, 09.04, 09.05, 09.06, 09.07, 09.08, 09.09 and 09.10)Cereals (HS codes: 10.01, 10.04, 10.05, 10.07 and 10.08)Oil seeds and oleaginous fruits, miscellaneous grains, seeds and fruit (HS codes: 12.01, 12.04, 12.07 and 12.12)Animal or vegetable fats and oils (HS codes: 15.01, 15.02, 15.06 and 15.15)Beverages (HS code: 22.01)                    </t>
  </si>
  <si>
    <t>0201 - Meat of bovine animals, fresh or chilled; 0202 - Meat of bovine animals, frozen; 0203 - Meat of swine, fresh, chilled or frozen; 0204 - Meat of sheep or goats, fresh, chilled or frozen; 0205 - Meat of horses, asses, mules or hinnies, fresh, chilled or frozen.; 0206 - Edible offal of bovine animals, swine, sheep, goats, horses, asses, mules or hinnies, fresh, chilled or frozen; 0207 - Meat and edible offal of fowls of the species Gallus domesticus, ducks, geese, turkeys and guinea fowls, fresh, chilled or frozen; 0208 - Meat and edible offal of rabbits, hares, pigeons and other animals, fresh, chilled or frozen (excl. of bovine animals, swine, sheep, goats, horses, asses, mules, hinnies, poultry "fowls of the species Gallus domesticus", ducks, geese, turkeys and guinea fowls); 0209 - Pig fat, free of lean meat, and poultry fat, not rendered or otherwise extracted, fresh, chilled, frozen, salted, in brine, dried or smoked; 0302 - Fish, fresh or chilled (excl. fish fillets and other fish meat of heading 0304); 0303 - Frozen fish (excl. fish fillets and other fish meat of heading 0304); 0304 - Fish fillets and other fish meat, whether or not minced, fresh, chilled or frozen; 0306 - Crustaceans, whether in shell or not, live, fresh, chilled, frozen, dried, salted or in brine, even smoked, incl. crustaceans in shell cooked by steaming or by boiling in water; 0307 - Molluscs, fit for human consumption, even smoked, whether in shell or not, live, fresh, chilled, frozen, dried, salted or in brine; 0308 - Aquatic invertebrates other than crustaceans and molluscs, live, fresh, chilled, frozen, dried, salted or in brine, even smoked; 0401 - Milk and cream, not concentrated nor containing added sugar or other sweetening matter; 0407 - Birds' eggs, in shell, fresh, preserved or cooked; 0408 - Birds' eggs, not in shell, and egg yolks, fresh, dried, cooked by steaming or by boiling in water, moulded, frozen or otherwise preserved, whether or not containing added sugar or other sweetening matter; 0504 - Guts, bladders and stomachs of animals (other than fish), whole and pieces thereof, fresh, chilled, frozen, salted, in brine, dried or smoked.; 0701 - Potatoes, fresh or chilled; 0703 - Onions, shallots, garlic, leeks and other alliaceous vegetables, fresh or chilled; 0704 - Cabbages, cauliflowers, kohlrabi, kale and similar edible brassicas, fresh or chilled; 0706 - Carrots, turnips, salad beetroot, salsify, celeriac, radishes and similar edible roots, fresh or chilled; 0709 - Other vegetables, fresh or chilled (excl. potatoes, tomatoes, alliaceous vegetables, edible brassicas, lettuce "Lactuca sativa" and chicory "Cichorium spp.", carrots, turnips, salad beetroot, salsify, celeriac, radishes and similar edible roots, cucumbers and gherkins, and leguminous vegatables); 0710 - Vegetables, uncooked or cooked by steaming or boiling in water, frozen; 0713 - Dried leguminous vegetables, shelled, whether or not skinned or split; 0714 - Roots and tubers of manioc, arrowroot, salep, Jerusalem artichokes, sweet potatoes and similar roots and tubers with high starch or inulin content, fresh, chilled, frozen or dried, whether or not sliced or in the form of pellets; sago pith; 0802 - Other nuts, fresh or dried, whether or not shelled or peeled (excl. coconuts, Brazil nuts and cashew nuts); 0803 - Bananas, incl. plantains, fresh or dried; 0804 - Dates, figs, pineapples, avocados, guavas, mangoes and mangosteens, fresh or dried; 0805 - Citrus fruit, fresh or dried; 0806 - Grapes, fresh or dried; 0808 - Apples, pears and quinces, fresh; 0809 - Apricots, cherries, peaches incl. nectarines, plums and sloes, fresh; 0810 - Fresh strawberries, raspberries, blackberries, back, white or red currants, gooseberries and other edible fruits (excl. nuts, bananas, dates, figs, pineapples, avocados, guavas, mangoes, mangosteens, papaws "papayas", citrus fruit, grapes, melons, apples, pears, quinces, apricots, cherries, peaches, plums and sloes); 0811 - Fruit and nuts, uncooked or cooked by steaming or boiling in water, frozen, whether or not containing added sugar or other sweetening matter; 0814 - Peel of citrus fruit or melons (including watermelons), fresh, frozen, dried or provisionally preserved in brine, in sulphur water or in other preservative solutions.; 0901 - Coffee, whether or not roasted or decaffeinated; coffee husks and skins; coffee substitutes containing coffee in any proportion; 0902 - Tea, whether or not flavoured; 0903 - Maté.; 0904 - Pepper of the genus Piper; dried or crushed or ground fruits of the genus Capsicum or of the genus Pimenta; 0905 - Vanilla; 0906 - Cinnamon and cinnamon-tree flowers; 0907 - Cloves, whole fruit, cloves and stems; 0908 - Nutmeg, mace and cardamoms; 0909 - Seeds of anis, badian, fennel, coriander, cumin or caraway; juniper berries; 0910 - Ginger, saffron, turmeric "curcuma", thyme, bay leaves, curry and other spices (excl. pepper of the genus Piper, fruit of the genus Capsicum or of the genus Pimenta, vanilla, cinnamon, cinnamontree flowers, cloves [wholefruit], clove stems, nutmeg, mace, cardamoms, seeds of anise, badian, fennel, coriander, cumin and caraway, and juniper berries); 1001 - Wheat and meslin; 1004 - Oats; 1005 - Maize or corn; 1007 - Grain sorghum; 1008 - Buckwheat, millet, canary seed and other cereals (excl. wheat and meslin, rye, barley, oats, maize, rice and grain sorghum); 1201 - Soya beans, whether or not broken; 1204 - Linseed, whether or not broken.; 1207 - Other oil seeds and oleaginous fruits, whether or not broken (excl. edible nuts, olives, soya beans, groundnuts, copra, linseed, rape or colza seeds and sunflower seeds); 1212 - Locust beans, seaweeds and other algae, sugar beet and sugar cane, fresh, chilled, frozen or dried, whether or not ground; fruit stones and kernels and other vegetable products, incl. unroasted chicory roots of the variety Cichorium intybus sativum, of a kind used primarily for human consumption, n.e.s.; 1501 - Pig fat, incl. lard, and poultry fat, rendered or otherwise extracted (excl. lard stearin and lard oil); 1502 - Fats of bovine animals, sheep or goats (excl. oil and oleostearin); 1506 - Other animal fats and oils and their fractions, whether or not refined, but not chemically modified.; 1515 - Fixed vegetable or microbial fats and oils, incl. jojoba oil, and their fractions, whether or not refined, but not chemically modified (excl. soya-bean, groundnut, olive, palm, sunflower-seed, safflower, cotton-seed, coconut, palm kernel, babassu, rape, colza and mustard oil); 2201 - Waters, incl. natural or artificial mineral waters and aerated waters, not containing added sugar, other sweetening matter or flavoured; ice and snow</t>
  </si>
  <si>
    <t>As soon as possible after the final date of the comment period.</t>
  </si>
  <si>
    <t>These proposed standards will take effect after a certain period of grace. </t>
  </si>
  <si>
    <r>
      <rPr>
        <sz val="11"/>
        <rFont val="Calibri"/>
      </rPr>
      <t>https://members.wto.org/crnattachments/2026/SPS/JPN/26_02363_00_e.pdf</t>
    </r>
  </si>
  <si>
    <t>Proposal of maximum residue limits (MRLs) for the following agricultural chemical:Pesticide: Propamocarb.</t>
  </si>
  <si>
    <t>Meat and edible meat offal (HS codes: 02.01, 02.02, 02.03, 02.04, 02.05, 02.06, 02.07, 02.08 and 02.09)Dairy produce, birds' eggs and natural honey (HS codes: 04.01, 04.07, 04.08 and 04.09)Animal originated products (HS code: 05.04)Edible vegetables and certain roots and tubers (HS codes: 07.01, 07.02, 07.03, 07.04, 07.05, 07.06, 07.07, 07.09 and 07.10)Edible fruit (HS codes: 08.07, 08.10 and 08.11)Mate and spices (HS codes: 09.03 and 09.10)Cereals (HS code: 10.06)Oil seeds and oleaginous fruits, miscellaneous grains, seeds and fruit (HS code: 12.12)Animal fats and oils (HS codes: 15.01, 15.02 and 15.06)</t>
  </si>
  <si>
    <t>0201 - Meat of bovine animals, fresh or chilled; 0202 - Meat of bovine animals, frozen; 0203 - Meat of swine, fresh, chilled or frozen; 0204 - Meat of sheep or goats, fresh, chilled or frozen; 0205 - Meat of horses, asses, mules or hinnies, fresh, chilled or frozen.; 0206 - Edible offal of bovine animals, swine, sheep, goats, horses, asses, mules or hinnies, fresh, chilled or frozen; 0207 - Meat and edible offal of fowls of the species Gallus domesticus, ducks, geese, turkeys and guinea fowls, fresh, chilled or frozen; 0208 - Meat and edible offal of rabbits, hares, pigeons and other animals, fresh, chilled or frozen (excl. of bovine animals, swine, sheep, goats, horses, asses, mules, hinnies, poultry "fowls of the species Gallus domesticus", ducks, geese, turkeys and guinea fowls); 0209 - Pig fat, free of lean meat, and poultry fat, not rendered or otherwise extracted, fresh, chilled, frozen, salted, in brine, dried or smoked; 0401 - Milk and cream, not concentrated nor containing added sugar or other sweetening matter; 0407 - Birds' eggs, in shell, fresh, preserved or cooked; 0408 - Birds' eggs, not in shell, and egg yolks, fresh, dried, cooked by steaming or by boiling in water, moulded, frozen or otherwise preserved, whether or not containing added sugar or other sweetening matter; 0409 - Natural honey.; 0504 - Guts, bladders and stomachs of animals (other than fish), whole and pieces thereof, fresh, chilled, frozen, salted, in brine, dried or smoked.; 0701 - Potatoes, fresh or chilled; 0702 - Tomatoes, fresh or chilled.; 0703 - Onions, shallots, garlic, leeks and other alliaceous vegetables, fresh or chilled; 0704 - Cabbages, cauliflowers, kohlrabi, kale and similar edible brassicas, fresh or chilled; 0705 - Lettuce "Lactuca sativa" and chicory "Cichorium spp.", fresh or chilled; 0706 - Carrots, turnips, salad beetroot, salsify, celeriac, radishes and similar edible roots, fresh or chilled; 0707 - Cucumbers and gherkins, fresh or chilled.; 0709 - Other vegetables, fresh or chilled (excl. potatoes, tomatoes, alliaceous vegetables, edible brassicas, lettuce "Lactuca sativa" and chicory "Cichorium spp.", carrots, turnips, salad beetroot, salsify, celeriac, radishes and similar edible roots, cucumbers and gherkins, and leguminous vegatables); 0710 - Vegetables, uncooked or cooked by steaming or boiling in water, frozen; 0807 - Melons, incl. watermelons, and papaws "papayas", fresh; 0810 - Fresh strawberries, raspberries, blackberries, back, white or red currants, gooseberries and other edible fruits (excl. nuts, bananas, dates, figs, pineapples, avocados, guavas, mangoes, mangosteens, papaws "papayas", citrus fruit, grapes, melons, apples, pears, quinces, apricots, cherries, peaches, plums and sloes); 0811 - Fruit and nuts, uncooked or cooked by steaming or boiling in water, frozen, whether or not containing added sugar or other sweetening matter; 0903 - Maté.; 0910 - Ginger, saffron, turmeric "curcuma", thyme, bay leaves, curry and other spices (excl. pepper of the genus Piper, fruit of the genus Capsicum or of the genus Pimenta, vanilla, cinnamon, cinnamontree flowers, cloves [wholefruit], clove stems, nutmeg, mace, cardamoms, seeds of anise, badian, fennel, coriander, cumin and caraway, and juniper berries); 1006 - Rice; 1212 - Locust beans, seaweeds and other algae, sugar beet and sugar cane, fresh, chilled, frozen or dried, whether or not ground; fruit stones and kernels and other vegetable products, incl. unroasted chicory roots of the variety Cichorium intybus sativum, of a kind used primarily for human consumption, n.e.s.; 1501 - Pig fat, incl. lard, and poultry fat, rendered or otherwise extracted (excl. lard stearin and lard oil); 1502 - Fats of bovine animals, sheep or goats (excl. oil and oleostearin); 1506 - Other animal fats and oils and their fractions, whether or not refined, but not chemically modified.</t>
  </si>
  <si>
    <r>
      <rPr>
        <sz val="11"/>
        <rFont val="Calibri"/>
      </rPr>
      <t>https://members.wto.org/crnattachments/2026/SPS/JPN/26_02364_00_e.pdf</t>
    </r>
  </si>
  <si>
    <t>Lettuce (including cos lettuce and leaf lettuce) and Spinach: 
Although the Codex Alimentarius Commission (CAC) has set the MRL for Propamocarb on or in Lettuce (including cos lettuce and leaf lettuce) and Spinach at 100 ppm and 40 ppm, respectively, CAA is proposing not to set the MRLs for these commodities. As a part of the review process of the pesticide, CAA has evaluated whether the current MRLs are safe or any changes to the MRLs are necessary or appropriate. Hence, CAA has updated the current exposure assessment through the inclusion of additional information from the food safety commission. Our assessment indicates that aggregate exposure will exceed the limit of ADI if CAA adopts the CXLs of the pesticide for these commodities. Since alternative country trials data are not available, CAA has decided not to establish the MRLs for these products. Instead, the default limit (0.01 ppm) will be applied to them. In this way, CAA is able to make sure that an adequate margin of exposure exists for ADI and ARfD. Consequently, there is a reasonable certainty that no harm will come to our general population, or specifically to infants and children, from aggregate exposure to the residues of the pesticide.</t>
  </si>
  <si>
    <t>Proposal of maximum residue limits (MRLs) for the following agricultural chemical:Pesticide: Quinoclamine.</t>
  </si>
  <si>
    <t>Aquatic animals and crustaceans, molluscs and other aquatic invertebrates (HS codes: 03.02, 03.03, 03.04, 03.06, 03.07 and 03.08)Edible vegetables and certain roots and tubers (HS codes: 07.09 and 07.10)Spices (HS code: 09.03)Cereals (HS code: 10.06)</t>
  </si>
  <si>
    <t>0302 - Fish, fresh or chilled (excl. fish fillets and other fish meat of heading 0304); 0303 - Frozen fish (excl. fish fillets and other fish meat of heading 0304); 0304 - Fish fillets and other fish meat, whether or not minced, fresh, chilled or frozen; 0306 - Crustaceans, whether in shell or not, live, fresh, chilled, frozen, dried, salted or in brine, even smoked, incl. crustaceans in shell cooked by steaming or by boiling in water; 0307 - Molluscs, fit for human consumption, even smoked, whether in shell or not, live, fresh, chilled, frozen, dried, salted or in brine; 0308 - Aquatic invertebrates other than crustaceans and molluscs, live, fresh, chilled, frozen, dried, salted or in brine, even smoked; 0709 - Other vegetables, fresh or chilled (excl. potatoes, tomatoes, alliaceous vegetables, edible brassicas, lettuce "Lactuca sativa" and chicory "Cichorium spp.", carrots, turnips, salad beetroot, salsify, celeriac, radishes and similar edible roots, cucumbers and gherkins, and leguminous vegatables); 0710 - Vegetables, uncooked or cooked by steaming or boiling in water, frozen; 0903 - Maté.; 1006 - Rice</t>
  </si>
  <si>
    <r>
      <rPr>
        <sz val="11"/>
        <rFont val="Calibri"/>
      </rPr>
      <t>https://members.wto.org/crnattachments/2026/SPS/JPN/26_02365_00_e.pdf</t>
    </r>
  </si>
  <si>
    <t>Proposal of maximum residue limits (MRLs) for the following agricultural chemical:Pesticide: Spirodiclofen.</t>
  </si>
  <si>
    <t>Meat and edible meat offal (HS codes: 02.01, 02.02, 02.03, 02.04, 02.05, 02.06, 02.08 and 02.09)Dairy produce and natural honey (HS codes: 04.01 and 04.09)Animal originated products (HS code: 05.04)Edible vegetables and certain roots and tubers (HS codes: 07.02, 07.07, 07.09 and 07.10)Edible fruit and nuts, peel of citrus fruit (HS codes: 08.01, 08.02, 08.04, 08.05, 08.06, 08.07, 08.08, 08.09, 08.10, 08.11 and 08.14)Coffee, tea and spices (HS codes: 09.01, 09.02, 09.04, 09.05, 09.06, 09.07, 09.08, 09.09 and 09.10)Oil seeds and oleaginous fruits, miscellaneous grains, seeds and fruit (HS codes: 12.07 and 12.10)Animal fats and oils (HS codes: 15.01, 15.02 and 15.06)</t>
  </si>
  <si>
    <t>0201 - Meat of bovine animals, fresh or chilled; 0202 - Meat of bovine animals, frozen; 0203 - Meat of swine, fresh, chilled or frozen; 0204 - Meat of sheep or goats, fresh, chilled or frozen; 0205 - Meat of horses, asses, mules or hinnies, fresh, chilled or frozen.; 0206 - Edible offal of bovine animals, swine, sheep, goats, horses, asses, mules or hinnies, fresh, chilled or frozen; 0208 - Meat and edible offal of rabbits, hares, pigeons and other animals, fresh, chilled or frozen (excl. of bovine animals, swine, sheep, goats, horses, asses, mules, hinnies, poultry "fowls of the species Gallus domesticus", ducks, geese, turkeys and guinea fowls); 0209 - Pig fat, free of lean meat, and poultry fat, not rendered or otherwise extracted, fresh, chilled, frozen, salted, in brine, dried or smoked; 0401 - Milk and cream, not concentrated nor containing added sugar or other sweetening matter; 0409 - Natural honey.; 0504 - Guts, bladders and stomachs of animals (other than fish), whole and pieces thereof, fresh, chilled, frozen, salted, in brine, dried or smoked.; 0702 - Tomatoes, fresh or chilled.; 0707 - Cucumbers and gherkins, fresh or chilled.; 0709 - Other vegetables, fresh or chilled (excl. potatoes, tomatoes, alliaceous vegetables, edible brassicas, lettuce "Lactuca sativa" and chicory "Cichorium spp.", carrots, turnips, salad beetroot, salsify, celeriac, radishes and similar edible roots, cucumbers and gherkins, and leguminous vegatables); 0710 - Vegetables, uncooked or cooked by steaming or boiling in water, frozen; 0801 - Coconuts, Brazil nuts and cashew nuts, fresh or dried, whether or not shelled or peeled; 0802 - Other nuts, fresh or dried, whether or not shelled or peeled (excl. coconuts, Brazil nuts and cashew nuts); 0804 - Dates, figs, pineapples, avocados, guavas, mangoes and mangosteens, fresh or dried; 0805 - Citrus fruit, fresh or dried; 0806 - Grapes, fresh or dried; 0807 - Melons, incl. watermelons, and papaws "papayas", fresh; 0808 - Apples, pears and quinces, fresh; 0809 - Apricots, cherries, peaches incl. nectarines, plums and sloes, fresh; 0810 - Fresh strawberries, raspberries, blackberries, back, white or red currants, gooseberries and other edible fruits (excl. nuts, bananas, dates, figs, pineapples, avocados, guavas, mangoes, mangosteens, papaws "papayas", citrus fruit, grapes, melons, apples, pears, quinces, apricots, cherries, peaches, plums and sloes); 0811 - Fruit and nuts, uncooked or cooked by steaming or boiling in water, frozen, whether or not containing added sugar or other sweetening matter; 0814 - Peel of citrus fruit or melons (including watermelons), fresh, frozen, dried or provisionally preserved in brine, in sulphur water or in other preservative solutions.; 0901 - Coffee, whether or not roasted or decaffeinated; coffee husks and skins; coffee substitutes containing coffee in any proportion; 0902 - Tea, whether or not flavoured; 0904 - Pepper of the genus Piper; dried or crushed or ground fruits of the genus Capsicum or of the genus Pimenta; 0905 - Vanilla; 0906 - Cinnamon and cinnamon-tree flowers; 0907 - Cloves, whole fruit, cloves and stems; 0908 - Nutmeg, mace and cardamoms; 0909 - Seeds of anis, badian, fennel, coriander, cumin or caraway; juniper berries; 0910 - Ginger, saffron, turmeric "curcuma", thyme, bay leaves, curry and other spices (excl. pepper of the genus Piper, fruit of the genus Capsicum or of the genus Pimenta, vanilla, cinnamon, cinnamontree flowers, cloves [wholefruit], clove stems, nutmeg, mace, cardamoms, seeds of anise, badian, fennel, coriander, cumin and caraway, and juniper berries); 1207 - Other oil seeds and oleaginous fruits, whether or not broken (excl. edible nuts, olives, soya beans, groundnuts, copra, linseed, rape or colza seeds and sunflower seeds); 1210 - Hop cones, fresh or dried, whether or not ground, powdered or in the form of pellets; lupulin; 1501 - Pig fat, incl. lard, and poultry fat, rendered or otherwise extracted (excl. lard stearin and lard oil); 1502 - Fats of bovine animals, sheep or goats (excl. oil and oleostearin); 1506 - Other animal fats and oils and their fractions, whether or not refined, but not chemically modified.</t>
  </si>
  <si>
    <r>
      <rPr>
        <sz val="11"/>
        <rFont val="Calibri"/>
      </rPr>
      <t>https://members.wto.org/crnattachments/2026/SPS/JPN/26_02366_00_e.pdf</t>
    </r>
  </si>
  <si>
    <t>Proposal of maximum residue limits (MRLs) for the following agricultural chemical:Pesticide: Spiropidion.</t>
  </si>
  <si>
    <t>Meat and edible meat offal (HS codes: 02.01, 02.02, 02.03, 02.04, 02.05, 02.06, 02.07, 02.08 and 02.09)Dairy produce, birds' eggs and natural honey (HS codes: 04.01, 04.07, 04.08 and 04.09)Animal originated products (HS code: 05.04)Edible vegetables and certain roots and tubers (HS codes: 07.01, 07.02, 07.04, 07.07, 07.09 and 07.10)Edible fruit and peel of citrus fruit (HS codes: 08.05, 08.07, 08.11 and 08.14)Tea, mate and spices (HS codes: 09.02, 09.04, 09.05, 09.06, 09.07, 09.08, 09.09 and 09.10)Oil seeds and oleaginous fruits, miscellaneous grains, seeds and fruit (HS codes: 12.01, 12.07 and 12.12)Animal fats and oils (HS codes: 15.01, 15.02 and 15.06)</t>
  </si>
  <si>
    <t>0201 - Meat of bovine animals, fresh or chilled; 0202 - Meat of bovine animals, frozen; 0203 - Meat of swine, fresh, chilled or frozen; 0204 - Meat of sheep or goats, fresh, chilled or frozen; 0205 - Meat of horses, asses, mules or hinnies, fresh, chilled or frozen.; 0206 - Edible offal of bovine animals, swine, sheep, goats, horses, asses, mules or hinnies, fresh, chilled or frozen; 0207 - Meat and edible offal of fowls of the species Gallus domesticus, ducks, geese, turkeys and guinea fowls, fresh, chilled or frozen; 0208 - Meat and edible offal of rabbits, hares, pigeons and other animals, fresh, chilled or frozen (excl. of bovine animals, swine, sheep, goats, horses, asses, mules, hinnies, poultry "fowls of the species Gallus domesticus", ducks, geese, turkeys and guinea fowls); 0209 - Pig fat, free of lean meat, and poultry fat, not rendered or otherwise extracted, fresh, chilled, frozen, salted, in brine, dried or smoked; 0401 - Milk and cream, not concentrated nor containing added sugar or other sweetening matter; 0407 - Birds' eggs, in shell, fresh, preserved or cooked; 0408 - Birds' eggs, not in shell, and egg yolks, fresh, dried, cooked by steaming or by boiling in water, moulded, frozen or otherwise preserved, whether or not containing added sugar or other sweetening matter; 0409 - Natural honey.; 0504 - Guts, bladders and stomachs of animals (other than fish), whole and pieces thereof, fresh, chilled, frozen, salted, in brine, dried or smoked.; 0701 - Potatoes, fresh or chilled; 0702 - Tomatoes, fresh or chilled.; 0704 - Cabbages, cauliflowers, kohlrabi, kale and similar edible brassicas, fresh or chilled; 0707 - Cucumbers and gherkins, fresh or chilled.; 0709 - Other vegetables, fresh or chilled (excl. potatoes, tomatoes, alliaceous vegetables, edible brassicas, lettuce "Lactuca sativa" and chicory "Cichorium spp.", carrots, turnips, salad beetroot, salsify, celeriac, radishes and similar edible roots, cucumbers and gherkins, and leguminous vegatables); 0710 - Vegetables, uncooked or cooked by steaming or boiling in water, frozen; 0805 - Citrus fruit, fresh or dried; 0807 - Melons, incl. watermelons, and papaws "papayas", fresh; 0811 - Fruit and nuts, uncooked or cooked by steaming or boiling in water, frozen, whether or not containing added sugar or other sweetening matter; 0814 - Peel of citrus fruit or melons (including watermelons), fresh, frozen, dried or provisionally preserved in brine, in sulphur water or in other preservative solutions.; 0902 - Tea, whether or not flavoured; 0904 - Pepper of the genus Piper; dried or crushed or ground fruits of the genus Capsicum or of the genus Pimenta; 0905 - Vanilla; 0906 - Cinnamon and cinnamon-tree flowers; 0907 - Cloves, whole fruit, cloves and stems; 0908 - Nutmeg, mace and cardamoms; 0909 - Seeds of anis, badian, fennel, coriander, cumin or caraway; juniper berries; 0910 - Ginger, saffron, turmeric "curcuma", thyme, bay leaves, curry and other spices (excl. pepper of the genus Piper, fruit of the genus Capsicum or of the genus Pimenta, vanilla, cinnamon, cinnamontree flowers, cloves [wholefruit], clove stems, nutmeg, mace, cardamoms, seeds of anise, badian, fennel, coriander, cumin and caraway, and juniper berries); 1201 - Soya beans, whether or not broken; 1207 - Other oil seeds and oleaginous fruits, whether or not broken (excl. edible nuts, olives, soya beans, groundnuts, copra, linseed, rape or colza seeds and sunflower seeds); 1212 - Locust beans, seaweeds and other algae, sugar beet and sugar cane, fresh, chilled, frozen or dried, whether or not ground; fruit stones and kernels and other vegetable products, incl. unroasted chicory roots of the variety Cichorium intybus sativum, of a kind used primarily for human consumption, n.e.s.; 1501 - Pig fat, incl. lard, and poultry fat, rendered or otherwise extracted (excl. lard stearin and lard oil); 1502 - Fats of bovine animals, sheep or goats (excl. oil and oleostearin); 1506 - Other animal fats and oils and their fractions, whether or not refined, but not chemically modified.</t>
  </si>
  <si>
    <t>In due course.</t>
  </si>
  <si>
    <t>These proposed standards will take effect after a certain period. </t>
  </si>
  <si>
    <r>
      <rPr>
        <sz val="11"/>
        <rFont val="Calibri"/>
      </rPr>
      <t>https://members.wto.org/crnattachments/2026/SPS/JPN/26_02367_00_e.pdf</t>
    </r>
  </si>
  <si>
    <t>Issuance of Food Notice: Requirements for Registered Food Importers and Imported Food for Sale 2026 </t>
  </si>
  <si>
    <t>The proposal notified in G/SPS/N/NZL/790 (16 December 2025) is now adopted and was issued on 1 May 2026. This legislation will take effect from 1 February 2027. A link to the Food Notice is available here:</t>
  </si>
  <si>
    <t>Dried spices (pepper, chilli, paprika) Milk and dairy products Bivalve molluscan shellfish (BMS) and BMS products Tahini and sesame paste products</t>
  </si>
  <si>
    <t>0307 - Molluscs, fit for human consumption, even smoked, whether in shell or not, live, fresh, chilled, frozen, dried, salted or in brine; 04 - DAIRY PRODUCE; BIRDS' EGGS; NATURAL HONEY; EDIBLE PRODUCTS OF ANIMAL ORIGIN, NOT ELSEWHERE SPECIFIED OR INCLUDED; 0904 - Pepper of the genus Piper; dried or crushed or ground fruits of the genus Capsicum or of the genus Pimenta; 091099 - Spices (excl. pepper of the genus Piper, fruit of the genus Capsicum or of the genus Pimenta, vanilla, cinnamon, cinnamontree flowers, clove "wholefruit", clove stems, nutmeg, mace, cardamoms, seeds of anise, badian, fennel, coriander, cumin and caraway, and juniper berries, ginger, saffron, turmeric "curcuma" and mixtures of various types of spices); 091099 - Spices (excl. pepper of the genus Piper, fruit of the genus Capsicum or of the genus Pimenta, vanilla, cinnamon, cinnamontree flowers, clove "wholefruit", clove stems, nutmeg, mace, cardamoms, seeds of anise, badian, fennel, coriander, cumin and caraway, and juniper berries, ginger, saffron, turmeric "curcuma" and mixtures of various types of spices); 0904 - Pepper of the genus Piper; dried or crushed or ground fruits of the genus Capsicum or of the genus Pimenta; 04 - DAIRY PRODUCE; BIRDS' EGGS; NATURAL HONEY; EDIBLE PRODUCTS OF ANIMAL ORIGIN, NOT ELSEWHERE SPECIFIED OR INCLUDED; 0307 - Molluscs, fit for human consumption, even smoked, whether in shell or not, live, fresh, chilled, frozen, dried, salted or in brine</t>
  </si>
  <si>
    <r>
      <rPr>
        <sz val="11"/>
        <rFont val="Calibri"/>
      </rPr>
      <t xml:space="preserve">https://members.wto.org/crnattachments/2026/SPS/NZL/26_02362_00_e.pdf
https://www.mpi.govt.nz/consultations/proposed-changes-to-the-import-requirements-for-dried-spices-dairy-products-bivalve-molluscan-shellfish-products-and-tahini-and-sesame-paste-products 
</t>
    </r>
  </si>
  <si>
    <t>Various changes to the regulations under the Motor Vehicle Safety Act (2026) </t>
  </si>
  <si>
    <t>Following the public consultation on Various changes to the regulations under the Motor Vehicle Safety Act held January 30 to March 31, 2026, updates are being made to four (4) English Technical Standards Documents (TSD) and five (5) French "Document de normes techniques” (DNT). Changes include the full required bilingual label text in both versions of the TSD/DNT. This would make the documents clearer and easier to use. We are also removing the passenger car requirements from TSD 105 as CMVSS/TSD 105 do not apply to passenger cars. We are removing the old transitional provision date in S4.1 of TSD 110 as the date has passed and is no longer relevant. In the French version of the DNT 222 document only, there is a typo, using “425 W joules” while the English and US text correctly use “452 W joules”. These aspects of the consultation received only supportive comments.Link to the consultation:https://tc.canada.ca/en/corporate-services/consultations/various-changes-regulations-under-motor-vehicle-safety-act-mvsa-2026 (English)https://tc.canada.ca/fr/services-generaux/consultations/modifications-diverses-reglements-pris-vertu-loi-securite-automobile-2026 (French)</t>
  </si>
  <si>
    <t>Motor vehicle: (ICS: 43.020, 43.080)</t>
  </si>
  <si>
    <t>Transport Canada is considering these changes to the Motor Vehicle Safety Regulations, the Motor Vehicle Tire Safety Regulations and the Motor Vehicle Restraint Systems and Booster Seat Safety Regulations to:Provide the English and French required text when it’s prescribedClarify the intent of the requirementsUpdate the requirements to align with the technology currently in useClarify the process to obtain an approved code markMove a table back into the TSD now that the regulations permit it  </t>
  </si>
  <si>
    <r>
      <rPr>
        <sz val="11"/>
        <rFont val="Calibri"/>
      </rPr>
      <t xml:space="preserve">TSD 105: https://tc.canada.ca/sites/default/files/2026-04/105_TSD_rev7_FINAL.pdf 
TSD 110: https://tc.canada.ca/sites/default/files/2026-04/110_TSD_rev2_FINAL.pdf
TSD 120: https://tc.canada.ca/sites/default/files/2026-04/120_TSD_rev_3_FINAL.pdf
TSD 135: https://tc.canada.ca/sites/default/files/2026-04/135_TSD_rev5_FINAL.pdf  
DNT 222: (French only) 
https://tc.canada.ca/sites/default/files/2026-04/DNT-222-FR_rev0R_FINAL.pdf 
</t>
    </r>
  </si>
  <si>
    <t>Updating the Canada Motor Vehicle Tire Safety Standard requirements on Parasitic Tread Block Chunking (PTBC)</t>
  </si>
  <si>
    <t>Following the public consultation on Technical Standards Document (TSD) 139, which was published on 6 February 2026 and closed on 7 April 2026, it has been decided to update the document. The objective of this update is to change TSD 139 to accommodate PTBC for winter tires. The change adds the definition of PTBC to TSD 139 as a non-failure mode. This definition matches international standards. Normal tire chunking will remain a valid failure mode.   The consultation received only supportive comments.</t>
  </si>
  <si>
    <t>New pneumatic tyres, of rubber (HS code(s): 4011)</t>
  </si>
  <si>
    <t>4011 - New pneumatic tyres, of rubber; 4011 - New pneumatic tyres, of rubber</t>
  </si>
  <si>
    <t>Transport Canada is considering these changes to the Motor Vehicle Tire Safety RegulationsThe objective of this update is to change TSD 139 to accommodate PTBC for winter tires. The change adds the definition of PTBC to TSD 139 as a non-failure mode. This definition matches international standards. Normal tire chunking will remain a valid failure mode.  </t>
  </si>
  <si>
    <r>
      <rPr>
        <sz val="11"/>
        <rFont val="Calibri"/>
      </rPr>
      <t>TSD 139: https://tc.canada.ca/sites/default/files/2026-05/139_TSD_rev_1.pdf</t>
    </r>
  </si>
  <si>
    <t>Draft of Egyptian standard for “Stationary training equipment part 1: General safety requirements and test method”</t>
  </si>
  <si>
    <t>This draft of Egyptian standard specifies general safety requirements and test methods for indoor stationary training equipment. It also covers environmental aspects.This standard is applicable to all stationary training equipment. This includes equipment for use in training areas of organizations such as sport associations, educational establishments, hotels, sport halls, clubs, rehabilitation centres and studios (classes S and I) where access and control is specifically regulated by the owner (person who has the legal responsibility), equipment for domestic use (class H) and other types of equipment including motor driven equipment.Worth mentioning is that this draft standard is technically identical with ISO 20957-1:2024.</t>
  </si>
  <si>
    <t>Indoor sports equipment (ICS code(s): 97.220.30)</t>
  </si>
  <si>
    <t>97.220.30 - Indoor sports equipment</t>
  </si>
  <si>
    <t>Protection of the environment (TBT); Quality requirements (TBT)</t>
  </si>
  <si>
    <t>ISO 20957-1:2024</t>
  </si>
  <si>
    <t>Draft of Egyptian standard for “Stationary training equipment—part 6: Treadmills, additional specific safety requirements and test methods”</t>
  </si>
  <si>
    <t>This draft of Egyptian standard specifies safety requirements and test methods for treadmills in addition to the general safety requirements and test methods.This draft standard deals with significant hazards, hazardous situations and events relevant to stationary training equipment used as intended and under the conditions of misuse foreseeable by the manufacturer (see Clause 4).It is applicable to power-driven as well as to non-power/manually driven training equipment type treadmills (hereafter referred to as treadmills) with the classes S, H and I and classes A, B and C regarding accuracy.Worth mentioning is that this draft standard is technically identical with ISO 20957-6:2021</t>
  </si>
  <si>
    <t>ISO 20957-6:2021</t>
  </si>
  <si>
    <t>Draft of Egyptian standard for “Stationary training equipment—part 2:  Strength training equipment - Additional specific safety requirements and test methods”</t>
  </si>
  <si>
    <t>This draft of Egyptian standard specifies safety requirements for stationary strength training equipment, in addition to the general safety requirements.This standard is applicable to stationary strength training equipment with stacked weight resistance or alternative means of resistance, such as elastic cords, hydraulic, pneumatic, electrical, magnetic, springs and externally loaded weights (hereinafter referred to as stationary training equipment) with the classes H, S and I.Worth mentioning is that this draft standard is technically identical with ISO 20957-2:2024</t>
  </si>
  <si>
    <t>ISO 20957-2:2024</t>
  </si>
  <si>
    <t>The Draft Decree of the Minister of Religious Affairs regarding the Establishment of Harmonized System Codification of Types of Products that are Required to be Halal Certified in Food and Beverages has been enacted as the Decree of the Head of the Halal Product Assurance Organizing Agency (BPJPH) of the Republic of Indonesia Number 307 of 2025 concerning the Harmonized System Code for Types of Products Required to be Halal Certified in Food and Beverages, Food Additives, Cosmetics, and Natural Medicines. _x000D_
This regulation aims to enhance administrative order, provide legal certainty, and facilitate the supervision of halal products entering, circulating, and being traded within the territory of Indonesia. By using the Harmonized System (HS) Code as a reference, the Government seeks to align the international trade system with the national halal policy, thereby making product identification more systematic and standardized. </t>
  </si>
  <si>
    <t>Draft Law of Ukraine "On Amendments to Certain Laws of Ukraine on Improving the State Market Supervision and Technical Regulation System in Accordance with the Requirements of the European Union"</t>
  </si>
  <si>
    <t>Ukraine  notifies  that  the  draft  Law  "On Amendments to Certain Laws of Ukraine on Improving the State Market Supervision and Technical Regulation System in Accordance with the Requirements of the European Union"  has  been  adopted  as  the  Law  of Ukraine No. 4839-IX of 8 April 2026. _x000D_
The Law was published on 2 May 2026  and entered into force on 03 May 2026.</t>
  </si>
  <si>
    <t>non-food products</t>
  </si>
  <si>
    <t>National security requirements (TBT); Prevention of deceptive practices and consumer protection (TBT); Quality requirements (TBT); Harmonization (TBT)</t>
  </si>
  <si>
    <r>
      <rPr>
        <sz val="11"/>
        <rFont val="Calibri"/>
      </rPr>
      <t>https://members.wto.org/crnattachments/2026/TBT/UKR/final_measure/26_02355_00_x.pdf</t>
    </r>
  </si>
  <si>
    <t>Draft Order of the Ministry of Health of Ukraine “On Approval of Amendments to Certain Regulatory Acts of the Ministry of Health of Ukraine”</t>
  </si>
  <si>
    <t>Ukraine notifies the adoption of the Order of the Ministry of Health of Ukraine No. 203 "On Approval of Amendments to Certain Regulatory Acts of the Ministry of Health of Ukraine" of 19 February 2026 (the amendments concern hygienic requirements for dietary supplements and the rules on the addition of vitamins, minerals and certain other substances to foods).The Order was registered in the Ministry of Justice of Ukraine on 30 March 2026.It was officially published and entered into force on 17 April 2026.</t>
  </si>
  <si>
    <t>Food and dietary supplements</t>
  </si>
  <si>
    <r>
      <rPr>
        <sz val="11"/>
        <rFont val="Calibri"/>
      </rPr>
      <t>https://members.wto.org/crnattachments/2026/TBT/UKR/final_measure/26_02352_00_x.pdf</t>
    </r>
  </si>
  <si>
    <t>Draft Order of the Ministry of Health of Ukraine “On Approval of the Procedure for Confirming the Compliance of Medicine Manufacturing Facilities Located Outside Ukraine with the Good Manufacturing Practice Requirements Established in Ukraine”</t>
  </si>
  <si>
    <t>The draft Order has been developed in accordance with the requirements of Articles 47 and 108 of the Law of Ukraine "On Medicines" No. 2469-IX of 28 July 2022, taking into account relevant European Union legislation. In accordance with Article 47(4) of the Law, confirmation of compliance of medicine manufacturing with the Good Manufacturing Practice  requirements established in Ukraine, including for manufacturing facilities located outside Ukraine, shall be carried out by the state control authority through the inspection of manufacturing facilities conducted  in a manner aligned with European Union legislation, taking into account the inspection procedures and information exchange practices applied in the European Union for the manufacture and distribution of medicines, and based on a risk-based planning approach (except for imported active pharmaceutical ingredients).The draft Order establishes the legal and organisational framework for the procedure for confirming compliance of manufacturing conditions of medicines at manufacturing facilities located outside Ukraine with the Good Manufacturing Practice (GMP) requirements established in Ukraine.In particular, it provides for:the inspection of medicine manufacturing facilities located outside Ukraine;the recognition of official GMP compliance documents issued by competent authorities of countries with Stringent Regulatory Authorities (SRAs);the issuance by the state control authority of documents confirming GMP compliance;the definition of the powers and rights of officials of the state control authority in conducting the GMP compliance confirmation procedure; the rights and obligations of medicine manufacturers located outside Ukraine in the course of such procedure.This procedure applies to medicine manufacturers located outside the territory of Ukraine that hold a manufacturing licence (where such licensing is required under the national legislation of the country in which the manufacturing facilities are located) and that apply for the registration of medicines in Ukraine, as well as to applicants and their authorised representatives in accordance with the procedure established by law.It is also established that the procedure for confirming the compliance of medicine manufacturing with GMP requirements established in Ukraine that has been commenced but not completed prior to the entry into force of this Order,  shall be completed in accordance with the Procedure for Confirmation of Compliance of Manufacturing Conditions of Medicines with the Requirements of Good Manufacturing Practice,  approved by Order of the Ministry of Health of Ukraine No. 1130 of 27 December 2012 (as amended by Order  No. 1346 of 9 June 2020), which, for the purposes of conducting such a procedure until its completion, shall apply in the version in force as of the date of entry into force of this Order. Decisions adopted upon completion of such a procedure shall be issued using the forms approved by this Order. Upon the adoption of this draft Order, Order of the Ministry of Health of Ukraine No. 1130 of 27 December 2012 “On Approval of the Procedure for Confirmation of Compliance of Manufacturing Conditions of Medicines with the Requirements of Good Manufacturing Practice” shall cease to have effect. </t>
  </si>
  <si>
    <t>Medicines</t>
  </si>
  <si>
    <r>
      <rPr>
        <sz val="11"/>
        <rFont val="Calibri"/>
      </rPr>
      <t>https://members.wto.org/crnattachments/2026/TBT/UKR/26_02347_00_x.pdf
https://members.wto.org/crnattachments/2026/TBT/UKR/26_02347_01_x.pdf
https://members.wto.org/crnattachments/2026/TBT/UKR/26_02347_02_x.pdf
https://members.wto.org/crnattachments/2026/TBT/UKR/26_02347_03_x.pdf
https://members.wto.org/crnattachments/2026/TBT/UKR/26_02347_04_x.pdf
https://members.wto.org/crnattachments/2026/TBT/UKR/26_02347_05_x.pdf
https://members.wto.org/crnattachments/2026/TBT/UKR/26_02347_06_x.pdf
https://members.wto.org/crnattachments/2026/TBT/UKR/26_02347_07_x.pdf
https://members.wto.org/crnattachments/2026/TBT/UKR/26_02347_08_x.pdf
https://members.wto.org/crnattachments/2026/TBT/UKR/26_02347_09_x.pdf
https://members.wto.org/crnattachments/2026/TBT/UKR/26_02347_10_x.pdf
https://members.wto.org/crnattachments/2026/TBT/UKR/26_02347_11_x.pdf
https://members.wto.org/crnattachments/2026/TBT/UKR/26_02347_12_x.pdf
https://members.wto.org/crnattachments/2026/TBT/UKR/26_02347_13_x.pdf</t>
    </r>
  </si>
  <si>
    <t>Law of Ukraine No. 2469-IX “On Medicines” of 28 July 2022</t>
  </si>
  <si>
    <t>Safety Standard for Full-Size Baby Cribs</t>
  </si>
  <si>
    <t>In 2010, the U.S. Consumer Product Safety Commission (Commission or CPSC) published a consumer product safety standard for full-size baby cribs under section 104 of the Consumer Product Safety Improvement Act of 2008 (CPSIA). The standard incorporated by reference ASTM F1169-10, Standard Consumer Safety Specification for Full-Size Baby Cribs, with modifications. In 2019, the standard was updated to incorporate by reference ASTM F1169-19. The CPSIA sets forth a process for updating mandatory standards for durable infant or toddler products that are based on a voluntary standard, when a voluntary standards organization revises the standard. Consistent with the CPSIA update process, this direct final rule updates the mandatory standard for full-size baby cribs to incorporate by reference ASTM's 2025 version of the voluntary standard.The rule is effective on 1 August 2026, unless the Commission receives a significant adverse comment by 3 June 2026. If the Commission receives such a comment, it will publish a document in the Federal Register, withdrawing this direct final rule before its effective date. The incorporation by reference of certain material listed in this rule is approved by the Director of the Federal Register as of 1 August 2026.91 Federal Register (FR) 23908, 4 May 2026; Title 16 Code of Federal Regulations (CFR) Part 1219_x000D_
https://www.govinfo.gov/content/pkg/FR-2026-05-04/html/2026-08632.htm_x000D_
https://www.govinfo.gov/content/pkg/FR-2026-05-04/pdf/2026-08632.pdfA read-only copy of the existing (ASTM F1169-19), incorporated standard is available for viewing, at no cost, on the ASTM website at: https://www.astm.org/READINGLIBRARY/ A read-only copy of the revised standard (ASTM F1169-25), including a red-lined version that identifies the changes from the 2019 version to the 2025 version, is available, at no cost, on ASTM's website at: https://www.astm.org/CPSC.htmThis direct final rule is identified by Docket Number CPSC-2010-0075. The Docket Folder is available from Regulations.gov at https://www.regulations.gov/docket/CPSC-2010-0075/document and provides access to primary and supporting documents as well as comments received. Documents are also accessible from Regulations.gov by searching the Docket Number. WTO Members and their stakeholders are asked to submit significant adverse comments to the USA TBT Enquiry Point by or before 4pmEastern Time on 3 June 2026. Comments received by the USA TBT Enquiry Point from WTO Members and their stakeholders will be shared with CPSC and will also be submitted to the Docket on Regulations.gov if received within the comment period.Other actions notified under the symbol G/TBT/N/USA/564 are identified by Docket Number CPSC-2019-0025</t>
  </si>
  <si>
    <t>Baby cribs (ICS: 97.140, 97.190)</t>
  </si>
  <si>
    <t>97.140 - Furniture; 97.140 - Furniture; 97.190 - Equipment for children; 97.190 - Equipment for children</t>
  </si>
  <si>
    <t>Protection of children and consumers</t>
  </si>
  <si>
    <r>
      <rPr>
        <sz val="11"/>
        <rFont val="Calibri"/>
      </rPr>
      <t>https://members.wto.org/crnattachments/2026/TBT/USA/final_measure/26_02357_00_e.pdf</t>
    </r>
  </si>
  <si>
    <t>Removal of Standard of Identity for Canned "Tripe With Milk''</t>
  </si>
  <si>
    <t>The Food Safety and Inspection Service (FSIS) is removing the regulations for the standard of identity 
for canned ''Tripe with Milk.'' Although some establishments may 
continue to produce canned tripe with milk products, FSIS has 
determined that the existing standard for the finished canned article 
is unnecessary. Removal of the standard will provide greater 
flexibility for establishments. FSIS' labeling requirements are 
sufficient to ensure that these products are not misbranded.&gt;This final rule is effective on 3 June 2026.91 Federal Register (FR) 23903, 4 May 2026; Title 9 Code of Federal Regulations (CFR) Part 319_x000D_
https://www.govinfo.gov/content/pkg/FR-2026-05-04/html/2026-08580.htm_x000D_
https://www.govinfo.gov/content/pkg/FR-2026-05-04/pdf/2026-08580.pdfThis final rule and the notice of proposed rulemaking notified as G/TBT/N/USA/2222 are identified by Docket Number FSIS-2025-0016. The Docket Folder is available from Regulations.gov at https://www.regulations.gov/docket/FSIS-2025-0016/document and provides access to primary documents as well as comments received. Documents are also accessible from Regulations.gov by searching the Docket Number.</t>
  </si>
  <si>
    <t>Canned tripe with milk; Meat, meat products and other animal produce (ICS code(s): 67.120)</t>
  </si>
  <si>
    <t>67.120 - Meat, meat products and other animal produce; 67.120 - Meat, meat products and other animal produce</t>
  </si>
  <si>
    <r>
      <rPr>
        <sz val="11"/>
        <rFont val="Calibri"/>
      </rPr>
      <t>https://members.wto.org/crnattachments/2026/TBT/USA/final_measure/26_02358_00_e.pdf</t>
    </r>
  </si>
  <si>
    <t>Draft Plant Quarantine (Regulation of Import into India) Order, 2003 (Fifth Amendment) 2026</t>
  </si>
  <si>
    <t>The Draft Plant Quarantine (Regulation of Import into India) (Fifth Amendment) Order, 2026 seeks to further liberalize provisions governingfresh durian fruitsDurio zibethinus Murr) from Viet Nam.</t>
  </si>
  <si>
    <t>Fresh durian fruitsDurio zibethinus Murr)</t>
  </si>
  <si>
    <t>081060 - Fresh durians</t>
  </si>
  <si>
    <r>
      <rPr>
        <sz val="11"/>
        <rFont val="Calibri"/>
      </rPr>
      <t>https://members.wto.org/crnattachments/2026/SPS/IND/26_02346_00_e.pdf</t>
    </r>
  </si>
  <si>
    <t>Notice of Administration Order of Saudi Food and Drug Authority Ref. No. 18187 dated 26 October 2025 entitled “Temporary ban on importation of poultry meat, eggs and their products originating from West-Flanders in Belgium”</t>
  </si>
  <si>
    <t>The Saudi Food and Drug Authority (SFDA) has subsequently issued the Notice Administrative Order No. 46570 dated 30 April 2026, lifting the temporary ban on the importation of poultry meat, eggs and their products originating from West-Flanders in Belgium, based on the WOAH report dated 17 April 2026, indicating that West-Flanders in Belgium is free of Highly Pathogenic Avian Influenza Virus (HPAI).</t>
  </si>
  <si>
    <t>0207 - Meat and edible offal of fowls of the species Gallus domesticus, ducks, geese, turkeys and guinea fowls, fresh, chilled or frozen; 0407 - Birds' eggs, in shell, fresh, preserved or cooked; 0207 - Meat and edible offal of fowls of the species Gallus domesticus, ducks, geese, turkeys and guinea fowls, fresh, chilled or frozen; 0407 - Birds' eggs, in shell, fresh, preserved or cooked</t>
  </si>
  <si>
    <t>Animal diseases; Animal health; Avian Influenza; Food safety; Human health; Pest- or Disease- free Regions / Regionalization; Withdrawal of the measure; Animal diseases; Food safety; Animal health; Human health; Avian Influenza; Pest- or Disease- free Regions / Regionalization</t>
  </si>
  <si>
    <r>
      <rPr>
        <sz val="11"/>
        <rFont val="Calibri"/>
      </rPr>
      <t>https://members.wto.org/crnattachments/2026/SPS/SAU/26_02343_00_x.pdf</t>
    </r>
  </si>
  <si>
    <t>Notice of Administration Order of Saudi Food and Drug Authority Ref. No. 38527 dated 12 March 2026 entitled “Temporary ban on importation of poultry meat, eggs and their products originating from Buenos Aires in Argentina”</t>
  </si>
  <si>
    <t>The Saudi Food and Drug Authority (SFDA) has subsequently issued the Notice Administrative Order No. 46552 dated 30 April 2026, lifting the temporary ban on the importation of poultry meat, eggs and their products originating from Buenos Aires in Argentina, based on the WOAH report dated 17 April 2026, indicating that Buenos Aires in Argentina is free of Highly Pathogenic Avian Influenza Virus (HPAI).</t>
  </si>
  <si>
    <t>Animal diseases; Animal health; Avian Influenza; Food safety; Human health; Withdrawal of the measure; Animal health; Food safety; Animal diseases; Avian Influenza; Human health</t>
  </si>
  <si>
    <r>
      <rPr>
        <sz val="11"/>
        <rFont val="Calibri"/>
      </rPr>
      <t>https://members.wto.org/crnattachments/2026/SPS/SAU/26_02345_00_x.pdf</t>
    </r>
  </si>
  <si>
    <t xml:space="preserve">Notice of Administration Order of Saudi Food and Drug Authority Ref. No. 40691 dated 1 April 2026 entitled “Temporary ban on importation of poultry meat, eggs and their products originating from Cordoba in Argentina”_x000D_
</t>
  </si>
  <si>
    <t>The Saudi Food and Drug Authority (SFDA) has subsequently issued the Notice Administrative Order No. 46552 dated 30 April 2026, lifting the temporary ban on the importation of poultry meat, eggs and their products originating from Cordoba in Argentina, based on the WOAH report dated 17 April 2026, indicating that Cordoba in Argentina is free of Highly Pathogenic Avian Influenza Virus (HPAI).</t>
  </si>
  <si>
    <r>
      <rPr>
        <sz val="11"/>
        <rFont val="Calibri"/>
      </rPr>
      <t>https://members.wto.org/crnattachments/2026/SPS/SAU/26_02344_00_x.pdf</t>
    </r>
  </si>
  <si>
    <t>Draft Order of the Ministry of Economy, Environment and Agriculture of Ukraine “On Approval of the Requirements for Ensuring Animal Welfare During Transport and Related Operations”</t>
  </si>
  <si>
    <t>The draft Order is developed with the aim to approve the Requirements for ensuring animal welfare during transport and related operations, including measures to be carried out by the competent authority with respect to consignments to be placed on the market, imported (sent) into the customs territory of Ukraine and/or exported (sent) from it, to align national legislation with the requirements of European Union law.The Requirements include provisions on:  route plans (appropriate selection and preparation of means of transport, route planning taking into account journey duration and possible delays);ensuring sufficient space allowances for each animal and adequate ventilation with specified air flow rates;feeding and watering intervals, depending on the species of animals and the duration of the journey;a unified detailed procedure for the preparation and conduct of animal transport operations, ensuring equal and transparent conditions for all market operators;procedures for the issuance and withdrawal of certificates of approval for means of transport for the carriage of animals;authorization for short and long journeys;requirements for keeping and authorization of journey logs, etc.</t>
  </si>
  <si>
    <t>Live horses, asses, mules and hinnies (HS code(s): 0101); Live bovine animals (HS code(s): 0102); Live swine (HS code(s): 0103); Live sheep and goats (HS code(s): 0104); Live poultry, "fowls of the species Gallus domesticus, ducks, geese, turkeys and guinea fowls" (HS code(s): 0105)</t>
  </si>
  <si>
    <t>0101 - Live horses, asses, mules and hinnies; 0102 - Live bovine animals; 0103 - Live swine; 0104 - Live sheep and goats; 0105 - Live poultry, "fowls of the species Gallus domesticus, ducks, geese, turkeys and guinea fowls"</t>
  </si>
  <si>
    <t>The Order will enter into force on the date of its publication.</t>
  </si>
  <si>
    <r>
      <rPr>
        <sz val="11"/>
        <rFont val="Calibri"/>
      </rPr>
      <t>https://members.wto.org/crnattachments/2026/SPS/UKR/26_02348_00_x.pdf
https://members.wto.org/crnattachments/2026/SPS/UKR/26_02348_01_x.pdf
https://members.wto.org/crnattachments/2026/SPS/UKR/26_02348_02_x.pdf
https://members.wto.org/crnattachments/2026/SPS/UKR/26_02348_03_x.pdf
https://members.wto.org/crnattachments/2026/SPS/UKR/26_02348_04_x.pdf
https://me.gov.ua/Documents/Detail/fdcc105c-7fcb-4bd6-a161-a35adea11664?lang=uk-UA&amp;title=ProktNakazuMinisterstvaEkonomiki-DovkilliaTaSilskogoGospodarstvaUkrainiproZatverdzhenniaVimogDoZabezpechenniaBlagopoluchchiaTvarinPidChasYikhTransportuvanniaTaZdiisnenniaSuputnikhOperatsii</t>
    </r>
  </si>
  <si>
    <t>Ukraine notifies the adoption of the Order of the Ministry of Health of Ukraine No. 203  “On Approval of Amendments to Certain Regulatory Acts of the Ministry of Health of Ukraine" of 19 February 2026 (the amendments concern hygienic requirements for dietary supplements and the rules on the addition of vitamins, minerals and certain other substances to foods). _x000D_
The Order was registered in the Ministry of Justice of Ukraine on 30 March 2026._x000D_
It was officially published and entered into force on 17 April 2026. </t>
  </si>
  <si>
    <r>
      <rPr>
        <sz val="11"/>
        <rFont val="Calibri"/>
      </rPr>
      <t>https://members.wto.org/crnattachments/2026/SPS/UKR/26_02353_00_x.pdf
https://zakon.rada.gov.ua/laws/show/z0417-26#Text</t>
    </r>
  </si>
  <si>
    <t>Proyecto de Norma Oficial Mexicana PROY-NOM-027-ASEA-2026 Estaciones de Servicio con fin Específico para Expendio al Publico de Gas Natural Licuado (GNL) y/o Gas Natural Comprimido (GNC) generado en la Instalación a partir de GNL para vehículos automotores. </t>
  </si>
  <si>
    <t>The notified draft Official Mexican Standard seeks to establish the technical specifications and industrial safety, operational safety and environmental protection requirements that must be applied during the design, construction, operation and maintenance stages, as well as during the pre-startup safety review of service stations specifically intended for the retail sale of liquefied natural gas (LNG) and/or compressed natural gas (CNG) generated on-site from LNG, for motor vehicles.G/TBT/N/MEX/566- 2 -</t>
  </si>
  <si>
    <t>Es de observancia obligatoria, en todo el territorio nacional, y establece las especificaciones técnicas y requisitos de Seguridad Industrial, Seguridad Operativa y protección al medio ambiente, que deben ser aplicados en las etapas de Diseño, Construcción, Operación y Mantenimiento, así como en la Revisión de Seguridad de Pre-arranque de Estaciones de Servicio con fin Específico para el Expendio al Público de Gas Natural Licuado (GNL) y/o Gas Natural Comprimido (GNC) generado en la Instalación a partir del GNL, para vehículos automotores.</t>
  </si>
  <si>
    <t>13.100 - Occupational safety. Industrial hygiene; 75.060 - Natural gas</t>
  </si>
  <si>
    <r>
      <rPr>
        <sz val="11"/>
        <rFont val="Calibri"/>
      </rPr>
      <t>https://members.wto.org/crnattachments/2026/TBT/MEX/26_02338_00_s.pdf</t>
    </r>
  </si>
  <si>
    <t>The following current Mexican Official Standards, or, where applicable, those replacing them, and international regulations must be consulted for the correct application of the notified draft standard:• NOM-001-SEDE-2012, Instalaciones eléctricas (utilización) (Mexican Official Standard NOM-001-SEDE-2012: Electrical installations (use)). Published in the Official Journal on 29 November 2012.• NOM-011-SECRE-2000, Gas natural comprimido para uso automotor. Requisitos mínimos de seguridad en instalaciones vehiculares (Mexican Official Standard NOM-011-SECRE-2000: Compressed natural gas for automotive use. Minimum safety requirements for vehicle systems). Published in the Official Journal on 23 October 2002.</t>
  </si>
  <si>
    <t>Proyecto de Norma Oficial Mexicana PROY-NOM-026-ASEA-2026 ,Sustancias sujetas a reporte de competencia federal del Sector Hidrocarburos para el Registro de Emisiones y Transferencia de Contaminantes. Listado, Umbrales de reporte para el Sector Hidrocarburos y criterios técnicos para incluir y excluir sustancias o modificar sus Umbrales de reporte. </t>
  </si>
  <si>
    <t>The notified draft standard seeks to establish the list of substances subject to federal reporting requirements in the hydrocarbons sector that are emitted or transferred in hydrocarbons sector activities for inclusion in the Pollutant Release and Transfer Register (RETC).G/TBT/N/MEX/567- 2 -</t>
  </si>
  <si>
    <t>Es de observancia obligatoria, en todo el territorio nacional, y establece la lista de Sustancias sujetas a reporte de competencia federal del Sector Hidrocarburos que se emitan o transfieran en las actividades de Sector Hidrocarburos para su integración en el Registro de Emisiones y Transferencia de Contaminantes (RETC).</t>
  </si>
  <si>
    <t>13.040 - Air quality; 71.020 - Production in the chemical industry</t>
  </si>
  <si>
    <r>
      <rPr>
        <sz val="11"/>
        <rFont val="Calibri"/>
      </rPr>
      <t>https://members.wto.org/crnattachments/2026/TBT/MEX/26_02339_00_s.pdf</t>
    </r>
  </si>
  <si>
    <t>Proyecto de reglamento de la Ley N° 32159, Ley de Control del Consumo de Productos de Tabaco, Nicotina o Sucedáneos de ambos para la protección de la vida y la salud.</t>
  </si>
  <si>
    <t>The aim of the notified Regulation is to elaborate on the provisions set out in Law No. 32159, "Law to control the consumption of products containing tobacco, nicotine, or tobacco or nicotine substitutes, for the protection of life and health". The Regulation seeks to protect life and guarantee the right to health for individuals, families and communities, through the implementation of provisions relating to restrictions and prohibitions on the advertising, marketing and consumption of products containing tobacco, nicotine, and tobacco and nicotine substitutes; monitoring and oversight; and educational measures and information that raise awareness of the health, social, environmental and economic impacts of consuming these products.</t>
  </si>
  <si>
    <t>Partidas arancelarias del Arancel de Aduanas 2022CODIGODesignación de la mercancíaObservaciones24.01Tabaco en rama o sin elaborar; desperdicios de tabaco.Solo productos de tabaco, nicotina o sucedáneo de ambos2401.10- Tabaco sin desvenar o desnervar:2401.10.10.00- - Tabaco negro2401.10.20.00- - Tabaco rubio2401.20- Tabaco total o parcialmente desvenado o desnervado:2401.20.10.00- - Tabaco negro2401.20.20.00- - Tabaco rubio2401.30.00.00- Desperdicios de tabaco24.020Cigarros (puros) (incluso despuntados), cigarritos (puritos) y cigarrillos, de tabaco o de sucedáneos del tabaco.2402.10.00.00- Cigarros (puros) (incluso despuntados) y cigarritos (puritos), que contengan tabaco2402.20- Cigarrillos que contengan tabaco:2402.20.10.00- - De tabaco negro2402.20.20.00- - De tabaco rubio2402.90.00.00- Los demás24.03Los demás tabacos y sucedáneos del tabaco, elaborados; tabaco «homogeneizado» o «reconstituido»; extractos y jugos de tabaco.- Tabaco para fumar, incluso con sucedáneos de tabaco en cualquier proporción:2403.11.00.00- - Tabaco para pipa de agua mencionado en la Nota 1 de subpartida de este Capítulo2403.19.00.00- - Los demás- Los demás:2403.91.00.00- - Tabaco «homogeneizado» o «reconstituido»2403.99.00.00- - Los demás24.04Productos que contengan tabaco, tabaco reconstituido, nicotina o sucedáneos del tabaco o de nicotina, destinados para la inhalación sin combustión; otros productos que contengan nicotina destinados para la absorción de nicotina en el cuerpo humano.- Productos destinados para la inhalación sin combustión:2404.11.00.00- - Que contengan tabaco o tabaco reconstituido2404.12.00.00- - Los demás, que contengan nicotina2404.19.00- - Los demás:2404.19.00.10-      -     -     Que contengan sucedáneos del tabaco2404.19.00.90-      -     -     Los demás- Los demás:2404.91.00.00- - Para administrarse por vía oral2404.92.00.00- - Para administrarse por vía transdérmica2404.99.00.00- - Los demás85.43Máquinas y aparatos eléctricos con función propia, no expresados ni comprendidos en otra parte de este Capítulo.8543.40.00.00- Cigarrillos electrónicos y dispositivos personales de vaporización eléctricos similares8543.70- Las demás máquinas y aparatos:8543.70.90.00- - Las demás</t>
  </si>
  <si>
    <t>2401 - Unmanufactured tobacco; tobacco refuse; 240110 - Tobacco, unstemmed or unstripped; 240120 - Tobacco, partly or wholly stemmed or stripped, otherwise unmanufactured; 240130 - Tobacco refuse; 2402 - Cigars, cheroots, cigarillos and cigarettes of tobacco or of tobacco substitutes; 240210 - Cigars, cheroots and cigarillos containing tobacco; 240220 - Cigarettes, containing tobacco; 240290 - Cigars, cheroots, cigarillos and cigarettes consisting wholly of tobacco substitutes; 2403 - Manufactured tobacco and manufactured tobacco substitutes, "homogenised" or "reconstituted" tobacco, tobacco extracts and tobacco essences (excl. products of 2404 and cigars, incl. cheroots, cigarillos and cigarettes); 240311 - Water-pipe tobacco (excl. tobacco-free. See subheading note 1.); 240319 - Smoking tobacco, whether or not containing tobacco substitutes in any proportion (excl. water-pipe tobacco containing tobacco); 240391 - Tobacco, "homogenised" or "reconstituted" from finely-chopped tobacco leaves, tobacco refuse or tobacco dust (excl. products of 2404); 240399 - Chewing tobacco, snuff and other manufactured tobacco and manufactured tobacco substitutes, and tobacco powder, tobacco extracts and essences (excl. cigars, cheroots, cigarillos and cigarettes, smoking tobacco whether or not containing tobacco substitutes in any proportion, "homogenised" or "reconstituted" tobacco, nicotine extracted from the tobacco plant, insecticides manufactured from tobacco extracts and essences, and products of 2404); 2404 - Products containing tobacco, reconstituted tobacco, nicotine, or tobacco or nicotine substitutes, intended for inhalation without combustion; other nicotine containing products intended for the intake of nicotine into the human body; 240411 - Products containing tobacco or reconstituted tobacco, intended for inhalation without combustion; 240412 - Products containing nicotine, intended for inhalation without combustion (excl. containing tobacco or reconstituted tobacco); 240419 - Products containing tobacco or nicotine substitutes, intended for inhalation without combustion (excl. containing nicotine); 240491 - Nicotine containing products intended for the intake of nicotine into the human body, for oral application (excl. for inhalation); 240492 - Nicotine containing products intended for the intake of nicotine into the human body, for transdermal application; 240499 - Nicotine containing products intended for the intake of nicotine into the human body (excl. for oral or transdermal application); 8543 - Electrical machines and apparatus, having individual functions, n.e.s. in chapter 85 and parts thereof; 854340 - Electronic cigarettes and similar personal electric vaporizing devices; 854370 - Electrical machines and apparatus, having individual functions, n.e.s. in chapter 85</t>
  </si>
  <si>
    <t>65.160 - Tobacco, tobacco products and related equipment</t>
  </si>
  <si>
    <t>Seis (06) meses después de su publicación en el Diario Oficial El Peruano.</t>
  </si>
  <si>
    <r>
      <rPr>
        <sz val="11"/>
        <rFont val="Calibri"/>
      </rPr>
      <t xml:space="preserve">https://members.wto.org/crnattachments/2026/TBT/PER/26_02333_00_s.pdf
</t>
    </r>
  </si>
  <si>
    <t>1. Ley N° 26842, Ley General de Salud y sus modificatorias.2. Resolución Legislativa N° 28280 que aprueba el "Convenio Marco de la OMS para el Control del Tabaco".3. Ley N° 32159, Ley del control del consumo de productos de tabaco, nicotina o sucedáneos de ambos para la protección de la vida y la salud.4. Decisión 827 de la Comunidad Andina, Lineamientos para la elaboración, adopción y aplicación de reglamentos técnicos y procedimientos de evaluación de la conformidad en los Países Miembros de la Comunidad Andina y a nivel comunitario.G/TBT/N/PER/177- 4 - 5. Resolución Ministerial N° 236 2026/MINSA (published in the Official Journal, El Peruano, of 20 March 2026).Relevant notifications:• G/TBT/N/PER/16</t>
  </si>
  <si>
    <t>Proyecto de decreto supremo que modifica el artículo 119 del Reglamento sobre vigilancia y control sanitario de alimentos y bebidas, aprobado mediante Decreto Supremo N° 007-98-SA.</t>
  </si>
  <si>
    <t>The notified draft Supreme Decree amends Article 119 (Materials and packaging) of the Regulations on Sanitary Surveillance and Control of Food and Beverages, approved by Supreme Decree No. 007-98-SA.</t>
  </si>
  <si>
    <t>Partidas arancelarias del Arancel de Aduanas 2022CODIGODESCRIPCION3915.10.00.00- De polímeros de etileno3915.20.00.00- De polímeros de estireno3915.30.00.00- De polímeros de cloruro de vinilo3915.90.00.00- De los demás plásticos3923.21.00.00- - De polímeros de etileno3923.29.90.00- - - Los demás3923.30.91.00- - - De capacidad superior o igual a 18, litros (5 gal.)3923.30.99.00- - - Los demás3923.50.10.00- - Tapones de silicona3923.50.90.00- - Los demás 3923.90.00.00- Los demás3924.10.10.00- - Biberones3924.10.90.00- - Los demás3924.90.00.00- Los demás4706.20.00.00- Pasta de fibras obtenidas de papel o cartón reciclado (desperdicios y desechos)4707.90.00.00- Los demás, incluidos los desperdicios y desechos sin clasificar4805.24.00.00- - De peso inferior o igual a 150 g/m24805.25.00.10- - - De pasta obtenida por procedimiento químico-mecánico y peso superior o igual a 225 g/m24805.25.00.90- - - Los demás4811.59.20.00- - - Con lámina intermedia de aluminio, de los tipos utilizados para envasar productos en la industria alimentaria, incluso impresos4811.59.50.00- - - Recubierto o revestido por ambas caras, de plástico, de los tipos utilizados en la industria alimentaria, incluso impresos4819.10.00.00- Cajas de papel o cartón corrugado4819.20.00.00- Cajas y cartonajes, plegables, de papel o cartón, sin corrugar4819.30.10.00- - Multipliegos4819.30.90.00- - Los demás4819.40.00.00- Los demás sacos (bolsas); bolsitas y cucuruchos4823.69.00.00- - Los demás4823.70.00.00- Artículos moldeados o prensados, de pasta de papel4823.90.90.99- - - - Los demás6305.32.00.00- - Continentes intermedios flexibles para productos a granel6305.33.10.00- - - De polietileno6305.33.20.00- - - De polipropileno6305.39.00.00- - Los demás7001.00.10.00- Desperdicios y desechos7010.90.10.00- - De capacidad superior a 1 l 7010.90.20.00- - De capacidad superior a 0,33 l pero inferior o igual a 1 l7010.90.30.00- - De capacidad superior a 0,15 l pero inferior o igual a 0,33 l7010.90.40.00- - De capacidad inferior o igual a 0,15 l7204.10.00.00- Desperdicios y desechos, de fundición7204.21.00.00- - De acero inoxidable7204.29.00.00- - Los demás7204.30.00.00- Desperdicios y desechos, de hierro o acero estañados7204.41.00.00- - Torneaduras, virutas, esquirlas, limaduras (de amolado, aserrado, limado) y recortes de estampado o de corte, incluso en paquetes7204.49.00.00- - Los demás7204.50.00.00- Lingotes de chatarra7309.00.00.00Depósitos, cisternas, cubas y recipientes similares para cualquier materia (excepto gas comprimido o licuado), de fundición, hierro o acero, de capacidad superior a 300 l, sin dispositivos mecánicos ni térmicos, incluso con revestimiento interior o calorífugo.7310.10.00.00- De capacidad superior o igual a 50 l7310.21.00.00- - Latas o botes para ser cerrados por soldadura o rebordeado7310.29.90.00- - - Los demás7602.00.00.00Desperdicios y desechos, de aluminio.7611.00.00.00Depósitos, cisternas, cubas y recipientes similares para cualquier materia (excepto gas comprimido o licuado), de aluminio, de capacidad superior a 300 l, sin dispositivos mecánicos ni térmicos, incluso con revestimiento interior o calorífugo.7612.10.00.00- Envases tubulares flexibles7612.90.10.00- - Envases para el transporte de leche7612.90.30.00- - Envases criógenos7612.90.40.00- - Barriles, tambores y bidones7612.90.90.00- - Los demás7902.00.00.00Desperdicios y desechos, de cinc.8002.00.00.00Desperdicios y desechos, de estaño.9617.00.00.00Termos y demás recipientes isotérmicos, montados y aislados por vacío, así como sus partes (excepto las ampollas de vidrio).</t>
  </si>
  <si>
    <t>391510 - Waste, parings and scrap, of polymers of ethylene; 391520 - Waste, parings and scrap, of polymers of styrene; 391530 - Waste, parings and scrap, of polymers of vinyl chloride; 391590 - Waste, parings and scrap of plastics (excl. that of polymers of ethylene, styrene and vinyl chloride); 392321 - Sacks and bags, incl. cones, of polymers of ethylene; 392329 - Sacks and bags, incl. cones, of plastics (excl. those of polymers of ethylene); 392330 - Carboys, bottles, flasks and similar articles for the conveyance or packaging of goods, of plastics; 392350 - Stoppers, lids, caps and other closures, of plastics; 392390 - Articles for the conveyance or packaging of goods, of plastics (excl. boxes, cases, crates and similar articles; sacks and bags, incl. cones; carboys, bottles, flasks and similar articles; spools, spindles, bobbins and similar supports; stoppers, lids, caps and other closures); 392410 - Tableware and kitchenware, of plastics; 392490 - Household articles and toilet articles, of plastics (excl. tableware, kitchenware, baths, shower-baths, washbasins, bidets, lavatory pans, seats and covers, flushing cisterns and similar sanitary ware); 470620 - Pulps of fibres derived from recovered "waste and scrap" paper or paperboard; 470790 - Recovered "waste and scrap" paper or paperboard, incl. unsorted waste and scrap (excl. waste and scrap of unbleached kraft paper or kraft paperboard, or of corrugated paper or corrugated paperboard, that of paper or paperboard made mainly of bleached chemical pulp not colured in the mass, that of paper or paperboard made mainly of mechanical pulp, and paper wool); 480524 - Testliner "recycled liner board", uncoated, in rolls of a width &gt; 36 cm or in square or rectangular sheets with one side &gt; 36 cm and the other side &gt; 15 cm in the unfolded state, weighing &lt;= 150 g/m²; 480525 - Testliner "recycled liner board", uncoated, in rolls of a width &gt; 36 cm or in square or rectangular sheets with one side &gt; 36 cm and the other side &gt; 15 cm in the unfolded state, weighing &gt; 150 g/m²; 481159 - Paper and paperboard, surface-coloured, surface-decorated or printed, coated, impregnated or covered with artificial resins or plastics, in rolls or in square or rectangular sheets, of any size (excl. bleached and weighing &gt; 150 g/m², and adhesives); 481910 - Cartons, boxes and cases, of corrugated paper or paperboard; 481920 - Folding cartons, boxes and cases, of non-corrugated paper or paperboard; 481930 - Sacks and bags, of paper, paperboard, cellulose wadding or webs of cellulose fibres, having a base of a width of &gt;= 40 cm; 481940 - Sacks and bags, incl. cones, of paper, paperboard, cellulose wadding or webs of cellulose fibres (excl. those having a base of a width of &gt;= 40 cm, and record sleeves); 482369 - Trays, dishes, plates, cups and the like, of paper or paperboard (excl. of bamboo paper or bamboo paperboard); 482370 - Moulded or pressed articles of paper pulp, n.e.s.; 482390 - Paper, paperboard, cellulose wadding and webs of cellulose fibres, in strips or rolls of a width &lt;= 36 cm, in rectangular or square sheets, of which no side &gt; 36 cm in the unfolded state, or cut to shape other than rectangular or square, and articles of paper pulp, paper, cellulose wadding or webs of cellulose fibres, n.e.s.; 630532 - Flexible intermediate bulk containers, for the packing of goods, of synthetic or man-made textile materials; 630533 - Sacks and bags, for the packing of goods, of polyethylene or polypropylene strip or the like (excl. flexible intermediate bulk containers); 630539 - Sacks and bags, for the packing of goods, of man-made textile materials (excl. of polyethylene or polypropylene strip or the like, and flexible intermediate bulk containers); 700100 - Cullet and other waste and scrap of glass; glass in the mass (excl. glass in the form of powder, granules or flakes, and activated glass of heading 8549); 701090 - Carboys, bottles, flasks, jars, pots, phials and other containers, of glass, of a kind used for the commercial conveyance or packing of goods, and preserving jars, of glass (excl. ampoules, glass inners for containers, with vacuum insulation, perfume atomizers, flasks, bottles etc. for atomizers); 720410 - Waste and scrap, of cast iron (excl. radioactive); 720421 - Waste and scrap of stainless steel (excl. radioactive, and waste and scrap of batteries and electric accumulators); 720429 - Waste and scrap of alloy steel (excl. stainless steel, and waste and scrap, radioactive, or waste and scrap from batteries and electric accumulators); 720430 - Waste and scrap of tinned iron or steel (excl. radioactive, and waste and scrap of batteries and electric accumulators); 720441 - Turnings, shavings, chips, milling waste, sawdust, filings, trimmings and stampings of iron or steel, whether or not in bundles (excl. those of cast iron, alloy steel or tinned iron or steel); 720449 - Waste and scrap of iron or steel (excl. slag, scale and other waste of the production of iron and steel; radioactive waste and scrap; fragments of pigs, blocks or other primary forms of pig iron or spiegeleisen; waste and scrap of cast iron, alloy steel or tinned iron or steel; turnings, shavings, chips, milling waste, sawdust, filings, trimmings and stampings; waste and scrap of primary cells, primary batteries and electric accumulators); 720450 - Remelting scrap ingots of iron or steel (excl. products whose chemical composition conforms to the definitions of pig iron, spiegeleisen, or ferro-alloys); 730900 - Reservoirs, tanks, vats and similar containers, of iron or steel, for any material "other than compressed or liquefied gas", of a capacity of &gt; 300 l, not fitted with mechanical or thermal equipment, whether or not lined or heat-insulated (excl. containers specifically constructed or equipped for one or more types of transport); 731010 - Tanks, casks, drums, cans, boxes and similar containers, of iron or steel, for any material, of a capacity of &gt;= 50 l but &lt;= 300 l, n.e.s. (excl. containers for compressed or liquefied gas, or containers fitted with mechanical or thermal equipment); 731021 - Cans of iron or steel, of a capacity of &lt; 50 l, which are to be closed by soldering or crimping (excl. containers for compressed or liquefied gas); 731029 - Tanks, casks, drums, cans, boxes and similar containers, of iron or steel, for any material, of a capacity of &lt; 50 l, n.e.s. (excl. containers for compressed or liquefied gas, or containers fitted with mechanical or thermal equipment, and cans which are to be closed by soldering or crimping); 760200 - Waste and scrap, of aluminium (excl. slags, scale and the like from iron and steel production, containing recoverable aluminium in the form of silicates, ingots or other similar unwrought shapes, of remelted waste and scrap, of aluminium, ashes and residues from aluminium production); 761100 - Reservoirs, tanks, vats and similar containers, of aluminium, for any material (other than compressed or liquefied gas), of a capacity of &gt; 300 l, not fitted with mechanical or thermal equipment, whether or not lined or heat-insulated (excl. containers specifically constructed or equipped for one or more types of transport); 761210 - Collapsible tubular containers, of aluminium; 761290 - Casks, drums, cans, boxes and similar containers, incl. rigid tubular containers, of aluminium, for any material (other than compressed or liquefied gas), of a capacity of &lt;= 300 l, n.e.s.; 790200 - Zinc waste and scrap (excl. ash and residues from zinc production "heading 2620", ingots and other similar unwrought shapes, of remelted waste and scrap, of zinc "heading 7901" and waste and scrap of primary cells, primary batteries and electric accumulators); 800200 - Tin waste and scrap (excl. ash and residues from the manufacture of tin of heading 2620, and ingots and similar unwrought tin produced from melted tin waste and scrap of heading 8001); 961700 - Vacuum flasks and other vacuum vessels, and parts thereof (excl. glass inners)</t>
  </si>
  <si>
    <t>55.020 - Packaging and distribution of goods in general; 67.250 - Materials and articles in contact with foodstuffs</t>
  </si>
  <si>
    <r>
      <rPr>
        <sz val="11"/>
        <rFont val="Calibri"/>
      </rPr>
      <t xml:space="preserve">https://members.wto.org/crnattachments/2026/TBT/PER/26_02334_00_s.pdf
</t>
    </r>
  </si>
  <si>
    <t>1. Ley N° 26842, Ley General de Salud y sus modificatorias.2. Decreto Legislativo N° 1062, Ley de Inocuidad de los alimentos.3. Decreto Supremo N° 007-98-SA. Reglamento sobre Vigilancia y Control Sanitario de Alimentos y Bebidas.4. Resolución Ministerial N° 388-2026/MINSA (published in the Official Journal, El Peruano, of 18 April 2026).</t>
  </si>
  <si>
    <t>National Emission Standards for Hazardous Air Pollutants: 
Ethylene Oxide Emissions Standards for Sterilization Facilities 
Residual Risk and Technology Review Reconsideration; Extension of 
Comment Period</t>
  </si>
  <si>
    <t xml:space="preserve">On 17 March 2026, the U.S. Environmental Protection Agency (EPA) proposed a rule titled "National Emission Standards for Hazardous Air Pollutants: Ethylene Oxide Emissions Standards for Sterilization Facilities Residual Risk and Technology Review Reconsideration” (notified in G/TBT/N/USA/1554/Rev.1). The EPA is extending the comment period on this proposed rule, which is scheduled to close on 1 May 2026. The comment period will now end on 15 May 2026, to allow additional time for stakeholders to review and comment on the proposal.The EPA is extending the comment period for the proposed rule that published in the Federal Register (FR) on 17 March 2026, at 91 FR 12700. The EPA must receive written comments on or before 15 May 2026.91 Federal Register (FR) 23382, 1 May 2026; Title 40 Code of Federal Regulations (CFR) Part 63_x000D_
https://www.govinfo.gov/content/pkg/FR-2026-05-01/html/2026-08518.htm_x000D_
https://www.govinfo.gov/content/pkg/FR-2026-05-01/pdf/2026-08518.pdfThis action and previous actions notified under the symbol G/TBT/N/USA/1554 are identified by Docket Numbers EPA-HQ-OAR-2019-0178. The Docket Folder is available from Regulations.gov at https://www.regulations.gov/docket/EPA-HQ-OAR-2019-0178/document and provides access to primary and supporting documents as well as comments received. Documents are also accessible from Regulations.gov by searching the Docket Number. WTO Members and their stakeholders are asked to submit comments to the USA TBT Enquiry Point by or before 4pmEastern Time on 15 May 2026. Comments received by the USA TBT Enquiry Point from WTO Members and their stakeholders will be shared with EPA and will also be submitted to the Docket on Regulations.gov if received within the comment period._x000D_
</t>
  </si>
  <si>
    <t>Ethylene oxide emissions;  Environmental protection (ICS code(s): 13.020); Cleanrooms and associated controlled environments (ICS code(s): 13.040.35); Occupational safety. Industrial hygiene (ICS code(s): 13.100); Oxides (ICS code(s): 71.060.20)</t>
  </si>
  <si>
    <t>13.020 - Environmental protection; 13.040.35 - Cleanrooms and associated controlled environments; 13.100 - Occupational safety. Industrial hygiene; 71.060.20 - Oxides; 13.020 - Environmental protection; 13.040.35 - Cleanrooms and associated controlled environments; 13.100 - Occupational safety. Industrial hygiene; 71.060.20 - Oxides</t>
  </si>
  <si>
    <t>Draft. Establishes the phytosanitary requirements for the importation of grains of castor bean (Ricinus communis) produced in India</t>
  </si>
  <si>
    <t>Draft Ordinance aiming to establish the phytosanitary requirements for the importation into Brazil of grains of castor bean (Ricinus communis) produced in India.</t>
  </si>
  <si>
    <t>Castor bean (Ricinus communis</t>
  </si>
  <si>
    <r>
      <rPr>
        <sz val="11"/>
        <rFont val="Calibri"/>
      </rPr>
      <t>https://members.wto.org/crnattachments/2026/SPS/BRA/26_02336_00_e.pdf
https://members.wto.org/crnattachments/2026/SPS/BRA/26_02336_00_x.pdf</t>
    </r>
  </si>
  <si>
    <t>Draft. Establishes the phytosanitary requirements for the importation of seeds (Category 4) of castor bean (Ricinus communis) produced in any origin</t>
  </si>
  <si>
    <t>Draft Ordinance aiming to establish the phytosanitary requirements for the importation into Brazil of of seeds (Category 4) of castor bean (Ricinus communis) produced in any origin.</t>
  </si>
  <si>
    <r>
      <rPr>
        <sz val="11"/>
        <rFont val="Calibri"/>
      </rPr>
      <t>https://members.wto.org/crnattachments/2026/SPS/BRA/26_02337_00_e.pdf
https://members.wto.org/crnattachments/2026/SPS/BRA/26_02337_00_x.pdf</t>
    </r>
  </si>
  <si>
    <t>Draft Commission Regulation (EU) amending Annexes II, III and V to Regulation (EC) No 396/2005 of the European Parliament and of the Council as regards maximum residue levels for carbofuran, imazalil, mandipropamid, propaquizafop, quizalofop-P-ethyl and quizalofop-P-tefuryl in or on certain products (Text with EEA relevance)</t>
  </si>
  <si>
    <t>The proposed draft Regulation concerns the review of existing Maximum Residue Levels (MRLs) for carbofuran, imazalil, mandipropamid, propaquizafop, quizalofop-P-ethyl and quizalofop-P-tefuryl in certain food commodities. Based on the European Food Safety Authority risk assessment MRLs for these substances in certain commodities are lowered, while some MRLs will be raised.</t>
  </si>
  <si>
    <t>Certain products of plant origin, including fruit and vegetables</t>
  </si>
  <si>
    <t>This Regulation shall enter into force on the twentieth day following that of its publication in the Official Journal of the European Union, and apply six months thereafter.</t>
  </si>
  <si>
    <r>
      <rPr>
        <sz val="11"/>
        <rFont val="Calibri"/>
      </rPr>
      <t>https://members.wto.org/crnattachments/2026/SPS/EEC/26_02332_00_e.pdf
https://members.wto.org/crnattachments/2026/SPS/EEC/26_02332_01_e.pdf
https://members.wto.org/crnattachments/2026/SPS/EEC/26_02332_02_e.pdf
https://members.wto.org/crnattachments/2026/SPS/EEC/26_02332_03_e.pdf
https://members.wto.org/crnattachments/2026/SPS/EEC/26_02332_04_e.pdf</t>
    </r>
  </si>
  <si>
    <t>The European Food Safety Authority published reasoned opinions on the existing MRLs for carbofuran, imazalil, mandipropamid, propaquizafop, quizalofop-P-ethyl and quizalofop-P-tefuryl. Based on these opinions, Regulation (EC) No 396/2005 should be amended following a risk analysis approach.
In addition, Codex Alimentarius Committee revoked all CXLs for carbofuran in 2024. 
The current EU policy is to align EU MRLs with CXLs if the following conditions are fulfilled: (i) that the European Union sets MRLs for the commodity under consideration; (ii) that the current EU MRL is lower than the CXL; and (iii) that the CXL is acceptable to the European Union with respect to its policy objective of ensuring a high level of consumer protection, including aspects on supporting data and extrapolations. 
Where the European Union considers that a proposed CXL is not acceptable, it makes a reservation to the Codex Committee on Pesticide Residues (CCPR). Reservations made by the European Union, concerning some of the active substances envisaged by the draft Regulation, are listed in the relevant CCPR reports:
http://www.fao.org/fao-who-codexalimentarius/committees/committee/related-meetings/en/?committee=CCPR.</t>
  </si>
  <si>
    <t>Import Requirements For Specific Plant Products</t>
  </si>
  <si>
    <t>According to our national regulations, the products with the HS codes given in item 3 need to accompany the Phytosanitary Certificate which was prepared by the NPPO of the exporter country as of 1 July 2026 and will be subjected to phytosanitary controls along entering Türkiye.While entering Türkiye:Lack of Phytosanitary Certificates which were regulated for the mentioned products;Inappropriate results of the phytosanitary controls.In these cases, the products will be returned or destroyed. </t>
  </si>
  <si>
    <t>Anet seeds (Anethum graveolens) (HS code: 0910.99.99.00.19) and Cilantro seeds (Coriandrum sativum) (HS code: 09.09)</t>
  </si>
  <si>
    <t>091099 - Spices (excl. pepper of the genus Piper, fruit of the genus Capsicum or of the genus Pimenta, vanilla, cinnamon, cinnamontree flowers, clove "wholefruit", clove stems, nutmeg, mace, cardamoms, seeds of anise, badian, fennel, coriander, cumin and caraway, and juniper berries, ginger, saffron, turmeric "curcuma" and mixtures of various types of spices); 0909 - Seeds of anis, badian, fennel, coriander, cumin or caraway; juniper berries</t>
  </si>
  <si>
    <t>DRS 453: 2026, Mouthwash — Specification</t>
  </si>
  <si>
    <t>This Draft Rwanda standard specifies requirements, sampling and test methods for liquid mouthwash._x000D_
This Rwanda standard is not applicable to other delivery systems (e.g. mouth sprays, foams, powders). It is not applicable to mouthwash for prescription only.</t>
  </si>
  <si>
    <t>Cosmetics. Toiletries (ICS code(s): 71.100.70)</t>
  </si>
  <si>
    <r>
      <rPr>
        <sz val="11"/>
        <rFont val="Calibri"/>
      </rPr>
      <t>https://members.wto.org/crnattachments/2026/TBT/RWA/26_02316_00_e.pdf</t>
    </r>
  </si>
  <si>
    <t>RS EAS 847-16, Cosmetics — Analytical methods — Part 16: Determination of lead, mercury and arsenic contentRS EAS 847-17, Cosmetics — Analytical methods — Part 17: Determination of pHRS ISO 3696, Water for analytical laboratory use — Specification and test methodsRS ISO 21149, Cosmetics — Microbiology — Enumeration and detection of aerobic mesophilic bacteriaRS ISO 1942, Dentistry — VocabularyRS ISO 22717, Cosmetics — Microbiology — Detection of Pseudomonas aeruginosaRS ISO 18416, Cosmetics — Microbiology — Detection of Candida albicansRS ISO 21150, Cosmetics — Microbiology — Detection of Escherichia coli</t>
  </si>
  <si>
    <t>DRS 638: 2026, Biofortified Orange Fleshed Sweetpotato (OFSP)— Specification</t>
  </si>
  <si>
    <t>This Draft Rwanda Standard specifies requirements, sampling and test methods for biofortified Orange_x000D_
Fleshed Sweetpotato, OFSP (Ipomoea batatas (L.) Lam) intended for human consumption</t>
  </si>
  <si>
    <t>Prepackaged and prepared foods (ICS code(s): 67.230)</t>
  </si>
  <si>
    <r>
      <rPr>
        <sz val="11"/>
        <rFont val="Calibri"/>
      </rPr>
      <t>https://members.wto.org/crnattachments/2026/TBT/RWA/26_02317_00_e.pdf</t>
    </r>
  </si>
  <si>
    <t>AOAC 2016.13, Determination of Lutein, β-Carotene, and Lycopene in Infant Formula and Adult Nutritionals by Ultra-High-Performance Liquid ChromatographyRS CXC 44, Code of Practice for Packaging and Transport of Fresh Fruit and VegetablesRS CXC 53, Code of Hygienic Practice for Fresh Fruits and VegetablesRS CXS 192, General standard for food additivesRS CXS 193, Codex general standard for contaminants and toxins in foodRS EAS 38, Labelling of pre-packaged foods — General requirementsRS ISO 874, Fresh fruits and vegetables — Sampling</t>
  </si>
  <si>
    <t>DRS 452:2026, Beeswax, bleached for cosmetic use — Specification</t>
  </si>
  <si>
    <t>This Draft Rwanda Standard specifies the requirements, sampling and test methods for beeswax, bleached for cosmetic use.</t>
  </si>
  <si>
    <r>
      <rPr>
        <sz val="11"/>
        <rFont val="Calibri"/>
      </rPr>
      <t>https://members.wto.org/crnattachments/2026/TBT/RWA/26_02318_00_e.pdf</t>
    </r>
  </si>
  <si>
    <t>RS 278, Cosmetics — methods of samplingRS EAS 346, Labelling of cosmetics — General requirementsRS EAS 846, Glossary of terms relating to the cosmetic industryRS ISO 660, Animal and vegetable fats and oils — Determination of Acid value and acidityRS ISO 3961, Animal and vegetable fats and oils — Determination of iodine valueRS ISO 3657, Animal and vegetable fats and oils — Determination of saponification valueRS EAS 847-6, Cosmetics — Analytical method — Part 6: Determination of melting pointRS EAS 847-15, Cosmetics — Analytical method — Part 15: Determination of ash content</t>
  </si>
  <si>
    <t>RS 639: 2026, Biofortified Orange Fleshed Sweetpotato (OFSP) flour— Specification</t>
  </si>
  <si>
    <t>This Draft Rwanda Standard specifies requirements, sampling and test methods for flour obtained from the processing of Biofortified Orange Fleshed Sweetpotato from varieties of Ipomoea batatas Lam intended for human consumption.</t>
  </si>
  <si>
    <r>
      <rPr>
        <sz val="11"/>
        <rFont val="Calibri"/>
      </rPr>
      <t>https://members.wto.org/crnattachments/2026/TBT/RWA/26_02319_00_e.pdf</t>
    </r>
  </si>
  <si>
    <t>AOAC 2016.13, Determination of Lutein, β-Carotene, and Lycopene in Infant Formula and Adult Nutritionals by Ultra-High-Performance Liquid ChromatographyAOAC 925.10, Solids (Total) and moisture in flour. Air oven methodAOAC 965.22, Sorting corn grits, Sieving method.AOAC 999.11, Lead, Cadmium, Copper, Iron and Zinc in Foods. Atomic absorption Spectrophotometry after dry ashingISO 23719, Cereals and cereal products — Determination of 17 mycotoxins by ultra-high-performance liquid chromatography and tandem mass spectrometry method (UHPLC-MS/MS)RS CXC 44, Code of Practice for Packaging and Transport of Fresh Fruit and VegetablesRS CXC 53, Code of Hygienic Practice for Fresh Fruits and VegetablesRS CXS 192, General standard for food additivesRS CXS 193, Codex general standard for contaminants and toxins in foodRS EAS 38, Labelling of pre-packaged foods — General requirementsRS EAS 900, Cereals, pulses and their products — SamplingRS ISO 16050, Foodstuffs — Determination of aflatoxin B1, and the total content of aflatoxins B1, B2, G1 and G2 in cereals, nuts and derived products — High-performance liquid chromatographic methodRS ISO 16649-2, Microbiology of food and animal feeding stuffs — Horizontal method for the enumeration of beta-glucuronidase-positive Escherichia coli Part 2: Colony-count technique at 44 degrees C using 5-bromo-4-chloro-3-indolyl beta-D-glucuronideRS ISO 21527-2, Microbiology of food and animal feeding stuffs — Horizontal method for the enumeration of yeasts and moulds Part 2: Colony count technique in products with water activity less than or equal to 0,95RS ISO 2171, Cereals, pulses and by-products — Determination of ash yield by incinerationRS ISO 4833-1, Microbiology of the food chain — Horizontal method for the enumeration of microorganisms Part 1: Colony count at 30 °C by the pour plate techniqueRS ISO 5498, Agricultural food products — Determination of crude fibre content — General methodRS ISO 5985, Animal feeding stuffs — Determination of ash insoluble in hydrochloric acidRS ISO 6579-1, Microbiology of the food chain — Horizontal method for the detection, enumeration and serotyping of Salmonella Part 1: Detection of Salmonella spp.</t>
  </si>
  <si>
    <t>DRS 640: 2026, Biofortified Orange Fleshed Sweetpotato (OFSP) puree— Specification</t>
  </si>
  <si>
    <t>This Draft Rwanda Standard specifies requirements, sampling and test methods for puree obtained from the processing of Biofortified Orange Fleshed Sweetpotato from varieties of Ipomoea batatas Lam intended for human consumption.</t>
  </si>
  <si>
    <r>
      <rPr>
        <sz val="11"/>
        <rFont val="Calibri"/>
      </rPr>
      <t>https://members.wto.org/crnattachments/2026/TBT/RWA/26_02320_00_e.pdf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</si>
</sst>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 x14ac:knownFonts="1">
    <font>
      <sz val="11"/>
      <name val="Calibri"/>
    </font>
    <font>
      <b/>
      <sz val="11"/>
      <name val="Calibri"/>
    </font>
    <font>
      <u/>
      <sz val="11"/>
      <color rgb="FF0000FF"/>
      <name val="Calibri"/>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0" fillId="0" borderId="0" xfId="0" applyAlignment="1">
      <alignment wrapText="1"/>
    </xf>
    <xf numFmtId="164" fontId="0" fillId="0" borderId="0" xfId="0" applyNumberFormat="1"/>
    <xf numFmtId="0" fontId="1" fillId="0" borderId="1" xfId="0" applyFont="1" applyBorder="1" applyAlignment="1">
      <alignment horizontal="center" vertical="top"/>
    </xf>
    <xf numFmtId="164" fontId="1" fillId="0" borderId="1" xfId="0" applyNumberFormat="1" applyFont="1" applyBorder="1" applyAlignment="1">
      <alignment horizontal="center" vertical="top"/>
    </xf>
    <xf numFmtId="0" fontId="1" fillId="0" borderId="1" xfId="0" applyFont="1" applyBorder="1" applyAlignment="1">
      <alignment horizontal="center" vertical="top" wrapText="1"/>
    </xf>
    <xf numFmtId="0" fontId="0" fillId="0" borderId="1" xfId="0" applyBorder="1" applyAlignment="1">
      <alignment vertical="top"/>
    </xf>
    <xf numFmtId="164" fontId="0" fillId="0" borderId="1" xfId="0" applyNumberFormat="1" applyBorder="1" applyAlignment="1">
      <alignment vertical="top"/>
    </xf>
    <xf numFmtId="0" fontId="2" fillId="0" borderId="1" xfId="0" applyFont="1" applyBorder="1" applyAlignment="1">
      <alignment vertical="top"/>
    </xf>
    <xf numFmtId="0" fontId="0" fillId="0" borderId="1" xfId="0" applyBorder="1" applyAlignment="1">
      <alignment vertical="top" wrapText="1"/>
    </xf>
    <xf numFmtId="164" fontId="0" fillId="0" borderId="1" xfId="0" applyNumberFormat="1" applyBorder="1" applyAlignment="1">
      <alignment horizontal="center" vertical="top"/>
    </xf>
    <xf numFmtId="164" fontId="0" fillId="0" borderId="0" xfId="0" applyNumberForma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613"/>
  <sheetViews>
    <sheetView tabSelected="1" topLeftCell="A598" workbookViewId="0">
      <selection activeCell="C5" sqref="C5"/>
    </sheetView>
  </sheetViews>
  <sheetFormatPr defaultRowHeight="15" x14ac:dyDescent="0.25"/>
  <cols>
    <col min="1" max="1" width="30" customWidth="1"/>
    <col min="2" max="2" width="20" style="11" customWidth="1"/>
    <col min="3" max="3" width="90.42578125" customWidth="1"/>
    <col min="4" max="5" width="100" style="1" customWidth="1"/>
    <col min="6" max="6" width="32.5703125" style="1" customWidth="1"/>
    <col min="7" max="7" width="24.5703125" style="1" customWidth="1"/>
    <col min="8" max="8" width="23.5703125" style="1" customWidth="1"/>
    <col min="9" max="9" width="39.28515625" style="1" customWidth="1"/>
    <col min="10" max="10" width="23.28515625" style="1" customWidth="1"/>
    <col min="11" max="11" width="36.42578125" style="1" customWidth="1"/>
    <col min="12" max="12" width="15.42578125" customWidth="1"/>
    <col min="13" max="13" width="19.5703125" style="11" customWidth="1"/>
    <col min="14" max="15" width="30" style="2" customWidth="1"/>
    <col min="16" max="16" width="31.7109375" customWidth="1"/>
    <col min="17" max="17" width="71.7109375" customWidth="1"/>
    <col min="18" max="18" width="78.5703125" customWidth="1"/>
    <col min="19" max="19" width="81.42578125" customWidth="1"/>
    <col min="20" max="20" width="79.85546875" customWidth="1"/>
    <col min="21" max="21" width="8.42578125" customWidth="1"/>
    <col min="22" max="22" width="9" customWidth="1"/>
    <col min="23" max="23" width="6.85546875" customWidth="1"/>
    <col min="24" max="24" width="8.5703125" customWidth="1"/>
    <col min="25" max="25" width="9.5703125" customWidth="1"/>
    <col min="26" max="26" width="9.42578125" customWidth="1"/>
    <col min="27" max="27" width="14.140625" customWidth="1"/>
    <col min="28" max="28" width="26.85546875" style="1" customWidth="1"/>
    <col min="29" max="30" width="10.5703125" customWidth="1"/>
    <col min="31" max="31" width="10.28515625" customWidth="1"/>
    <col min="32" max="32" width="12.140625" customWidth="1"/>
    <col min="33" max="33" width="16.7109375" customWidth="1"/>
    <col min="34" max="34" width="11" style="1" customWidth="1"/>
  </cols>
  <sheetData>
    <row r="1" spans="1:34" ht="20.100000000000001" customHeight="1" x14ac:dyDescent="0.25">
      <c r="A1" s="3" t="s">
        <v>0</v>
      </c>
      <c r="B1" s="4" t="s">
        <v>1</v>
      </c>
      <c r="C1" s="3" t="s">
        <v>2</v>
      </c>
      <c r="D1" s="5" t="s">
        <v>3</v>
      </c>
      <c r="E1" s="5" t="s">
        <v>4</v>
      </c>
      <c r="F1" s="5" t="s">
        <v>5</v>
      </c>
      <c r="G1" s="5" t="s">
        <v>6</v>
      </c>
      <c r="H1" s="5" t="s">
        <v>7</v>
      </c>
      <c r="I1" s="5" t="s">
        <v>8</v>
      </c>
      <c r="J1" s="5" t="s">
        <v>9</v>
      </c>
      <c r="K1" s="5" t="s">
        <v>10</v>
      </c>
      <c r="L1" s="3" t="s">
        <v>11</v>
      </c>
      <c r="M1" s="4" t="s">
        <v>12</v>
      </c>
      <c r="N1" s="4" t="s">
        <v>13</v>
      </c>
      <c r="O1" s="4" t="s">
        <v>14</v>
      </c>
      <c r="P1" s="3" t="s">
        <v>15</v>
      </c>
      <c r="Q1" s="3" t="s">
        <v>16</v>
      </c>
      <c r="R1" s="3" t="s">
        <v>17</v>
      </c>
      <c r="S1" s="3" t="s">
        <v>18</v>
      </c>
      <c r="T1" s="3" t="s">
        <v>19</v>
      </c>
      <c r="U1" s="3" t="s">
        <v>20</v>
      </c>
      <c r="V1" s="3" t="s">
        <v>21</v>
      </c>
      <c r="W1" s="3" t="s">
        <v>22</v>
      </c>
      <c r="X1" s="3" t="s">
        <v>23</v>
      </c>
      <c r="Y1" s="3" t="s">
        <v>24</v>
      </c>
      <c r="Z1" s="3" t="s">
        <v>25</v>
      </c>
      <c r="AA1" s="3" t="s">
        <v>26</v>
      </c>
      <c r="AB1" s="5" t="s">
        <v>27</v>
      </c>
      <c r="AC1" s="3" t="s">
        <v>28</v>
      </c>
      <c r="AD1" s="3" t="s">
        <v>29</v>
      </c>
      <c r="AE1" s="3" t="s">
        <v>30</v>
      </c>
      <c r="AF1" s="3" t="s">
        <v>31</v>
      </c>
      <c r="AG1" s="3" t="s">
        <v>32</v>
      </c>
      <c r="AH1" s="5" t="s">
        <v>33</v>
      </c>
    </row>
    <row r="2" spans="1:34" ht="20.100000000000001" customHeight="1" x14ac:dyDescent="0.25">
      <c r="A2" s="6" t="s">
        <v>34</v>
      </c>
      <c r="B2" s="10">
        <v>46143</v>
      </c>
      <c r="C2" s="8" t="str">
        <f>HYPERLINK("https://epingalert.org/en/Search?viewData= G/SPS/N/BRA/2487"," G/SPS/N/BRA/2487")</f>
        <v xml:space="preserve"> G/SPS/N/BRA/2487</v>
      </c>
      <c r="D2" s="9" t="s">
        <v>2250</v>
      </c>
      <c r="E2" s="9" t="s">
        <v>2251</v>
      </c>
      <c r="F2" s="9" t="s">
        <v>2252</v>
      </c>
      <c r="G2" s="9" t="s">
        <v>38</v>
      </c>
      <c r="H2" s="9" t="s">
        <v>38</v>
      </c>
      <c r="I2" s="9" t="s">
        <v>39</v>
      </c>
      <c r="J2" s="9" t="s">
        <v>38</v>
      </c>
      <c r="K2" s="9" t="s">
        <v>40</v>
      </c>
      <c r="L2" s="6" t="s">
        <v>961</v>
      </c>
      <c r="M2" s="10">
        <v>46203</v>
      </c>
      <c r="N2" s="7" t="s">
        <v>42</v>
      </c>
      <c r="O2" s="7" t="s">
        <v>42</v>
      </c>
      <c r="P2" s="6" t="s">
        <v>43</v>
      </c>
      <c r="Q2" s="9" t="s">
        <v>2253</v>
      </c>
      <c r="R2" s="6" t="str">
        <f>HYPERLINK("https://docs.wto.org/imrd/directdoc.asp?DDFDocuments/t/G/SPS/NBRA2487.docx", "https://docs.wto.org/imrd/directdoc.asp?DDFDocuments/t/G/SPS/NBRA2487.docx")</f>
        <v>https://docs.wto.org/imrd/directdoc.asp?DDFDocuments/t/G/SPS/NBRA2487.docx</v>
      </c>
      <c r="S2" s="6" t="str">
        <f>HYPERLINK("https://docs.wto.org/imrd/directdoc.asp?DDFDocuments/u/G/SPS/NBRA2487.docx", "https://docs.wto.org/imrd/directdoc.asp?DDFDocuments/u/G/SPS/NBRA2487.docx")</f>
        <v>https://docs.wto.org/imrd/directdoc.asp?DDFDocuments/u/G/SPS/NBRA2487.docx</v>
      </c>
      <c r="T2" s="6" t="str">
        <f>HYPERLINK("https://docs.wto.org/imrd/directdoc.asp?DDFDocuments/v/G/SPS/NBRA2487.docx", "https://docs.wto.org/imrd/directdoc.asp?DDFDocuments/v/G/SPS/NBRA2487.docx")</f>
        <v>https://docs.wto.org/imrd/directdoc.asp?DDFDocuments/v/G/SPS/NBRA2487.docx</v>
      </c>
      <c r="U2" s="6" t="s">
        <v>38</v>
      </c>
      <c r="V2" s="6" t="s">
        <v>38</v>
      </c>
      <c r="W2" s="6" t="s">
        <v>38</v>
      </c>
      <c r="X2" s="6" t="s">
        <v>38</v>
      </c>
      <c r="Y2" s="6" t="s">
        <v>38</v>
      </c>
      <c r="Z2" s="6" t="s">
        <v>38</v>
      </c>
      <c r="AA2" s="6" t="s">
        <v>38</v>
      </c>
      <c r="AB2" s="9" t="s">
        <v>38</v>
      </c>
      <c r="AC2" s="6" t="s">
        <v>45</v>
      </c>
      <c r="AD2" s="6" t="s">
        <v>45</v>
      </c>
      <c r="AE2" s="6" t="s">
        <v>46</v>
      </c>
      <c r="AF2" s="6" t="s">
        <v>45</v>
      </c>
      <c r="AG2" s="6" t="s">
        <v>46</v>
      </c>
      <c r="AH2" s="9" t="s">
        <v>38</v>
      </c>
    </row>
    <row r="3" spans="1:34" ht="20.100000000000001" customHeight="1" x14ac:dyDescent="0.25">
      <c r="A3" s="6" t="s">
        <v>34</v>
      </c>
      <c r="B3" s="10">
        <v>46143</v>
      </c>
      <c r="C3" s="8" t="str">
        <f>HYPERLINK("https://epingalert.org/en/Search?viewData= G/SPS/N/BRA/2488"," G/SPS/N/BRA/2488")</f>
        <v xml:space="preserve"> G/SPS/N/BRA/2488</v>
      </c>
      <c r="D3" s="9" t="s">
        <v>2254</v>
      </c>
      <c r="E3" s="9" t="s">
        <v>2255</v>
      </c>
      <c r="F3" s="9" t="s">
        <v>2252</v>
      </c>
      <c r="G3" s="9" t="s">
        <v>38</v>
      </c>
      <c r="H3" s="9" t="s">
        <v>38</v>
      </c>
      <c r="I3" s="9" t="s">
        <v>39</v>
      </c>
      <c r="J3" s="9" t="s">
        <v>38</v>
      </c>
      <c r="K3" s="9" t="s">
        <v>40</v>
      </c>
      <c r="L3" s="6" t="s">
        <v>38</v>
      </c>
      <c r="M3" s="10">
        <v>46203</v>
      </c>
      <c r="N3" s="7" t="s">
        <v>42</v>
      </c>
      <c r="O3" s="7" t="s">
        <v>42</v>
      </c>
      <c r="P3" s="6" t="s">
        <v>43</v>
      </c>
      <c r="Q3" s="9" t="s">
        <v>2256</v>
      </c>
      <c r="R3" s="6" t="str">
        <f>HYPERLINK("https://docs.wto.org/imrd/directdoc.asp?DDFDocuments/t/G/SPS/NBRA2488.docx", "https://docs.wto.org/imrd/directdoc.asp?DDFDocuments/t/G/SPS/NBRA2488.docx")</f>
        <v>https://docs.wto.org/imrd/directdoc.asp?DDFDocuments/t/G/SPS/NBRA2488.docx</v>
      </c>
      <c r="S3" s="6" t="str">
        <f>HYPERLINK("https://docs.wto.org/imrd/directdoc.asp?DDFDocuments/u/G/SPS/NBRA2488.docx", "https://docs.wto.org/imrd/directdoc.asp?DDFDocuments/u/G/SPS/NBRA2488.docx")</f>
        <v>https://docs.wto.org/imrd/directdoc.asp?DDFDocuments/u/G/SPS/NBRA2488.docx</v>
      </c>
      <c r="T3" s="6" t="str">
        <f>HYPERLINK("https://docs.wto.org/imrd/directdoc.asp?DDFDocuments/v/G/SPS/NBRA2488.docx", "https://docs.wto.org/imrd/directdoc.asp?DDFDocuments/v/G/SPS/NBRA2488.docx")</f>
        <v>https://docs.wto.org/imrd/directdoc.asp?DDFDocuments/v/G/SPS/NBRA2488.docx</v>
      </c>
      <c r="U3" s="6" t="s">
        <v>38</v>
      </c>
      <c r="V3" s="6" t="s">
        <v>38</v>
      </c>
      <c r="W3" s="6" t="s">
        <v>38</v>
      </c>
      <c r="X3" s="6" t="s">
        <v>38</v>
      </c>
      <c r="Y3" s="6" t="s">
        <v>38</v>
      </c>
      <c r="Z3" s="6" t="s">
        <v>38</v>
      </c>
      <c r="AA3" s="6" t="s">
        <v>38</v>
      </c>
      <c r="AB3" s="9" t="s">
        <v>38</v>
      </c>
      <c r="AC3" s="6" t="s">
        <v>45</v>
      </c>
      <c r="AD3" s="6" t="s">
        <v>45</v>
      </c>
      <c r="AE3" s="6" t="s">
        <v>46</v>
      </c>
      <c r="AF3" s="6" t="s">
        <v>45</v>
      </c>
      <c r="AG3" s="6" t="s">
        <v>46</v>
      </c>
      <c r="AH3" s="9" t="s">
        <v>38</v>
      </c>
    </row>
    <row r="4" spans="1:34" ht="20.100000000000001" customHeight="1" x14ac:dyDescent="0.25">
      <c r="A4" s="6" t="s">
        <v>259</v>
      </c>
      <c r="B4" s="10">
        <v>46143</v>
      </c>
      <c r="C4" s="8" t="str">
        <f>HYPERLINK("https://epingalert.org/en/Search?viewData= G/SPS/N/EU/943"," G/SPS/N/EU/943")</f>
        <v xml:space="preserve"> G/SPS/N/EU/943</v>
      </c>
      <c r="D4" s="9" t="s">
        <v>2257</v>
      </c>
      <c r="E4" s="9" t="s">
        <v>2258</v>
      </c>
      <c r="F4" s="9" t="s">
        <v>2259</v>
      </c>
      <c r="G4" s="9" t="s">
        <v>38</v>
      </c>
      <c r="H4" s="9" t="s">
        <v>38</v>
      </c>
      <c r="I4" s="9" t="s">
        <v>60</v>
      </c>
      <c r="J4" s="9" t="s">
        <v>38</v>
      </c>
      <c r="K4" s="9" t="s">
        <v>1351</v>
      </c>
      <c r="L4" s="6"/>
      <c r="M4" s="10">
        <v>46203</v>
      </c>
      <c r="N4" s="7">
        <v>46416</v>
      </c>
      <c r="O4" s="7" t="s">
        <v>2260</v>
      </c>
      <c r="P4" s="6" t="s">
        <v>43</v>
      </c>
      <c r="Q4" s="9" t="s">
        <v>2261</v>
      </c>
      <c r="R4" s="6" t="str">
        <f>HYPERLINK("https://docs.wto.org/imrd/directdoc.asp?DDFDocuments/t/G/SPS/NEU943.docx", "https://docs.wto.org/imrd/directdoc.asp?DDFDocuments/t/G/SPS/NEU943.docx")</f>
        <v>https://docs.wto.org/imrd/directdoc.asp?DDFDocuments/t/G/SPS/NEU943.docx</v>
      </c>
      <c r="S4" s="6" t="str">
        <f>HYPERLINK("https://docs.wto.org/imrd/directdoc.asp?DDFDocuments/u/G/SPS/NEU943.docx", "https://docs.wto.org/imrd/directdoc.asp?DDFDocuments/u/G/SPS/NEU943.docx")</f>
        <v>https://docs.wto.org/imrd/directdoc.asp?DDFDocuments/u/G/SPS/NEU943.docx</v>
      </c>
      <c r="T4" s="6" t="str">
        <f>HYPERLINK("https://docs.wto.org/imrd/directdoc.asp?DDFDocuments/v/G/SPS/NEU943.docx", "https://docs.wto.org/imrd/directdoc.asp?DDFDocuments/v/G/SPS/NEU943.docx")</f>
        <v>https://docs.wto.org/imrd/directdoc.asp?DDFDocuments/v/G/SPS/NEU943.docx</v>
      </c>
      <c r="U4" s="6" t="s">
        <v>38</v>
      </c>
      <c r="V4" s="6" t="s">
        <v>38</v>
      </c>
      <c r="W4" s="6" t="s">
        <v>38</v>
      </c>
      <c r="X4" s="6" t="s">
        <v>38</v>
      </c>
      <c r="Y4" s="6" t="s">
        <v>38</v>
      </c>
      <c r="Z4" s="6" t="s">
        <v>38</v>
      </c>
      <c r="AA4" s="6" t="s">
        <v>38</v>
      </c>
      <c r="AB4" s="9" t="s">
        <v>38</v>
      </c>
      <c r="AC4" s="6" t="s">
        <v>46</v>
      </c>
      <c r="AD4" s="6" t="s">
        <v>45</v>
      </c>
      <c r="AE4" s="6" t="s">
        <v>45</v>
      </c>
      <c r="AF4" s="6" t="s">
        <v>45</v>
      </c>
      <c r="AG4" s="6" t="s">
        <v>45</v>
      </c>
      <c r="AH4" s="9" t="s">
        <v>2262</v>
      </c>
    </row>
    <row r="5" spans="1:34" ht="20.100000000000001" customHeight="1" x14ac:dyDescent="0.25">
      <c r="A5" s="6" t="s">
        <v>477</v>
      </c>
      <c r="B5" s="10">
        <v>46143</v>
      </c>
      <c r="C5" s="8" t="str">
        <f>HYPERLINK("https://epingalert.org/en/Search?viewData= G/SPS/N/TUR/160"," G/SPS/N/TUR/160")</f>
        <v xml:space="preserve"> G/SPS/N/TUR/160</v>
      </c>
      <c r="D5" s="9" t="s">
        <v>2263</v>
      </c>
      <c r="E5" s="9" t="s">
        <v>2264</v>
      </c>
      <c r="F5" s="9" t="s">
        <v>2265</v>
      </c>
      <c r="G5" s="9" t="s">
        <v>2266</v>
      </c>
      <c r="H5" s="9" t="s">
        <v>38</v>
      </c>
      <c r="I5" s="9" t="s">
        <v>52</v>
      </c>
      <c r="J5" s="9" t="s">
        <v>38</v>
      </c>
      <c r="K5" s="9" t="s">
        <v>338</v>
      </c>
      <c r="L5" s="6" t="s">
        <v>38</v>
      </c>
      <c r="M5" s="10" t="s">
        <v>38</v>
      </c>
      <c r="N5" s="7">
        <v>46204</v>
      </c>
      <c r="O5" s="7">
        <v>46204</v>
      </c>
      <c r="P5" s="6" t="s">
        <v>43</v>
      </c>
      <c r="Q5" s="6"/>
      <c r="R5" s="6" t="str">
        <f>HYPERLINK("https://docs.wto.org/imrd/directdoc.asp?DDFDocuments/t/G/SPS/NTUR160.docx", "https://docs.wto.org/imrd/directdoc.asp?DDFDocuments/t/G/SPS/NTUR160.docx")</f>
        <v>https://docs.wto.org/imrd/directdoc.asp?DDFDocuments/t/G/SPS/NTUR160.docx</v>
      </c>
      <c r="S5" s="6" t="str">
        <f>HYPERLINK("https://docs.wto.org/imrd/directdoc.asp?DDFDocuments/u/G/SPS/NTUR160.docx", "https://docs.wto.org/imrd/directdoc.asp?DDFDocuments/u/G/SPS/NTUR160.docx")</f>
        <v>https://docs.wto.org/imrd/directdoc.asp?DDFDocuments/u/G/SPS/NTUR160.docx</v>
      </c>
      <c r="T5" s="6" t="str">
        <f>HYPERLINK("https://docs.wto.org/imrd/directdoc.asp?DDFDocuments/v/G/SPS/NTUR160.docx", "https://docs.wto.org/imrd/directdoc.asp?DDFDocuments/v/G/SPS/NTUR160.docx")</f>
        <v>https://docs.wto.org/imrd/directdoc.asp?DDFDocuments/v/G/SPS/NTUR160.docx</v>
      </c>
      <c r="U5" s="6" t="s">
        <v>38</v>
      </c>
      <c r="V5" s="6" t="s">
        <v>38</v>
      </c>
      <c r="W5" s="6" t="s">
        <v>38</v>
      </c>
      <c r="X5" s="6" t="s">
        <v>38</v>
      </c>
      <c r="Y5" s="6" t="s">
        <v>38</v>
      </c>
      <c r="Z5" s="6" t="s">
        <v>38</v>
      </c>
      <c r="AA5" s="6" t="s">
        <v>38</v>
      </c>
      <c r="AB5" s="9" t="s">
        <v>38</v>
      </c>
      <c r="AC5" s="6" t="s">
        <v>45</v>
      </c>
      <c r="AD5" s="6" t="s">
        <v>45</v>
      </c>
      <c r="AE5" s="6" t="s">
        <v>46</v>
      </c>
      <c r="AF5" s="6" t="s">
        <v>45</v>
      </c>
      <c r="AG5" s="6" t="s">
        <v>46</v>
      </c>
      <c r="AH5" s="9" t="s">
        <v>38</v>
      </c>
    </row>
    <row r="6" spans="1:34" ht="20.100000000000001" customHeight="1" x14ac:dyDescent="0.25">
      <c r="A6" s="6" t="s">
        <v>78</v>
      </c>
      <c r="B6" s="10">
        <v>46143</v>
      </c>
      <c r="C6" s="8" t="str">
        <f>HYPERLINK("https://epingalert.org/en/Search?viewData= G/TBT/N/RWA/1404"," G/TBT/N/RWA/1404")</f>
        <v xml:space="preserve"> G/TBT/N/RWA/1404</v>
      </c>
      <c r="D6" s="9" t="s">
        <v>2267</v>
      </c>
      <c r="E6" s="9" t="s">
        <v>2268</v>
      </c>
      <c r="F6" s="9" t="s">
        <v>2269</v>
      </c>
      <c r="G6" s="9" t="s">
        <v>38</v>
      </c>
      <c r="H6" s="9" t="s">
        <v>143</v>
      </c>
      <c r="I6" s="9" t="s">
        <v>1125</v>
      </c>
      <c r="J6" s="9" t="s">
        <v>38</v>
      </c>
      <c r="K6" s="9" t="s">
        <v>122</v>
      </c>
      <c r="L6" s="6"/>
      <c r="M6" s="10">
        <v>46203</v>
      </c>
      <c r="N6" s="7" t="s">
        <v>74</v>
      </c>
      <c r="O6" s="7" t="s">
        <v>979</v>
      </c>
      <c r="P6" s="6" t="s">
        <v>43</v>
      </c>
      <c r="Q6" s="9" t="s">
        <v>2270</v>
      </c>
      <c r="R6" s="6" t="str">
        <f>HYPERLINK("https://docs.wto.org/imrd/directdoc.asp?DDFDocuments/t/G/TBTN26/RWA1404.docx", "https://docs.wto.org/imrd/directdoc.asp?DDFDocuments/t/G/TBTN26/RWA1404.docx")</f>
        <v>https://docs.wto.org/imrd/directdoc.asp?DDFDocuments/t/G/TBTN26/RWA1404.docx</v>
      </c>
      <c r="S6" s="6" t="str">
        <f>HYPERLINK("https://docs.wto.org/imrd/directdoc.asp?DDFDocuments/u/G/TBTN26/RWA1404.docx", "https://docs.wto.org/imrd/directdoc.asp?DDFDocuments/u/G/TBTN26/RWA1404.docx")</f>
        <v>https://docs.wto.org/imrd/directdoc.asp?DDFDocuments/u/G/TBTN26/RWA1404.docx</v>
      </c>
      <c r="T6" s="6" t="str">
        <f>HYPERLINK("https://docs.wto.org/imrd/directdoc.asp?DDFDocuments/v/G/TBTN26/RWA1404.docx", "https://docs.wto.org/imrd/directdoc.asp?DDFDocuments/v/G/TBTN26/RWA1404.docx")</f>
        <v>https://docs.wto.org/imrd/directdoc.asp?DDFDocuments/v/G/TBTN26/RWA1404.docx</v>
      </c>
      <c r="U6" s="6" t="s">
        <v>46</v>
      </c>
      <c r="V6" s="6" t="s">
        <v>45</v>
      </c>
      <c r="W6" s="6" t="s">
        <v>45</v>
      </c>
      <c r="X6" s="6" t="s">
        <v>45</v>
      </c>
      <c r="Y6" s="6" t="s">
        <v>45</v>
      </c>
      <c r="Z6" s="6" t="s">
        <v>45</v>
      </c>
      <c r="AA6" s="6" t="s">
        <v>45</v>
      </c>
      <c r="AB6" s="9" t="s">
        <v>2271</v>
      </c>
      <c r="AC6" s="6" t="s">
        <v>38</v>
      </c>
      <c r="AD6" s="6" t="s">
        <v>38</v>
      </c>
      <c r="AE6" s="6" t="s">
        <v>38</v>
      </c>
      <c r="AF6" s="6" t="s">
        <v>38</v>
      </c>
      <c r="AG6" s="6" t="s">
        <v>38</v>
      </c>
      <c r="AH6" s="9" t="s">
        <v>38</v>
      </c>
    </row>
    <row r="7" spans="1:34" ht="20.100000000000001" customHeight="1" x14ac:dyDescent="0.25">
      <c r="A7" s="6" t="s">
        <v>78</v>
      </c>
      <c r="B7" s="10">
        <v>46143</v>
      </c>
      <c r="C7" s="8" t="str">
        <f>HYPERLINK("https://epingalert.org/en/Search?viewData= G/TBT/N/RWA/1405"," G/TBT/N/RWA/1405")</f>
        <v xml:space="preserve"> G/TBT/N/RWA/1405</v>
      </c>
      <c r="D7" s="9" t="s">
        <v>2272</v>
      </c>
      <c r="E7" s="9" t="s">
        <v>2273</v>
      </c>
      <c r="F7" s="9" t="s">
        <v>2274</v>
      </c>
      <c r="G7" s="9" t="s">
        <v>38</v>
      </c>
      <c r="H7" s="9" t="s">
        <v>886</v>
      </c>
      <c r="I7" s="9" t="s">
        <v>1125</v>
      </c>
      <c r="J7" s="9" t="s">
        <v>38</v>
      </c>
      <c r="K7" s="9" t="s">
        <v>73</v>
      </c>
      <c r="L7" s="6"/>
      <c r="M7" s="10">
        <v>46203</v>
      </c>
      <c r="N7" s="7" t="s">
        <v>74</v>
      </c>
      <c r="O7" s="7" t="s">
        <v>979</v>
      </c>
      <c r="P7" s="6" t="s">
        <v>43</v>
      </c>
      <c r="Q7" s="9" t="s">
        <v>2275</v>
      </c>
      <c r="R7" s="6" t="str">
        <f>HYPERLINK("https://docs.wto.org/imrd/directdoc.asp?DDFDocuments/t/G/TBTN26/RWA1405.docx", "https://docs.wto.org/imrd/directdoc.asp?DDFDocuments/t/G/TBTN26/RWA1405.docx")</f>
        <v>https://docs.wto.org/imrd/directdoc.asp?DDFDocuments/t/G/TBTN26/RWA1405.docx</v>
      </c>
      <c r="S7" s="6" t="str">
        <f>HYPERLINK("https://docs.wto.org/imrd/directdoc.asp?DDFDocuments/u/G/TBTN26/RWA1405.docx", "https://docs.wto.org/imrd/directdoc.asp?DDFDocuments/u/G/TBTN26/RWA1405.docx")</f>
        <v>https://docs.wto.org/imrd/directdoc.asp?DDFDocuments/u/G/TBTN26/RWA1405.docx</v>
      </c>
      <c r="T7" s="6" t="str">
        <f>HYPERLINK("https://docs.wto.org/imrd/directdoc.asp?DDFDocuments/v/G/TBTN26/RWA1405.docx", "https://docs.wto.org/imrd/directdoc.asp?DDFDocuments/v/G/TBTN26/RWA1405.docx")</f>
        <v>https://docs.wto.org/imrd/directdoc.asp?DDFDocuments/v/G/TBTN26/RWA1405.docx</v>
      </c>
      <c r="U7" s="6" t="s">
        <v>46</v>
      </c>
      <c r="V7" s="6" t="s">
        <v>45</v>
      </c>
      <c r="W7" s="6" t="s">
        <v>45</v>
      </c>
      <c r="X7" s="6" t="s">
        <v>45</v>
      </c>
      <c r="Y7" s="6" t="s">
        <v>45</v>
      </c>
      <c r="Z7" s="6" t="s">
        <v>45</v>
      </c>
      <c r="AA7" s="6" t="s">
        <v>45</v>
      </c>
      <c r="AB7" s="9" t="s">
        <v>2276</v>
      </c>
      <c r="AC7" s="6" t="s">
        <v>38</v>
      </c>
      <c r="AD7" s="6" t="s">
        <v>38</v>
      </c>
      <c r="AE7" s="6" t="s">
        <v>38</v>
      </c>
      <c r="AF7" s="6" t="s">
        <v>38</v>
      </c>
      <c r="AG7" s="6" t="s">
        <v>38</v>
      </c>
      <c r="AH7" s="9" t="s">
        <v>38</v>
      </c>
    </row>
    <row r="8" spans="1:34" ht="20.100000000000001" customHeight="1" x14ac:dyDescent="0.25">
      <c r="A8" s="6" t="s">
        <v>78</v>
      </c>
      <c r="B8" s="10">
        <v>46143</v>
      </c>
      <c r="C8" s="8" t="str">
        <f>HYPERLINK("https://epingalert.org/en/Search?viewData= G/TBT/N/RWA/1406"," G/TBT/N/RWA/1406")</f>
        <v xml:space="preserve"> G/TBT/N/RWA/1406</v>
      </c>
      <c r="D8" s="9" t="s">
        <v>2277</v>
      </c>
      <c r="E8" s="9" t="s">
        <v>2278</v>
      </c>
      <c r="F8" s="9" t="s">
        <v>2269</v>
      </c>
      <c r="G8" s="9" t="s">
        <v>38</v>
      </c>
      <c r="H8" s="9" t="s">
        <v>143</v>
      </c>
      <c r="I8" s="9" t="s">
        <v>1125</v>
      </c>
      <c r="J8" s="9" t="s">
        <v>38</v>
      </c>
      <c r="K8" s="9" t="s">
        <v>38</v>
      </c>
      <c r="L8" s="6"/>
      <c r="M8" s="10">
        <v>46203</v>
      </c>
      <c r="N8" s="7" t="s">
        <v>74</v>
      </c>
      <c r="O8" s="7" t="s">
        <v>979</v>
      </c>
      <c r="P8" s="6" t="s">
        <v>43</v>
      </c>
      <c r="Q8" s="9" t="s">
        <v>2279</v>
      </c>
      <c r="R8" s="6" t="str">
        <f>HYPERLINK("https://docs.wto.org/imrd/directdoc.asp?DDFDocuments/t/G/TBTN26/RWA1406.docx", "https://docs.wto.org/imrd/directdoc.asp?DDFDocuments/t/G/TBTN26/RWA1406.docx")</f>
        <v>https://docs.wto.org/imrd/directdoc.asp?DDFDocuments/t/G/TBTN26/RWA1406.docx</v>
      </c>
      <c r="S8" s="6" t="str">
        <f>HYPERLINK("https://docs.wto.org/imrd/directdoc.asp?DDFDocuments/u/G/TBTN26/RWA1406.docx", "https://docs.wto.org/imrd/directdoc.asp?DDFDocuments/u/G/TBTN26/RWA1406.docx")</f>
        <v>https://docs.wto.org/imrd/directdoc.asp?DDFDocuments/u/G/TBTN26/RWA1406.docx</v>
      </c>
      <c r="T8" s="6" t="str">
        <f>HYPERLINK("https://docs.wto.org/imrd/directdoc.asp?DDFDocuments/v/G/TBTN26/RWA1406.docx", "https://docs.wto.org/imrd/directdoc.asp?DDFDocuments/v/G/TBTN26/RWA1406.docx")</f>
        <v>https://docs.wto.org/imrd/directdoc.asp?DDFDocuments/v/G/TBTN26/RWA1406.docx</v>
      </c>
      <c r="U8" s="6" t="s">
        <v>46</v>
      </c>
      <c r="V8" s="6" t="s">
        <v>45</v>
      </c>
      <c r="W8" s="6" t="s">
        <v>45</v>
      </c>
      <c r="X8" s="6" t="s">
        <v>45</v>
      </c>
      <c r="Y8" s="6" t="s">
        <v>45</v>
      </c>
      <c r="Z8" s="6" t="s">
        <v>45</v>
      </c>
      <c r="AA8" s="6" t="s">
        <v>45</v>
      </c>
      <c r="AB8" s="9" t="s">
        <v>2280</v>
      </c>
      <c r="AC8" s="6" t="s">
        <v>38</v>
      </c>
      <c r="AD8" s="6" t="s">
        <v>38</v>
      </c>
      <c r="AE8" s="6" t="s">
        <v>38</v>
      </c>
      <c r="AF8" s="6" t="s">
        <v>38</v>
      </c>
      <c r="AG8" s="6" t="s">
        <v>38</v>
      </c>
      <c r="AH8" s="9" t="s">
        <v>38</v>
      </c>
    </row>
    <row r="9" spans="1:34" ht="20.100000000000001" customHeight="1" x14ac:dyDescent="0.25">
      <c r="A9" s="6" t="s">
        <v>78</v>
      </c>
      <c r="B9" s="10">
        <v>46143</v>
      </c>
      <c r="C9" s="8" t="str">
        <f>HYPERLINK("https://epingalert.org/en/Search?viewData= G/TBT/N/RWA/1407"," G/TBT/N/RWA/1407")</f>
        <v xml:space="preserve"> G/TBT/N/RWA/1407</v>
      </c>
      <c r="D9" s="9" t="s">
        <v>2281</v>
      </c>
      <c r="E9" s="9" t="s">
        <v>2282</v>
      </c>
      <c r="F9" s="9" t="s">
        <v>2274</v>
      </c>
      <c r="G9" s="9" t="s">
        <v>38</v>
      </c>
      <c r="H9" s="9" t="s">
        <v>886</v>
      </c>
      <c r="I9" s="9" t="s">
        <v>1125</v>
      </c>
      <c r="J9" s="9" t="s">
        <v>38</v>
      </c>
      <c r="K9" s="9" t="s">
        <v>73</v>
      </c>
      <c r="L9" s="6"/>
      <c r="M9" s="10">
        <v>46203</v>
      </c>
      <c r="N9" s="7" t="s">
        <v>74</v>
      </c>
      <c r="O9" s="7" t="s">
        <v>979</v>
      </c>
      <c r="P9" s="6" t="s">
        <v>43</v>
      </c>
      <c r="Q9" s="9" t="s">
        <v>2283</v>
      </c>
      <c r="R9" s="6" t="str">
        <f>HYPERLINK("https://docs.wto.org/imrd/directdoc.asp?DDFDocuments/t/G/TBTN26/RWA1407.docx", "https://docs.wto.org/imrd/directdoc.asp?DDFDocuments/t/G/TBTN26/RWA1407.docx")</f>
        <v>https://docs.wto.org/imrd/directdoc.asp?DDFDocuments/t/G/TBTN26/RWA1407.docx</v>
      </c>
      <c r="S9" s="6" t="str">
        <f>HYPERLINK("https://docs.wto.org/imrd/directdoc.asp?DDFDocuments/u/G/TBTN26/RWA1407.docx", "https://docs.wto.org/imrd/directdoc.asp?DDFDocuments/u/G/TBTN26/RWA1407.docx")</f>
        <v>https://docs.wto.org/imrd/directdoc.asp?DDFDocuments/u/G/TBTN26/RWA1407.docx</v>
      </c>
      <c r="T9" s="6" t="str">
        <f>HYPERLINK("https://docs.wto.org/imrd/directdoc.asp?DDFDocuments/v/G/TBTN26/RWA1407.docx", "https://docs.wto.org/imrd/directdoc.asp?DDFDocuments/v/G/TBTN26/RWA1407.docx")</f>
        <v>https://docs.wto.org/imrd/directdoc.asp?DDFDocuments/v/G/TBTN26/RWA1407.docx</v>
      </c>
      <c r="U9" s="6" t="s">
        <v>46</v>
      </c>
      <c r="V9" s="6" t="s">
        <v>45</v>
      </c>
      <c r="W9" s="6" t="s">
        <v>45</v>
      </c>
      <c r="X9" s="6" t="s">
        <v>45</v>
      </c>
      <c r="Y9" s="6" t="s">
        <v>45</v>
      </c>
      <c r="Z9" s="6" t="s">
        <v>45</v>
      </c>
      <c r="AA9" s="6" t="s">
        <v>45</v>
      </c>
      <c r="AB9" s="9" t="s">
        <v>2284</v>
      </c>
      <c r="AC9" s="6" t="s">
        <v>38</v>
      </c>
      <c r="AD9" s="6" t="s">
        <v>38</v>
      </c>
      <c r="AE9" s="6" t="s">
        <v>38</v>
      </c>
      <c r="AF9" s="6" t="s">
        <v>38</v>
      </c>
      <c r="AG9" s="6" t="s">
        <v>38</v>
      </c>
      <c r="AH9" s="9" t="s">
        <v>38</v>
      </c>
    </row>
    <row r="10" spans="1:34" ht="20.100000000000001" customHeight="1" x14ac:dyDescent="0.25">
      <c r="A10" s="6" t="s">
        <v>78</v>
      </c>
      <c r="B10" s="10">
        <v>46143</v>
      </c>
      <c r="C10" s="8" t="str">
        <f>HYPERLINK("https://epingalert.org/en/Search?viewData= G/TBT/N/RWA/1408"," G/TBT/N/RWA/1408")</f>
        <v xml:space="preserve"> G/TBT/N/RWA/1408</v>
      </c>
      <c r="D10" s="9" t="s">
        <v>2285</v>
      </c>
      <c r="E10" s="9" t="s">
        <v>2286</v>
      </c>
      <c r="F10" s="9" t="s">
        <v>2274</v>
      </c>
      <c r="G10" s="9" t="s">
        <v>38</v>
      </c>
      <c r="H10" s="9" t="s">
        <v>886</v>
      </c>
      <c r="I10" s="9" t="s">
        <v>1125</v>
      </c>
      <c r="J10" s="9" t="s">
        <v>38</v>
      </c>
      <c r="K10" s="9" t="s">
        <v>73</v>
      </c>
      <c r="L10" s="6"/>
      <c r="M10" s="10">
        <v>46203</v>
      </c>
      <c r="N10" s="7" t="s">
        <v>74</v>
      </c>
      <c r="O10" s="7" t="s">
        <v>979</v>
      </c>
      <c r="P10" s="6" t="s">
        <v>43</v>
      </c>
      <c r="Q10" s="9" t="s">
        <v>2287</v>
      </c>
      <c r="R10" s="6" t="str">
        <f>HYPERLINK("https://docs.wto.org/imrd/directdoc.asp?DDFDocuments/t/G/TBTN26/RWA1408.docx", "https://docs.wto.org/imrd/directdoc.asp?DDFDocuments/t/G/TBTN26/RWA1408.docx")</f>
        <v>https://docs.wto.org/imrd/directdoc.asp?DDFDocuments/t/G/TBTN26/RWA1408.docx</v>
      </c>
      <c r="S10" s="6" t="str">
        <f>HYPERLINK("https://docs.wto.org/imrd/directdoc.asp?DDFDocuments/u/G/TBTN26/RWA1408.docx", "https://docs.wto.org/imrd/directdoc.asp?DDFDocuments/u/G/TBTN26/RWA1408.docx")</f>
        <v>https://docs.wto.org/imrd/directdoc.asp?DDFDocuments/u/G/TBTN26/RWA1408.docx</v>
      </c>
      <c r="T10" s="6" t="str">
        <f>HYPERLINK("https://docs.wto.org/imrd/directdoc.asp?DDFDocuments/v/G/TBTN26/RWA1408.docx", "https://docs.wto.org/imrd/directdoc.asp?DDFDocuments/v/G/TBTN26/RWA1408.docx")</f>
        <v>https://docs.wto.org/imrd/directdoc.asp?DDFDocuments/v/G/TBTN26/RWA1408.docx</v>
      </c>
      <c r="U10" s="6" t="s">
        <v>46</v>
      </c>
      <c r="V10" s="6" t="s">
        <v>45</v>
      </c>
      <c r="W10" s="6" t="s">
        <v>45</v>
      </c>
      <c r="X10" s="6" t="s">
        <v>45</v>
      </c>
      <c r="Y10" s="6" t="s">
        <v>45</v>
      </c>
      <c r="Z10" s="6" t="s">
        <v>45</v>
      </c>
      <c r="AA10" s="6" t="s">
        <v>45</v>
      </c>
      <c r="AB10" s="9" t="s">
        <v>2284</v>
      </c>
      <c r="AC10" s="6" t="s">
        <v>38</v>
      </c>
      <c r="AD10" s="6" t="s">
        <v>38</v>
      </c>
      <c r="AE10" s="6" t="s">
        <v>38</v>
      </c>
      <c r="AF10" s="6" t="s">
        <v>38</v>
      </c>
      <c r="AG10" s="6" t="s">
        <v>38</v>
      </c>
      <c r="AH10" s="9" t="s">
        <v>38</v>
      </c>
    </row>
    <row r="11" spans="1:34" ht="20.100000000000001" customHeight="1" x14ac:dyDescent="0.25">
      <c r="A11" s="6" t="s">
        <v>961</v>
      </c>
      <c r="B11" s="10">
        <v>46146</v>
      </c>
      <c r="C11" s="8" t="str">
        <f>HYPERLINK("https://epingalert.org/en/Search?viewData= G/SPS/N/IND/350"," G/SPS/N/IND/350")</f>
        <v xml:space="preserve"> G/SPS/N/IND/350</v>
      </c>
      <c r="D11" s="9" t="s">
        <v>2195</v>
      </c>
      <c r="E11" s="9" t="s">
        <v>2196</v>
      </c>
      <c r="F11" s="9" t="s">
        <v>2197</v>
      </c>
      <c r="G11" s="9" t="s">
        <v>2198</v>
      </c>
      <c r="H11" s="9" t="s">
        <v>38</v>
      </c>
      <c r="I11" s="9" t="s">
        <v>616</v>
      </c>
      <c r="J11" s="9" t="s">
        <v>38</v>
      </c>
      <c r="K11" s="9" t="s">
        <v>819</v>
      </c>
      <c r="L11" s="6" t="s">
        <v>139</v>
      </c>
      <c r="M11" s="10">
        <v>46206</v>
      </c>
      <c r="N11" s="7" t="s">
        <v>1234</v>
      </c>
      <c r="O11" s="7" t="s">
        <v>1235</v>
      </c>
      <c r="P11" s="6" t="s">
        <v>43</v>
      </c>
      <c r="Q11" s="9" t="s">
        <v>2199</v>
      </c>
      <c r="R11" s="6" t="str">
        <f>HYPERLINK("https://docs.wto.org/imrd/directdoc.asp?DDFDocuments/t/G/SPS/NIND350.docx", "https://docs.wto.org/imrd/directdoc.asp?DDFDocuments/t/G/SPS/NIND350.docx")</f>
        <v>https://docs.wto.org/imrd/directdoc.asp?DDFDocuments/t/G/SPS/NIND350.docx</v>
      </c>
      <c r="S11" s="6" t="str">
        <f>HYPERLINK("https://docs.wto.org/imrd/directdoc.asp?DDFDocuments/u/G/SPS/NIND350.docx", "https://docs.wto.org/imrd/directdoc.asp?DDFDocuments/u/G/SPS/NIND350.docx")</f>
        <v>https://docs.wto.org/imrd/directdoc.asp?DDFDocuments/u/G/SPS/NIND350.docx</v>
      </c>
      <c r="T11" s="6" t="str">
        <f>HYPERLINK("https://docs.wto.org/imrd/directdoc.asp?DDFDocuments/v/G/SPS/NIND350.docx", "https://docs.wto.org/imrd/directdoc.asp?DDFDocuments/v/G/SPS/NIND350.docx")</f>
        <v>https://docs.wto.org/imrd/directdoc.asp?DDFDocuments/v/G/SPS/NIND350.docx</v>
      </c>
      <c r="U11" s="6" t="s">
        <v>38</v>
      </c>
      <c r="V11" s="6" t="s">
        <v>38</v>
      </c>
      <c r="W11" s="6" t="s">
        <v>38</v>
      </c>
      <c r="X11" s="6" t="s">
        <v>38</v>
      </c>
      <c r="Y11" s="6" t="s">
        <v>38</v>
      </c>
      <c r="Z11" s="6" t="s">
        <v>38</v>
      </c>
      <c r="AA11" s="6" t="s">
        <v>38</v>
      </c>
      <c r="AB11" s="9" t="s">
        <v>38</v>
      </c>
      <c r="AC11" s="6" t="s">
        <v>45</v>
      </c>
      <c r="AD11" s="6" t="s">
        <v>45</v>
      </c>
      <c r="AE11" s="6" t="s">
        <v>46</v>
      </c>
      <c r="AF11" s="6" t="s">
        <v>45</v>
      </c>
      <c r="AG11" s="6" t="s">
        <v>46</v>
      </c>
      <c r="AH11" s="9" t="s">
        <v>38</v>
      </c>
    </row>
    <row r="12" spans="1:34" ht="20.100000000000001" customHeight="1" x14ac:dyDescent="0.25">
      <c r="A12" s="6" t="s">
        <v>870</v>
      </c>
      <c r="B12" s="10">
        <v>46146</v>
      </c>
      <c r="C12" s="8" t="str">
        <f>HYPERLINK("https://epingalert.org/en/Search?viewData= G/SPS/N/SAU/584/Add.1"," G/SPS/N/SAU/584/Add.1")</f>
        <v xml:space="preserve"> G/SPS/N/SAU/584/Add.1</v>
      </c>
      <c r="D12" s="9" t="s">
        <v>2200</v>
      </c>
      <c r="E12" s="9" t="s">
        <v>2201</v>
      </c>
      <c r="F12" s="9" t="s">
        <v>873</v>
      </c>
      <c r="G12" s="9" t="s">
        <v>2202</v>
      </c>
      <c r="H12" s="9" t="s">
        <v>38</v>
      </c>
      <c r="I12" s="9" t="s">
        <v>727</v>
      </c>
      <c r="J12" s="9" t="s">
        <v>38</v>
      </c>
      <c r="K12" s="9" t="s">
        <v>2203</v>
      </c>
      <c r="L12" s="6"/>
      <c r="M12" s="10" t="s">
        <v>38</v>
      </c>
      <c r="N12" s="7"/>
      <c r="O12" s="7"/>
      <c r="P12" s="6" t="s">
        <v>162</v>
      </c>
      <c r="Q12" s="9" t="s">
        <v>2204</v>
      </c>
      <c r="R12" s="6" t="str">
        <f>HYPERLINK("https://docs.wto.org/imrd/directdoc.asp?DDFDocuments/t/G/SPS/NSAU584A1.docx", "https://docs.wto.org/imrd/directdoc.asp?DDFDocuments/t/G/SPS/NSAU584A1.docx")</f>
        <v>https://docs.wto.org/imrd/directdoc.asp?DDFDocuments/t/G/SPS/NSAU584A1.docx</v>
      </c>
      <c r="S12" s="6" t="str">
        <f>HYPERLINK("https://docs.wto.org/imrd/directdoc.asp?DDFDocuments/u/G/SPS/NSAU584A1.docx", "https://docs.wto.org/imrd/directdoc.asp?DDFDocuments/u/G/SPS/NSAU584A1.docx")</f>
        <v>https://docs.wto.org/imrd/directdoc.asp?DDFDocuments/u/G/SPS/NSAU584A1.docx</v>
      </c>
      <c r="T12" s="6" t="str">
        <f>HYPERLINK("https://docs.wto.org/imrd/directdoc.asp?DDFDocuments/v/G/SPS/NSAU584A1.docx", "https://docs.wto.org/imrd/directdoc.asp?DDFDocuments/v/G/SPS/NSAU584A1.docx")</f>
        <v>https://docs.wto.org/imrd/directdoc.asp?DDFDocuments/v/G/SPS/NSAU584A1.docx</v>
      </c>
      <c r="U12" s="6" t="s">
        <v>38</v>
      </c>
      <c r="V12" s="6" t="s">
        <v>38</v>
      </c>
      <c r="W12" s="6" t="s">
        <v>38</v>
      </c>
      <c r="X12" s="6" t="s">
        <v>38</v>
      </c>
      <c r="Y12" s="6" t="s">
        <v>38</v>
      </c>
      <c r="Z12" s="6" t="s">
        <v>38</v>
      </c>
      <c r="AA12" s="6" t="s">
        <v>38</v>
      </c>
      <c r="AB12" s="9" t="s">
        <v>38</v>
      </c>
      <c r="AC12" s="6" t="s">
        <v>38</v>
      </c>
      <c r="AD12" s="6" t="s">
        <v>38</v>
      </c>
      <c r="AE12" s="6" t="s">
        <v>38</v>
      </c>
      <c r="AF12" s="6" t="s">
        <v>38</v>
      </c>
      <c r="AG12" s="6" t="s">
        <v>38</v>
      </c>
      <c r="AH12" s="9" t="s">
        <v>38</v>
      </c>
    </row>
    <row r="13" spans="1:34" ht="20.100000000000001" customHeight="1" x14ac:dyDescent="0.25">
      <c r="A13" s="6" t="s">
        <v>870</v>
      </c>
      <c r="B13" s="10">
        <v>46146</v>
      </c>
      <c r="C13" s="8" t="str">
        <f>HYPERLINK("https://epingalert.org/en/Search?viewData= G/SPS/N/SAU/615/Add.1"," G/SPS/N/SAU/615/Add.1")</f>
        <v xml:space="preserve"> G/SPS/N/SAU/615/Add.1</v>
      </c>
      <c r="D13" s="9" t="s">
        <v>2205</v>
      </c>
      <c r="E13" s="9" t="s">
        <v>2206</v>
      </c>
      <c r="F13" s="9" t="s">
        <v>873</v>
      </c>
      <c r="G13" s="9" t="s">
        <v>2202</v>
      </c>
      <c r="H13" s="9" t="s">
        <v>38</v>
      </c>
      <c r="I13" s="9" t="s">
        <v>727</v>
      </c>
      <c r="J13" s="9" t="s">
        <v>38</v>
      </c>
      <c r="K13" s="9" t="s">
        <v>2207</v>
      </c>
      <c r="L13" s="6"/>
      <c r="M13" s="10" t="s">
        <v>38</v>
      </c>
      <c r="N13" s="7"/>
      <c r="O13" s="7"/>
      <c r="P13" s="6" t="s">
        <v>162</v>
      </c>
      <c r="Q13" s="9" t="s">
        <v>2208</v>
      </c>
      <c r="R13" s="6" t="str">
        <f>HYPERLINK("https://docs.wto.org/imrd/directdoc.asp?DDFDocuments/t/G/SPS/NSAU615A1.docx", "https://docs.wto.org/imrd/directdoc.asp?DDFDocuments/t/G/SPS/NSAU615A1.docx")</f>
        <v>https://docs.wto.org/imrd/directdoc.asp?DDFDocuments/t/G/SPS/NSAU615A1.docx</v>
      </c>
      <c r="S13" s="6" t="str">
        <f>HYPERLINK("https://docs.wto.org/imrd/directdoc.asp?DDFDocuments/u/G/SPS/NSAU615A1.docx", "https://docs.wto.org/imrd/directdoc.asp?DDFDocuments/u/G/SPS/NSAU615A1.docx")</f>
        <v>https://docs.wto.org/imrd/directdoc.asp?DDFDocuments/u/G/SPS/NSAU615A1.docx</v>
      </c>
      <c r="T13" s="6" t="str">
        <f>HYPERLINK("https://docs.wto.org/imrd/directdoc.asp?DDFDocuments/v/G/SPS/NSAU615A1.docx", "https://docs.wto.org/imrd/directdoc.asp?DDFDocuments/v/G/SPS/NSAU615A1.docx")</f>
        <v>https://docs.wto.org/imrd/directdoc.asp?DDFDocuments/v/G/SPS/NSAU615A1.docx</v>
      </c>
      <c r="U13" s="6" t="s">
        <v>38</v>
      </c>
      <c r="V13" s="6" t="s">
        <v>38</v>
      </c>
      <c r="W13" s="6" t="s">
        <v>38</v>
      </c>
      <c r="X13" s="6" t="s">
        <v>38</v>
      </c>
      <c r="Y13" s="6" t="s">
        <v>38</v>
      </c>
      <c r="Z13" s="6" t="s">
        <v>38</v>
      </c>
      <c r="AA13" s="6" t="s">
        <v>38</v>
      </c>
      <c r="AB13" s="9" t="s">
        <v>38</v>
      </c>
      <c r="AC13" s="6" t="s">
        <v>38</v>
      </c>
      <c r="AD13" s="6" t="s">
        <v>38</v>
      </c>
      <c r="AE13" s="6" t="s">
        <v>38</v>
      </c>
      <c r="AF13" s="6" t="s">
        <v>38</v>
      </c>
      <c r="AG13" s="6" t="s">
        <v>38</v>
      </c>
      <c r="AH13" s="9" t="s">
        <v>38</v>
      </c>
    </row>
    <row r="14" spans="1:34" ht="20.100000000000001" customHeight="1" x14ac:dyDescent="0.25">
      <c r="A14" s="6" t="s">
        <v>870</v>
      </c>
      <c r="B14" s="10">
        <v>46146</v>
      </c>
      <c r="C14" s="8" t="str">
        <f>HYPERLINK("https://epingalert.org/en/Search?viewData= G/SPS/N/SAU/616/Add.1"," G/SPS/N/SAU/616/Add.1")</f>
        <v xml:space="preserve"> G/SPS/N/SAU/616/Add.1</v>
      </c>
      <c r="D14" s="9" t="s">
        <v>2209</v>
      </c>
      <c r="E14" s="9" t="s">
        <v>2210</v>
      </c>
      <c r="F14" s="9" t="s">
        <v>873</v>
      </c>
      <c r="G14" s="9" t="s">
        <v>2202</v>
      </c>
      <c r="H14" s="9" t="s">
        <v>38</v>
      </c>
      <c r="I14" s="9" t="s">
        <v>727</v>
      </c>
      <c r="J14" s="9" t="s">
        <v>38</v>
      </c>
      <c r="K14" s="9" t="s">
        <v>2207</v>
      </c>
      <c r="L14" s="6"/>
      <c r="M14" s="10" t="s">
        <v>38</v>
      </c>
      <c r="N14" s="7"/>
      <c r="O14" s="7"/>
      <c r="P14" s="6" t="s">
        <v>162</v>
      </c>
      <c r="Q14" s="9" t="s">
        <v>2211</v>
      </c>
      <c r="R14" s="6" t="str">
        <f>HYPERLINK("https://docs.wto.org/imrd/directdoc.asp?DDFDocuments/t/G/SPS/NSAU616A1.docx", "https://docs.wto.org/imrd/directdoc.asp?DDFDocuments/t/G/SPS/NSAU616A1.docx")</f>
        <v>https://docs.wto.org/imrd/directdoc.asp?DDFDocuments/t/G/SPS/NSAU616A1.docx</v>
      </c>
      <c r="S14" s="6" t="str">
        <f>HYPERLINK("https://docs.wto.org/imrd/directdoc.asp?DDFDocuments/u/G/SPS/NSAU616A1.docx", "https://docs.wto.org/imrd/directdoc.asp?DDFDocuments/u/G/SPS/NSAU616A1.docx")</f>
        <v>https://docs.wto.org/imrd/directdoc.asp?DDFDocuments/u/G/SPS/NSAU616A1.docx</v>
      </c>
      <c r="T14" s="6" t="str">
        <f>HYPERLINK("https://docs.wto.org/imrd/directdoc.asp?DDFDocuments/v/G/SPS/NSAU616A1.docx", "https://docs.wto.org/imrd/directdoc.asp?DDFDocuments/v/G/SPS/NSAU616A1.docx")</f>
        <v>https://docs.wto.org/imrd/directdoc.asp?DDFDocuments/v/G/SPS/NSAU616A1.docx</v>
      </c>
      <c r="U14" s="6" t="s">
        <v>38</v>
      </c>
      <c r="V14" s="6" t="s">
        <v>38</v>
      </c>
      <c r="W14" s="6" t="s">
        <v>38</v>
      </c>
      <c r="X14" s="6" t="s">
        <v>38</v>
      </c>
      <c r="Y14" s="6" t="s">
        <v>38</v>
      </c>
      <c r="Z14" s="6" t="s">
        <v>38</v>
      </c>
      <c r="AA14" s="6" t="s">
        <v>38</v>
      </c>
      <c r="AB14" s="9" t="s">
        <v>38</v>
      </c>
      <c r="AC14" s="6" t="s">
        <v>38</v>
      </c>
      <c r="AD14" s="6" t="s">
        <v>38</v>
      </c>
      <c r="AE14" s="6" t="s">
        <v>38</v>
      </c>
      <c r="AF14" s="6" t="s">
        <v>38</v>
      </c>
      <c r="AG14" s="6" t="s">
        <v>38</v>
      </c>
      <c r="AH14" s="9" t="s">
        <v>38</v>
      </c>
    </row>
    <row r="15" spans="1:34" ht="20.100000000000001" customHeight="1" x14ac:dyDescent="0.25">
      <c r="A15" s="6" t="s">
        <v>788</v>
      </c>
      <c r="B15" s="10">
        <v>46146</v>
      </c>
      <c r="C15" s="8" t="str">
        <f>HYPERLINK("https://epingalert.org/en/Search?viewData= G/SPS/N/UKR/223/Rev.1"," G/SPS/N/UKR/223/Rev.1")</f>
        <v xml:space="preserve"> G/SPS/N/UKR/223/Rev.1</v>
      </c>
      <c r="D15" s="9" t="s">
        <v>2212</v>
      </c>
      <c r="E15" s="9" t="s">
        <v>2213</v>
      </c>
      <c r="F15" s="9" t="s">
        <v>2214</v>
      </c>
      <c r="G15" s="9" t="s">
        <v>2215</v>
      </c>
      <c r="H15" s="9" t="s">
        <v>38</v>
      </c>
      <c r="I15" s="9" t="s">
        <v>344</v>
      </c>
      <c r="J15" s="9" t="s">
        <v>38</v>
      </c>
      <c r="K15" s="9" t="s">
        <v>985</v>
      </c>
      <c r="L15" s="6" t="s">
        <v>38</v>
      </c>
      <c r="M15" s="10">
        <v>46206</v>
      </c>
      <c r="N15" s="7" t="s">
        <v>42</v>
      </c>
      <c r="O15" s="7" t="s">
        <v>2216</v>
      </c>
      <c r="P15" s="6" t="s">
        <v>129</v>
      </c>
      <c r="Q15" s="9" t="s">
        <v>2217</v>
      </c>
      <c r="R15" s="6" t="str">
        <f>HYPERLINK("https://docs.wto.org/imrd/directdoc.asp?DDFDocuments/t/G/SPS/NUKR223R1.docx", "https://docs.wto.org/imrd/directdoc.asp?DDFDocuments/t/G/SPS/NUKR223R1.docx")</f>
        <v>https://docs.wto.org/imrd/directdoc.asp?DDFDocuments/t/G/SPS/NUKR223R1.docx</v>
      </c>
      <c r="S15" s="6" t="str">
        <f>HYPERLINK("https://docs.wto.org/imrd/directdoc.asp?DDFDocuments/u/G/SPS/NUKR223R1.docx", "https://docs.wto.org/imrd/directdoc.asp?DDFDocuments/u/G/SPS/NUKR223R1.docx")</f>
        <v>https://docs.wto.org/imrd/directdoc.asp?DDFDocuments/u/G/SPS/NUKR223R1.docx</v>
      </c>
      <c r="T15" s="6" t="str">
        <f>HYPERLINK("https://docs.wto.org/imrd/directdoc.asp?DDFDocuments/v/G/SPS/NUKR223R1.docx", "https://docs.wto.org/imrd/directdoc.asp?DDFDocuments/v/G/SPS/NUKR223R1.docx")</f>
        <v>https://docs.wto.org/imrd/directdoc.asp?DDFDocuments/v/G/SPS/NUKR223R1.docx</v>
      </c>
      <c r="U15" s="6" t="s">
        <v>38</v>
      </c>
      <c r="V15" s="6" t="s">
        <v>38</v>
      </c>
      <c r="W15" s="6" t="s">
        <v>38</v>
      </c>
      <c r="X15" s="6" t="s">
        <v>38</v>
      </c>
      <c r="Y15" s="6" t="s">
        <v>38</v>
      </c>
      <c r="Z15" s="6" t="s">
        <v>38</v>
      </c>
      <c r="AA15" s="6" t="s">
        <v>38</v>
      </c>
      <c r="AB15" s="9" t="s">
        <v>38</v>
      </c>
      <c r="AC15" s="6" t="s">
        <v>45</v>
      </c>
      <c r="AD15" s="6" t="s">
        <v>46</v>
      </c>
      <c r="AE15" s="6" t="s">
        <v>45</v>
      </c>
      <c r="AF15" s="6" t="s">
        <v>45</v>
      </c>
      <c r="AG15" s="6" t="s">
        <v>46</v>
      </c>
      <c r="AH15" s="9" t="s">
        <v>38</v>
      </c>
    </row>
    <row r="16" spans="1:34" ht="20.100000000000001" customHeight="1" x14ac:dyDescent="0.25">
      <c r="A16" s="6" t="s">
        <v>788</v>
      </c>
      <c r="B16" s="10">
        <v>46146</v>
      </c>
      <c r="C16" s="8" t="str">
        <f>HYPERLINK("https://epingalert.org/en/Search?viewData= G/SPS/N/UKR/246/Rev.2/Add.1"," G/SPS/N/UKR/246/Rev.2/Add.1")</f>
        <v xml:space="preserve"> G/SPS/N/UKR/246/Rev.2/Add.1</v>
      </c>
      <c r="D16" s="9" t="s">
        <v>2175</v>
      </c>
      <c r="E16" s="9" t="s">
        <v>2218</v>
      </c>
      <c r="F16" s="9" t="s">
        <v>2177</v>
      </c>
      <c r="G16" s="9" t="s">
        <v>38</v>
      </c>
      <c r="H16" s="9" t="s">
        <v>38</v>
      </c>
      <c r="I16" s="9" t="s">
        <v>60</v>
      </c>
      <c r="J16" s="9" t="s">
        <v>38</v>
      </c>
      <c r="K16" s="9" t="s">
        <v>637</v>
      </c>
      <c r="L16" s="6"/>
      <c r="M16" s="10" t="s">
        <v>38</v>
      </c>
      <c r="N16" s="7"/>
      <c r="O16" s="7"/>
      <c r="P16" s="6" t="s">
        <v>54</v>
      </c>
      <c r="Q16" s="9" t="s">
        <v>2219</v>
      </c>
      <c r="R16" s="6" t="str">
        <f>HYPERLINK("https://docs.wto.org/imrd/directdoc.asp?DDFDocuments/t/G/SPS/NUKR246R2A1.docx", "https://docs.wto.org/imrd/directdoc.asp?DDFDocuments/t/G/SPS/NUKR246R2A1.docx")</f>
        <v>https://docs.wto.org/imrd/directdoc.asp?DDFDocuments/t/G/SPS/NUKR246R2A1.docx</v>
      </c>
      <c r="S16" s="6" t="str">
        <f>HYPERLINK("https://docs.wto.org/imrd/directdoc.asp?DDFDocuments/u/G/SPS/NUKR246R2A1.docx", "https://docs.wto.org/imrd/directdoc.asp?DDFDocuments/u/G/SPS/NUKR246R2A1.docx")</f>
        <v>https://docs.wto.org/imrd/directdoc.asp?DDFDocuments/u/G/SPS/NUKR246R2A1.docx</v>
      </c>
      <c r="T16" s="6" t="str">
        <f>HYPERLINK("https://docs.wto.org/imrd/directdoc.asp?DDFDocuments/v/G/SPS/NUKR246R2A1.docx", "https://docs.wto.org/imrd/directdoc.asp?DDFDocuments/v/G/SPS/NUKR246R2A1.docx")</f>
        <v>https://docs.wto.org/imrd/directdoc.asp?DDFDocuments/v/G/SPS/NUKR246R2A1.docx</v>
      </c>
      <c r="U16" s="6" t="s">
        <v>38</v>
      </c>
      <c r="V16" s="6" t="s">
        <v>38</v>
      </c>
      <c r="W16" s="6" t="s">
        <v>38</v>
      </c>
      <c r="X16" s="6" t="s">
        <v>38</v>
      </c>
      <c r="Y16" s="6" t="s">
        <v>38</v>
      </c>
      <c r="Z16" s="6" t="s">
        <v>38</v>
      </c>
      <c r="AA16" s="6" t="s">
        <v>38</v>
      </c>
      <c r="AB16" s="9" t="s">
        <v>38</v>
      </c>
      <c r="AC16" s="6" t="s">
        <v>38</v>
      </c>
      <c r="AD16" s="6" t="s">
        <v>38</v>
      </c>
      <c r="AE16" s="6" t="s">
        <v>38</v>
      </c>
      <c r="AF16" s="6" t="s">
        <v>38</v>
      </c>
      <c r="AG16" s="6" t="s">
        <v>38</v>
      </c>
      <c r="AH16" s="9" t="s">
        <v>38</v>
      </c>
    </row>
    <row r="17" spans="1:34" ht="20.100000000000001" customHeight="1" x14ac:dyDescent="0.25">
      <c r="A17" s="6" t="s">
        <v>103</v>
      </c>
      <c r="B17" s="10">
        <v>46146</v>
      </c>
      <c r="C17" s="8" t="str">
        <f>HYPERLINK("https://epingalert.org/en/Search?viewData= G/TBT/N/MEX/566"," G/TBT/N/MEX/566")</f>
        <v xml:space="preserve"> G/TBT/N/MEX/566</v>
      </c>
      <c r="D17" s="9" t="s">
        <v>2220</v>
      </c>
      <c r="E17" s="9" t="s">
        <v>2221</v>
      </c>
      <c r="F17" s="9" t="s">
        <v>2222</v>
      </c>
      <c r="G17" s="9" t="s">
        <v>38</v>
      </c>
      <c r="H17" s="9" t="s">
        <v>2223</v>
      </c>
      <c r="I17" s="9" t="s">
        <v>108</v>
      </c>
      <c r="J17" s="9" t="s">
        <v>38</v>
      </c>
      <c r="K17" s="9" t="s">
        <v>38</v>
      </c>
      <c r="L17" s="6"/>
      <c r="M17" s="10">
        <v>46206</v>
      </c>
      <c r="N17" s="7" t="s">
        <v>74</v>
      </c>
      <c r="O17" s="7" t="s">
        <v>74</v>
      </c>
      <c r="P17" s="6" t="s">
        <v>43</v>
      </c>
      <c r="Q17" s="9" t="s">
        <v>2224</v>
      </c>
      <c r="R17" s="6" t="str">
        <f>HYPERLINK("https://docs.wto.org/imrd/directdoc.asp?DDFDocuments/t/G/TBTN26/MEX566.docx", "https://docs.wto.org/imrd/directdoc.asp?DDFDocuments/t/G/TBTN26/MEX566.docx")</f>
        <v>https://docs.wto.org/imrd/directdoc.asp?DDFDocuments/t/G/TBTN26/MEX566.docx</v>
      </c>
      <c r="S17" s="6" t="str">
        <f>HYPERLINK("https://docs.wto.org/imrd/directdoc.asp?DDFDocuments/u/G/TBTN26/MEX566.docx", "https://docs.wto.org/imrd/directdoc.asp?DDFDocuments/u/G/TBTN26/MEX566.docx")</f>
        <v>https://docs.wto.org/imrd/directdoc.asp?DDFDocuments/u/G/TBTN26/MEX566.docx</v>
      </c>
      <c r="T17" s="6" t="str">
        <f>HYPERLINK("https://docs.wto.org/imrd/directdoc.asp?DDFDocuments/v/G/TBTN26/MEX566.docx", "https://docs.wto.org/imrd/directdoc.asp?DDFDocuments/v/G/TBTN26/MEX566.docx")</f>
        <v>https://docs.wto.org/imrd/directdoc.asp?DDFDocuments/v/G/TBTN26/MEX566.docx</v>
      </c>
      <c r="U17" s="6" t="s">
        <v>46</v>
      </c>
      <c r="V17" s="6" t="s">
        <v>45</v>
      </c>
      <c r="W17" s="6" t="s">
        <v>46</v>
      </c>
      <c r="X17" s="6" t="s">
        <v>45</v>
      </c>
      <c r="Y17" s="6" t="s">
        <v>45</v>
      </c>
      <c r="Z17" s="6" t="s">
        <v>45</v>
      </c>
      <c r="AA17" s="6" t="s">
        <v>45</v>
      </c>
      <c r="AB17" s="9" t="s">
        <v>2225</v>
      </c>
      <c r="AC17" s="6" t="s">
        <v>38</v>
      </c>
      <c r="AD17" s="6" t="s">
        <v>38</v>
      </c>
      <c r="AE17" s="6" t="s">
        <v>38</v>
      </c>
      <c r="AF17" s="6" t="s">
        <v>38</v>
      </c>
      <c r="AG17" s="6" t="s">
        <v>38</v>
      </c>
      <c r="AH17" s="9" t="s">
        <v>38</v>
      </c>
    </row>
    <row r="18" spans="1:34" ht="20.100000000000001" customHeight="1" x14ac:dyDescent="0.25">
      <c r="A18" s="6" t="s">
        <v>103</v>
      </c>
      <c r="B18" s="10">
        <v>46146</v>
      </c>
      <c r="C18" s="8" t="str">
        <f>HYPERLINK("https://epingalert.org/en/Search?viewData= G/TBT/N/MEX/567"," G/TBT/N/MEX/567")</f>
        <v xml:space="preserve"> G/TBT/N/MEX/567</v>
      </c>
      <c r="D18" s="9" t="s">
        <v>2226</v>
      </c>
      <c r="E18" s="9" t="s">
        <v>2227</v>
      </c>
      <c r="F18" s="9" t="s">
        <v>2228</v>
      </c>
      <c r="G18" s="9" t="s">
        <v>38</v>
      </c>
      <c r="H18" s="9" t="s">
        <v>2229</v>
      </c>
      <c r="I18" s="9" t="s">
        <v>108</v>
      </c>
      <c r="J18" s="9" t="s">
        <v>38</v>
      </c>
      <c r="K18" s="9" t="s">
        <v>38</v>
      </c>
      <c r="L18" s="6"/>
      <c r="M18" s="10">
        <v>46206</v>
      </c>
      <c r="N18" s="7" t="s">
        <v>74</v>
      </c>
      <c r="O18" s="7" t="s">
        <v>74</v>
      </c>
      <c r="P18" s="6" t="s">
        <v>43</v>
      </c>
      <c r="Q18" s="9" t="s">
        <v>2230</v>
      </c>
      <c r="R18" s="6" t="str">
        <f>HYPERLINK("https://docs.wto.org/imrd/directdoc.asp?DDFDocuments/t/G/TBTN26/MEX567.docx", "https://docs.wto.org/imrd/directdoc.asp?DDFDocuments/t/G/TBTN26/MEX567.docx")</f>
        <v>https://docs.wto.org/imrd/directdoc.asp?DDFDocuments/t/G/TBTN26/MEX567.docx</v>
      </c>
      <c r="S18" s="6" t="str">
        <f>HYPERLINK("https://docs.wto.org/imrd/directdoc.asp?DDFDocuments/u/G/TBTN26/MEX567.docx", "https://docs.wto.org/imrd/directdoc.asp?DDFDocuments/u/G/TBTN26/MEX567.docx")</f>
        <v>https://docs.wto.org/imrd/directdoc.asp?DDFDocuments/u/G/TBTN26/MEX567.docx</v>
      </c>
      <c r="T18" s="6" t="str">
        <f>HYPERLINK("https://docs.wto.org/imrd/directdoc.asp?DDFDocuments/v/G/TBTN26/MEX567.docx", "https://docs.wto.org/imrd/directdoc.asp?DDFDocuments/v/G/TBTN26/MEX567.docx")</f>
        <v>https://docs.wto.org/imrd/directdoc.asp?DDFDocuments/v/G/TBTN26/MEX567.docx</v>
      </c>
      <c r="U18" s="6" t="s">
        <v>46</v>
      </c>
      <c r="V18" s="6" t="s">
        <v>45</v>
      </c>
      <c r="W18" s="6" t="s">
        <v>46</v>
      </c>
      <c r="X18" s="6" t="s">
        <v>45</v>
      </c>
      <c r="Y18" s="6" t="s">
        <v>45</v>
      </c>
      <c r="Z18" s="6" t="s">
        <v>45</v>
      </c>
      <c r="AA18" s="6" t="s">
        <v>45</v>
      </c>
      <c r="AB18" s="9" t="s">
        <v>774</v>
      </c>
      <c r="AC18" s="6" t="s">
        <v>38</v>
      </c>
      <c r="AD18" s="6" t="s">
        <v>38</v>
      </c>
      <c r="AE18" s="6" t="s">
        <v>38</v>
      </c>
      <c r="AF18" s="6" t="s">
        <v>38</v>
      </c>
      <c r="AG18" s="6" t="s">
        <v>38</v>
      </c>
      <c r="AH18" s="9" t="s">
        <v>38</v>
      </c>
    </row>
    <row r="19" spans="1:34" ht="20.100000000000001" customHeight="1" x14ac:dyDescent="0.25">
      <c r="A19" s="6" t="s">
        <v>406</v>
      </c>
      <c r="B19" s="10">
        <v>46146</v>
      </c>
      <c r="C19" s="8" t="str">
        <f>HYPERLINK("https://epingalert.org/en/Search?viewData= G/TBT/N/PER/177"," G/TBT/N/PER/177")</f>
        <v xml:space="preserve"> G/TBT/N/PER/177</v>
      </c>
      <c r="D19" s="9" t="s">
        <v>2231</v>
      </c>
      <c r="E19" s="9" t="s">
        <v>2232</v>
      </c>
      <c r="F19" s="9" t="s">
        <v>2233</v>
      </c>
      <c r="G19" s="9" t="s">
        <v>2234</v>
      </c>
      <c r="H19" s="9" t="s">
        <v>2235</v>
      </c>
      <c r="I19" s="9" t="s">
        <v>652</v>
      </c>
      <c r="J19" s="9" t="s">
        <v>38</v>
      </c>
      <c r="K19" s="9" t="s">
        <v>122</v>
      </c>
      <c r="L19" s="6"/>
      <c r="M19" s="10">
        <v>46206</v>
      </c>
      <c r="N19" s="7" t="s">
        <v>74</v>
      </c>
      <c r="O19" s="7" t="s">
        <v>2236</v>
      </c>
      <c r="P19" s="6" t="s">
        <v>43</v>
      </c>
      <c r="Q19" s="9" t="s">
        <v>2237</v>
      </c>
      <c r="R19" s="6" t="str">
        <f>HYPERLINK("https://docs.wto.org/imrd/directdoc.asp?DDFDocuments/t/G/TBTN26/PER177.docx", "https://docs.wto.org/imrd/directdoc.asp?DDFDocuments/t/G/TBTN26/PER177.docx")</f>
        <v>https://docs.wto.org/imrd/directdoc.asp?DDFDocuments/t/G/TBTN26/PER177.docx</v>
      </c>
      <c r="S19" s="6" t="str">
        <f>HYPERLINK("https://docs.wto.org/imrd/directdoc.asp?DDFDocuments/u/G/TBTN26/PER177.docx", "https://docs.wto.org/imrd/directdoc.asp?DDFDocuments/u/G/TBTN26/PER177.docx")</f>
        <v>https://docs.wto.org/imrd/directdoc.asp?DDFDocuments/u/G/TBTN26/PER177.docx</v>
      </c>
      <c r="T19" s="6" t="str">
        <f>HYPERLINK("https://docs.wto.org/imrd/directdoc.asp?DDFDocuments/v/G/TBTN26/PER177.docx", "https://docs.wto.org/imrd/directdoc.asp?DDFDocuments/v/G/TBTN26/PER177.docx")</f>
        <v>https://docs.wto.org/imrd/directdoc.asp?DDFDocuments/v/G/TBTN26/PER177.docx</v>
      </c>
      <c r="U19" s="6" t="s">
        <v>46</v>
      </c>
      <c r="V19" s="6" t="s">
        <v>45</v>
      </c>
      <c r="W19" s="6" t="s">
        <v>45</v>
      </c>
      <c r="X19" s="6" t="s">
        <v>45</v>
      </c>
      <c r="Y19" s="6" t="s">
        <v>45</v>
      </c>
      <c r="Z19" s="6" t="s">
        <v>45</v>
      </c>
      <c r="AA19" s="6" t="s">
        <v>45</v>
      </c>
      <c r="AB19" s="9" t="s">
        <v>2238</v>
      </c>
      <c r="AC19" s="6" t="s">
        <v>38</v>
      </c>
      <c r="AD19" s="6" t="s">
        <v>38</v>
      </c>
      <c r="AE19" s="6" t="s">
        <v>38</v>
      </c>
      <c r="AF19" s="6" t="s">
        <v>38</v>
      </c>
      <c r="AG19" s="6" t="s">
        <v>38</v>
      </c>
      <c r="AH19" s="9" t="s">
        <v>38</v>
      </c>
    </row>
    <row r="20" spans="1:34" ht="20.100000000000001" customHeight="1" x14ac:dyDescent="0.25">
      <c r="A20" s="6" t="s">
        <v>406</v>
      </c>
      <c r="B20" s="10">
        <v>46146</v>
      </c>
      <c r="C20" s="8" t="str">
        <f>HYPERLINK("https://epingalert.org/en/Search?viewData= G/TBT/N/PER/178"," G/TBT/N/PER/178")</f>
        <v xml:space="preserve"> G/TBT/N/PER/178</v>
      </c>
      <c r="D20" s="9" t="s">
        <v>2239</v>
      </c>
      <c r="E20" s="9" t="s">
        <v>2240</v>
      </c>
      <c r="F20" s="9" t="s">
        <v>2241</v>
      </c>
      <c r="G20" s="9" t="s">
        <v>2242</v>
      </c>
      <c r="H20" s="9" t="s">
        <v>2243</v>
      </c>
      <c r="I20" s="9" t="s">
        <v>121</v>
      </c>
      <c r="J20" s="9" t="s">
        <v>38</v>
      </c>
      <c r="K20" s="9" t="s">
        <v>73</v>
      </c>
      <c r="L20" s="6"/>
      <c r="M20" s="10">
        <v>46206</v>
      </c>
      <c r="N20" s="7" t="s">
        <v>74</v>
      </c>
      <c r="O20" s="7" t="s">
        <v>2236</v>
      </c>
      <c r="P20" s="6" t="s">
        <v>43</v>
      </c>
      <c r="Q20" s="9" t="s">
        <v>2244</v>
      </c>
      <c r="R20" s="6" t="str">
        <f>HYPERLINK("https://docs.wto.org/imrd/directdoc.asp?DDFDocuments/t/G/TBTN26/PER178.docx", "https://docs.wto.org/imrd/directdoc.asp?DDFDocuments/t/G/TBTN26/PER178.docx")</f>
        <v>https://docs.wto.org/imrd/directdoc.asp?DDFDocuments/t/G/TBTN26/PER178.docx</v>
      </c>
      <c r="S20" s="6" t="str">
        <f>HYPERLINK("https://docs.wto.org/imrd/directdoc.asp?DDFDocuments/u/G/TBTN26/PER178.docx", "https://docs.wto.org/imrd/directdoc.asp?DDFDocuments/u/G/TBTN26/PER178.docx")</f>
        <v>https://docs.wto.org/imrd/directdoc.asp?DDFDocuments/u/G/TBTN26/PER178.docx</v>
      </c>
      <c r="T20" s="6" t="str">
        <f>HYPERLINK("https://docs.wto.org/imrd/directdoc.asp?DDFDocuments/v/G/TBTN26/PER178.docx", "https://docs.wto.org/imrd/directdoc.asp?DDFDocuments/v/G/TBTN26/PER178.docx")</f>
        <v>https://docs.wto.org/imrd/directdoc.asp?DDFDocuments/v/G/TBTN26/PER178.docx</v>
      </c>
      <c r="U20" s="6" t="s">
        <v>46</v>
      </c>
      <c r="V20" s="6" t="s">
        <v>45</v>
      </c>
      <c r="W20" s="6" t="s">
        <v>45</v>
      </c>
      <c r="X20" s="6" t="s">
        <v>45</v>
      </c>
      <c r="Y20" s="6" t="s">
        <v>45</v>
      </c>
      <c r="Z20" s="6" t="s">
        <v>45</v>
      </c>
      <c r="AA20" s="6" t="s">
        <v>45</v>
      </c>
      <c r="AB20" s="9" t="s">
        <v>2245</v>
      </c>
      <c r="AC20" s="6" t="s">
        <v>38</v>
      </c>
      <c r="AD20" s="6" t="s">
        <v>38</v>
      </c>
      <c r="AE20" s="6" t="s">
        <v>38</v>
      </c>
      <c r="AF20" s="6" t="s">
        <v>38</v>
      </c>
      <c r="AG20" s="6" t="s">
        <v>38</v>
      </c>
      <c r="AH20" s="9" t="s">
        <v>38</v>
      </c>
    </row>
    <row r="21" spans="1:34" ht="20.100000000000001" customHeight="1" x14ac:dyDescent="0.25">
      <c r="A21" s="6" t="s">
        <v>116</v>
      </c>
      <c r="B21" s="10">
        <v>46146</v>
      </c>
      <c r="C21" s="8" t="str">
        <f>HYPERLINK("https://epingalert.org/en/Search?viewData= G/TBT/N/USA/1554/Rev.1/Add.1"," G/TBT/N/USA/1554/Rev.1/Add.1")</f>
        <v xml:space="preserve"> G/TBT/N/USA/1554/Rev.1/Add.1</v>
      </c>
      <c r="D21" s="9" t="s">
        <v>2246</v>
      </c>
      <c r="E21" s="9" t="s">
        <v>2247</v>
      </c>
      <c r="F21" s="9" t="s">
        <v>2248</v>
      </c>
      <c r="G21" s="9" t="s">
        <v>38</v>
      </c>
      <c r="H21" s="9" t="s">
        <v>2249</v>
      </c>
      <c r="I21" s="9" t="s">
        <v>152</v>
      </c>
      <c r="J21" s="9" t="s">
        <v>38</v>
      </c>
      <c r="K21" s="9" t="s">
        <v>38</v>
      </c>
      <c r="L21" s="6"/>
      <c r="M21" s="10">
        <v>46157</v>
      </c>
      <c r="N21" s="7"/>
      <c r="O21" s="7"/>
      <c r="P21" s="6" t="s">
        <v>54</v>
      </c>
      <c r="Q21" s="6"/>
      <c r="R21" s="6" t="str">
        <f>HYPERLINK("https://docs.wto.org/imrd/directdoc.asp?DDFDocuments/t/G/TBTN19/USA1554R1A1.docx", "https://docs.wto.org/imrd/directdoc.asp?DDFDocuments/t/G/TBTN19/USA1554R1A1.docx")</f>
        <v>https://docs.wto.org/imrd/directdoc.asp?DDFDocuments/t/G/TBTN19/USA1554R1A1.docx</v>
      </c>
      <c r="S21" s="6" t="str">
        <f>HYPERLINK("https://docs.wto.org/imrd/directdoc.asp?DDFDocuments/u/G/TBTN19/USA1554R1A1.docx", "https://docs.wto.org/imrd/directdoc.asp?DDFDocuments/u/G/TBTN19/USA1554R1A1.docx")</f>
        <v>https://docs.wto.org/imrd/directdoc.asp?DDFDocuments/u/G/TBTN19/USA1554R1A1.docx</v>
      </c>
      <c r="T21" s="6" t="str">
        <f>HYPERLINK("https://docs.wto.org/imrd/directdoc.asp?DDFDocuments/v/G/TBTN19/USA1554R1A1.docx", "https://docs.wto.org/imrd/directdoc.asp?DDFDocuments/v/G/TBTN19/USA1554R1A1.docx")</f>
        <v>https://docs.wto.org/imrd/directdoc.asp?DDFDocuments/v/G/TBTN19/USA1554R1A1.docx</v>
      </c>
      <c r="U21" s="6" t="s">
        <v>45</v>
      </c>
      <c r="V21" s="6" t="s">
        <v>45</v>
      </c>
      <c r="W21" s="6" t="s">
        <v>45</v>
      </c>
      <c r="X21" s="6" t="s">
        <v>45</v>
      </c>
      <c r="Y21" s="6" t="s">
        <v>45</v>
      </c>
      <c r="Z21" s="6" t="s">
        <v>45</v>
      </c>
      <c r="AA21" s="6" t="s">
        <v>45</v>
      </c>
      <c r="AB21" s="9" t="s">
        <v>38</v>
      </c>
      <c r="AC21" s="6" t="s">
        <v>38</v>
      </c>
      <c r="AD21" s="6" t="s">
        <v>38</v>
      </c>
      <c r="AE21" s="6" t="s">
        <v>38</v>
      </c>
      <c r="AF21" s="6" t="s">
        <v>38</v>
      </c>
      <c r="AG21" s="6" t="s">
        <v>38</v>
      </c>
      <c r="AH21" s="9" t="s">
        <v>38</v>
      </c>
    </row>
    <row r="22" spans="1:34" ht="20.100000000000001" customHeight="1" x14ac:dyDescent="0.25">
      <c r="A22" s="6" t="s">
        <v>41</v>
      </c>
      <c r="B22" s="10">
        <v>46147</v>
      </c>
      <c r="C22" s="8" t="str">
        <f>HYPERLINK("https://epingalert.org/en/Search?viewData= G/SPS/N/CHL/860/Add.1"," G/SPS/N/CHL/860/Add.1")</f>
        <v xml:space="preserve"> G/SPS/N/CHL/860/Add.1</v>
      </c>
      <c r="D22" s="9" t="s">
        <v>2100</v>
      </c>
      <c r="E22" s="9" t="s">
        <v>2100</v>
      </c>
      <c r="F22" s="9" t="s">
        <v>2101</v>
      </c>
      <c r="G22" s="9" t="s">
        <v>2102</v>
      </c>
      <c r="H22" s="9" t="s">
        <v>38</v>
      </c>
      <c r="I22" s="9" t="s">
        <v>344</v>
      </c>
      <c r="J22" s="9" t="s">
        <v>38</v>
      </c>
      <c r="K22" s="9" t="s">
        <v>2103</v>
      </c>
      <c r="L22" s="6"/>
      <c r="M22" s="10" t="s">
        <v>38</v>
      </c>
      <c r="N22" s="7"/>
      <c r="O22" s="7"/>
      <c r="P22" s="6" t="s">
        <v>54</v>
      </c>
      <c r="Q22" s="9" t="s">
        <v>2104</v>
      </c>
      <c r="R22" s="6" t="str">
        <f>HYPERLINK("https://docs.wto.org/imrd/directdoc.asp?DDFDocuments/t/G/SPS/NCHL860A1.docx", "https://docs.wto.org/imrd/directdoc.asp?DDFDocuments/t/G/SPS/NCHL860A1.docx")</f>
        <v>https://docs.wto.org/imrd/directdoc.asp?DDFDocuments/t/G/SPS/NCHL860A1.docx</v>
      </c>
      <c r="S22" s="6" t="str">
        <f>HYPERLINK("https://docs.wto.org/imrd/directdoc.asp?DDFDocuments/u/G/SPS/NCHL860A1.docx", "https://docs.wto.org/imrd/directdoc.asp?DDFDocuments/u/G/SPS/NCHL860A1.docx")</f>
        <v>https://docs.wto.org/imrd/directdoc.asp?DDFDocuments/u/G/SPS/NCHL860A1.docx</v>
      </c>
      <c r="T22" s="6" t="str">
        <f>HYPERLINK("https://docs.wto.org/imrd/directdoc.asp?DDFDocuments/v/G/SPS/NCHL860A1.docx", "https://docs.wto.org/imrd/directdoc.asp?DDFDocuments/v/G/SPS/NCHL860A1.docx")</f>
        <v>https://docs.wto.org/imrd/directdoc.asp?DDFDocuments/v/G/SPS/NCHL860A1.docx</v>
      </c>
      <c r="U22" s="6" t="s">
        <v>38</v>
      </c>
      <c r="V22" s="6" t="s">
        <v>38</v>
      </c>
      <c r="W22" s="6" t="s">
        <v>38</v>
      </c>
      <c r="X22" s="6" t="s">
        <v>38</v>
      </c>
      <c r="Y22" s="6" t="s">
        <v>38</v>
      </c>
      <c r="Z22" s="6" t="s">
        <v>38</v>
      </c>
      <c r="AA22" s="6" t="s">
        <v>38</v>
      </c>
      <c r="AB22" s="9" t="s">
        <v>38</v>
      </c>
      <c r="AC22" s="6" t="s">
        <v>38</v>
      </c>
      <c r="AD22" s="6" t="s">
        <v>38</v>
      </c>
      <c r="AE22" s="6" t="s">
        <v>38</v>
      </c>
      <c r="AF22" s="6" t="s">
        <v>38</v>
      </c>
      <c r="AG22" s="6" t="s">
        <v>38</v>
      </c>
      <c r="AH22" s="9" t="s">
        <v>38</v>
      </c>
    </row>
    <row r="23" spans="1:34" ht="20.100000000000001" customHeight="1" x14ac:dyDescent="0.25">
      <c r="A23" s="6" t="s">
        <v>47</v>
      </c>
      <c r="B23" s="10">
        <v>46147</v>
      </c>
      <c r="C23" s="8" t="str">
        <f>HYPERLINK("https://epingalert.org/en/Search?viewData= G/SPS/N/COL/422"," G/SPS/N/COL/422")</f>
        <v xml:space="preserve"> G/SPS/N/COL/422</v>
      </c>
      <c r="D23" s="9" t="s">
        <v>2105</v>
      </c>
      <c r="E23" s="9" t="s">
        <v>2106</v>
      </c>
      <c r="F23" s="9" t="s">
        <v>2107</v>
      </c>
      <c r="G23" s="9" t="s">
        <v>2108</v>
      </c>
      <c r="H23" s="9" t="s">
        <v>38</v>
      </c>
      <c r="I23" s="9" t="s">
        <v>344</v>
      </c>
      <c r="J23" s="9" t="s">
        <v>38</v>
      </c>
      <c r="K23" s="9" t="s">
        <v>2109</v>
      </c>
      <c r="L23" s="6" t="s">
        <v>38</v>
      </c>
      <c r="M23" s="10">
        <v>46207</v>
      </c>
      <c r="N23" s="7">
        <v>46297</v>
      </c>
      <c r="O23" s="7">
        <v>46297</v>
      </c>
      <c r="P23" s="6" t="s">
        <v>43</v>
      </c>
      <c r="Q23" s="9" t="s">
        <v>2110</v>
      </c>
      <c r="R23" s="6" t="str">
        <f>HYPERLINK("https://docs.wto.org/imrd/directdoc.asp?DDFDocuments/t/G/SPS/NCOL422.docx", "https://docs.wto.org/imrd/directdoc.asp?DDFDocuments/t/G/SPS/NCOL422.docx")</f>
        <v>https://docs.wto.org/imrd/directdoc.asp?DDFDocuments/t/G/SPS/NCOL422.docx</v>
      </c>
      <c r="S23" s="6" t="str">
        <f>HYPERLINK("https://docs.wto.org/imrd/directdoc.asp?DDFDocuments/u/G/SPS/NCOL422.docx", "https://docs.wto.org/imrd/directdoc.asp?DDFDocuments/u/G/SPS/NCOL422.docx")</f>
        <v>https://docs.wto.org/imrd/directdoc.asp?DDFDocuments/u/G/SPS/NCOL422.docx</v>
      </c>
      <c r="T23" s="6" t="str">
        <f>HYPERLINK("https://docs.wto.org/imrd/directdoc.asp?DDFDocuments/v/G/SPS/NCOL422.docx", "https://docs.wto.org/imrd/directdoc.asp?DDFDocuments/v/G/SPS/NCOL422.docx")</f>
        <v>https://docs.wto.org/imrd/directdoc.asp?DDFDocuments/v/G/SPS/NCOL422.docx</v>
      </c>
      <c r="U23" s="6" t="s">
        <v>38</v>
      </c>
      <c r="V23" s="6" t="s">
        <v>38</v>
      </c>
      <c r="W23" s="6" t="s">
        <v>38</v>
      </c>
      <c r="X23" s="6" t="s">
        <v>38</v>
      </c>
      <c r="Y23" s="6" t="s">
        <v>38</v>
      </c>
      <c r="Z23" s="6" t="s">
        <v>38</v>
      </c>
      <c r="AA23" s="6" t="s">
        <v>38</v>
      </c>
      <c r="AB23" s="9" t="s">
        <v>38</v>
      </c>
      <c r="AC23" s="6" t="s">
        <v>45</v>
      </c>
      <c r="AD23" s="6" t="s">
        <v>45</v>
      </c>
      <c r="AE23" s="6" t="s">
        <v>45</v>
      </c>
      <c r="AF23" s="6" t="s">
        <v>46</v>
      </c>
      <c r="AG23" s="6" t="s">
        <v>65</v>
      </c>
      <c r="AH23" s="9" t="s">
        <v>38</v>
      </c>
    </row>
    <row r="24" spans="1:34" ht="20.100000000000001" customHeight="1" x14ac:dyDescent="0.25">
      <c r="A24" s="6" t="s">
        <v>592</v>
      </c>
      <c r="B24" s="10">
        <v>46147</v>
      </c>
      <c r="C24" s="8" t="str">
        <f>HYPERLINK("https://epingalert.org/en/Search?viewData= G/SPS/N/FRA/21/Add.1"," G/SPS/N/FRA/21/Add.1")</f>
        <v xml:space="preserve"> G/SPS/N/FRA/21/Add.1</v>
      </c>
      <c r="D24" s="9" t="s">
        <v>2111</v>
      </c>
      <c r="E24" s="9" t="s">
        <v>2111</v>
      </c>
      <c r="F24" s="9" t="s">
        <v>2112</v>
      </c>
      <c r="G24" s="9" t="s">
        <v>38</v>
      </c>
      <c r="H24" s="9" t="s">
        <v>38</v>
      </c>
      <c r="I24" s="9" t="s">
        <v>60</v>
      </c>
      <c r="J24" s="9"/>
      <c r="K24" s="9" t="s">
        <v>2113</v>
      </c>
      <c r="L24" s="6"/>
      <c r="M24" s="10" t="s">
        <v>38</v>
      </c>
      <c r="N24" s="7"/>
      <c r="O24" s="7"/>
      <c r="P24" s="6" t="s">
        <v>162</v>
      </c>
      <c r="Q24" s="9" t="s">
        <v>2114</v>
      </c>
      <c r="R24" s="6" t="str">
        <f>HYPERLINK("https://docs.wto.org/imrd/directdoc.asp?DDFDocuments/t/G/SPS/NFRA21A1.docx", "https://docs.wto.org/imrd/directdoc.asp?DDFDocuments/t/G/SPS/NFRA21A1.docx")</f>
        <v>https://docs.wto.org/imrd/directdoc.asp?DDFDocuments/t/G/SPS/NFRA21A1.docx</v>
      </c>
      <c r="S24" s="6" t="str">
        <f>HYPERLINK("https://docs.wto.org/imrd/directdoc.asp?DDFDocuments/u/G/SPS/NFRA21A1.docx", "https://docs.wto.org/imrd/directdoc.asp?DDFDocuments/u/G/SPS/NFRA21A1.docx")</f>
        <v>https://docs.wto.org/imrd/directdoc.asp?DDFDocuments/u/G/SPS/NFRA21A1.docx</v>
      </c>
      <c r="T24" s="6" t="str">
        <f>HYPERLINK("https://docs.wto.org/imrd/directdoc.asp?DDFDocuments/v/G/SPS/NFRA21A1.docx", "https://docs.wto.org/imrd/directdoc.asp?DDFDocuments/v/G/SPS/NFRA21A1.docx")</f>
        <v>https://docs.wto.org/imrd/directdoc.asp?DDFDocuments/v/G/SPS/NFRA21A1.docx</v>
      </c>
      <c r="U24" s="6" t="s">
        <v>38</v>
      </c>
      <c r="V24" s="6" t="s">
        <v>38</v>
      </c>
      <c r="W24" s="6" t="s">
        <v>38</v>
      </c>
      <c r="X24" s="6" t="s">
        <v>38</v>
      </c>
      <c r="Y24" s="6" t="s">
        <v>38</v>
      </c>
      <c r="Z24" s="6" t="s">
        <v>38</v>
      </c>
      <c r="AA24" s="6" t="s">
        <v>38</v>
      </c>
      <c r="AB24" s="9" t="s">
        <v>38</v>
      </c>
      <c r="AC24" s="6" t="s">
        <v>38</v>
      </c>
      <c r="AD24" s="6" t="s">
        <v>38</v>
      </c>
      <c r="AE24" s="6" t="s">
        <v>38</v>
      </c>
      <c r="AF24" s="6" t="s">
        <v>38</v>
      </c>
      <c r="AG24" s="6" t="s">
        <v>38</v>
      </c>
      <c r="AH24" s="9" t="s">
        <v>38</v>
      </c>
    </row>
    <row r="25" spans="1:34" ht="20.100000000000001" customHeight="1" x14ac:dyDescent="0.25">
      <c r="A25" s="6" t="s">
        <v>56</v>
      </c>
      <c r="B25" s="10">
        <v>46147</v>
      </c>
      <c r="C25" s="8" t="str">
        <f>HYPERLINK("https://epingalert.org/en/Search?viewData= G/SPS/N/JPN/1408"," G/SPS/N/JPN/1408")</f>
        <v xml:space="preserve"> G/SPS/N/JPN/1408</v>
      </c>
      <c r="D25" s="9" t="s">
        <v>2115</v>
      </c>
      <c r="E25" s="9" t="s">
        <v>2116</v>
      </c>
      <c r="F25" s="9" t="s">
        <v>2117</v>
      </c>
      <c r="G25" s="9" t="s">
        <v>2118</v>
      </c>
      <c r="H25" s="9" t="s">
        <v>38</v>
      </c>
      <c r="I25" s="9" t="s">
        <v>60</v>
      </c>
      <c r="J25" s="9" t="s">
        <v>38</v>
      </c>
      <c r="K25" s="9" t="s">
        <v>1351</v>
      </c>
      <c r="L25" s="6" t="s">
        <v>38</v>
      </c>
      <c r="M25" s="10">
        <v>46207</v>
      </c>
      <c r="N25" s="7" t="s">
        <v>2119</v>
      </c>
      <c r="O25" s="7" t="s">
        <v>2120</v>
      </c>
      <c r="P25" s="6" t="s">
        <v>43</v>
      </c>
      <c r="Q25" s="9" t="s">
        <v>2121</v>
      </c>
      <c r="R25" s="6" t="str">
        <f>HYPERLINK("https://docs.wto.org/imrd/directdoc.asp?DDFDocuments/t/G/SPS/NJPN1408.docx", "https://docs.wto.org/imrd/directdoc.asp?DDFDocuments/t/G/SPS/NJPN1408.docx")</f>
        <v>https://docs.wto.org/imrd/directdoc.asp?DDFDocuments/t/G/SPS/NJPN1408.docx</v>
      </c>
      <c r="S25" s="6" t="str">
        <f>HYPERLINK("https://docs.wto.org/imrd/directdoc.asp?DDFDocuments/u/G/SPS/NJPN1408.docx", "https://docs.wto.org/imrd/directdoc.asp?DDFDocuments/u/G/SPS/NJPN1408.docx")</f>
        <v>https://docs.wto.org/imrd/directdoc.asp?DDFDocuments/u/G/SPS/NJPN1408.docx</v>
      </c>
      <c r="T25" s="6" t="str">
        <f>HYPERLINK("https://docs.wto.org/imrd/directdoc.asp?DDFDocuments/v/G/SPS/NJPN1408.docx", "https://docs.wto.org/imrd/directdoc.asp?DDFDocuments/v/G/SPS/NJPN1408.docx")</f>
        <v>https://docs.wto.org/imrd/directdoc.asp?DDFDocuments/v/G/SPS/NJPN1408.docx</v>
      </c>
      <c r="U25" s="6" t="s">
        <v>38</v>
      </c>
      <c r="V25" s="6" t="s">
        <v>38</v>
      </c>
      <c r="W25" s="6" t="s">
        <v>38</v>
      </c>
      <c r="X25" s="6" t="s">
        <v>38</v>
      </c>
      <c r="Y25" s="6" t="s">
        <v>38</v>
      </c>
      <c r="Z25" s="6" t="s">
        <v>38</v>
      </c>
      <c r="AA25" s="6" t="s">
        <v>38</v>
      </c>
      <c r="AB25" s="9" t="s">
        <v>38</v>
      </c>
      <c r="AC25" s="6" t="s">
        <v>45</v>
      </c>
      <c r="AD25" s="6" t="s">
        <v>45</v>
      </c>
      <c r="AE25" s="6" t="s">
        <v>45</v>
      </c>
      <c r="AF25" s="6" t="s">
        <v>46</v>
      </c>
      <c r="AG25" s="6" t="s">
        <v>65</v>
      </c>
      <c r="AH25" s="9" t="s">
        <v>38</v>
      </c>
    </row>
    <row r="26" spans="1:34" ht="20.100000000000001" customHeight="1" x14ac:dyDescent="0.25">
      <c r="A26" s="6" t="s">
        <v>56</v>
      </c>
      <c r="B26" s="10">
        <v>46147</v>
      </c>
      <c r="C26" s="8" t="str">
        <f>HYPERLINK("https://epingalert.org/en/Search?viewData= G/SPS/N/JPN/1409"," G/SPS/N/JPN/1409")</f>
        <v xml:space="preserve"> G/SPS/N/JPN/1409</v>
      </c>
      <c r="D26" s="9" t="s">
        <v>2115</v>
      </c>
      <c r="E26" s="9" t="s">
        <v>2122</v>
      </c>
      <c r="F26" s="9" t="s">
        <v>2123</v>
      </c>
      <c r="G26" s="9" t="s">
        <v>2124</v>
      </c>
      <c r="H26" s="9" t="s">
        <v>38</v>
      </c>
      <c r="I26" s="9" t="s">
        <v>60</v>
      </c>
      <c r="J26" s="9" t="s">
        <v>38</v>
      </c>
      <c r="K26" s="9" t="s">
        <v>1351</v>
      </c>
      <c r="L26" s="6" t="s">
        <v>38</v>
      </c>
      <c r="M26" s="10">
        <v>46207</v>
      </c>
      <c r="N26" s="7" t="s">
        <v>2119</v>
      </c>
      <c r="O26" s="7" t="s">
        <v>2120</v>
      </c>
      <c r="P26" s="6" t="s">
        <v>43</v>
      </c>
      <c r="Q26" s="9" t="s">
        <v>2125</v>
      </c>
      <c r="R26" s="6" t="str">
        <f>HYPERLINK("https://docs.wto.org/imrd/directdoc.asp?DDFDocuments/t/G/SPS/NJPN1409.docx", "https://docs.wto.org/imrd/directdoc.asp?DDFDocuments/t/G/SPS/NJPN1409.docx")</f>
        <v>https://docs.wto.org/imrd/directdoc.asp?DDFDocuments/t/G/SPS/NJPN1409.docx</v>
      </c>
      <c r="S26" s="6" t="str">
        <f>HYPERLINK("https://docs.wto.org/imrd/directdoc.asp?DDFDocuments/u/G/SPS/NJPN1409.docx", "https://docs.wto.org/imrd/directdoc.asp?DDFDocuments/u/G/SPS/NJPN1409.docx")</f>
        <v>https://docs.wto.org/imrd/directdoc.asp?DDFDocuments/u/G/SPS/NJPN1409.docx</v>
      </c>
      <c r="T26" s="6" t="str">
        <f>HYPERLINK("https://docs.wto.org/imrd/directdoc.asp?DDFDocuments/v/G/SPS/NJPN1409.docx", "https://docs.wto.org/imrd/directdoc.asp?DDFDocuments/v/G/SPS/NJPN1409.docx")</f>
        <v>https://docs.wto.org/imrd/directdoc.asp?DDFDocuments/v/G/SPS/NJPN1409.docx</v>
      </c>
      <c r="U26" s="6" t="s">
        <v>38</v>
      </c>
      <c r="V26" s="6" t="s">
        <v>38</v>
      </c>
      <c r="W26" s="6" t="s">
        <v>38</v>
      </c>
      <c r="X26" s="6" t="s">
        <v>38</v>
      </c>
      <c r="Y26" s="6" t="s">
        <v>38</v>
      </c>
      <c r="Z26" s="6" t="s">
        <v>38</v>
      </c>
      <c r="AA26" s="6" t="s">
        <v>38</v>
      </c>
      <c r="AB26" s="9" t="s">
        <v>38</v>
      </c>
      <c r="AC26" s="6" t="s">
        <v>46</v>
      </c>
      <c r="AD26" s="6" t="s">
        <v>45</v>
      </c>
      <c r="AE26" s="6" t="s">
        <v>45</v>
      </c>
      <c r="AF26" s="6" t="s">
        <v>45</v>
      </c>
      <c r="AG26" s="6" t="s">
        <v>45</v>
      </c>
      <c r="AH26" s="9" t="s">
        <v>2126</v>
      </c>
    </row>
    <row r="27" spans="1:34" ht="20.100000000000001" customHeight="1" x14ac:dyDescent="0.25">
      <c r="A27" s="6" t="s">
        <v>56</v>
      </c>
      <c r="B27" s="10">
        <v>46147</v>
      </c>
      <c r="C27" s="8" t="str">
        <f>HYPERLINK("https://epingalert.org/en/Search?viewData= G/SPS/N/JPN/1410"," G/SPS/N/JPN/1410")</f>
        <v xml:space="preserve"> G/SPS/N/JPN/1410</v>
      </c>
      <c r="D27" s="9" t="s">
        <v>2115</v>
      </c>
      <c r="E27" s="9" t="s">
        <v>2127</v>
      </c>
      <c r="F27" s="9" t="s">
        <v>2128</v>
      </c>
      <c r="G27" s="9" t="s">
        <v>2129</v>
      </c>
      <c r="H27" s="9" t="s">
        <v>38</v>
      </c>
      <c r="I27" s="9" t="s">
        <v>60</v>
      </c>
      <c r="J27" s="9" t="s">
        <v>38</v>
      </c>
      <c r="K27" s="9" t="s">
        <v>1351</v>
      </c>
      <c r="L27" s="6" t="s">
        <v>38</v>
      </c>
      <c r="M27" s="10">
        <v>46207</v>
      </c>
      <c r="N27" s="7" t="s">
        <v>2119</v>
      </c>
      <c r="O27" s="7" t="s">
        <v>2120</v>
      </c>
      <c r="P27" s="6" t="s">
        <v>43</v>
      </c>
      <c r="Q27" s="9" t="s">
        <v>2130</v>
      </c>
      <c r="R27" s="6" t="str">
        <f>HYPERLINK("https://docs.wto.org/imrd/directdoc.asp?DDFDocuments/t/G/SPS/NJPN1410.docx", "https://docs.wto.org/imrd/directdoc.asp?DDFDocuments/t/G/SPS/NJPN1410.docx")</f>
        <v>https://docs.wto.org/imrd/directdoc.asp?DDFDocuments/t/G/SPS/NJPN1410.docx</v>
      </c>
      <c r="S27" s="6" t="str">
        <f>HYPERLINK("https://docs.wto.org/imrd/directdoc.asp?DDFDocuments/u/G/SPS/NJPN1410.docx", "https://docs.wto.org/imrd/directdoc.asp?DDFDocuments/u/G/SPS/NJPN1410.docx")</f>
        <v>https://docs.wto.org/imrd/directdoc.asp?DDFDocuments/u/G/SPS/NJPN1410.docx</v>
      </c>
      <c r="T27" s="6" t="str">
        <f>HYPERLINK("https://docs.wto.org/imrd/directdoc.asp?DDFDocuments/v/G/SPS/NJPN1410.docx", "https://docs.wto.org/imrd/directdoc.asp?DDFDocuments/v/G/SPS/NJPN1410.docx")</f>
        <v>https://docs.wto.org/imrd/directdoc.asp?DDFDocuments/v/G/SPS/NJPN1410.docx</v>
      </c>
      <c r="U27" s="6" t="s">
        <v>38</v>
      </c>
      <c r="V27" s="6" t="s">
        <v>38</v>
      </c>
      <c r="W27" s="6" t="s">
        <v>38</v>
      </c>
      <c r="X27" s="6" t="s">
        <v>38</v>
      </c>
      <c r="Y27" s="6" t="s">
        <v>38</v>
      </c>
      <c r="Z27" s="6" t="s">
        <v>38</v>
      </c>
      <c r="AA27" s="6" t="s">
        <v>38</v>
      </c>
      <c r="AB27" s="9" t="s">
        <v>38</v>
      </c>
      <c r="AC27" s="6" t="s">
        <v>45</v>
      </c>
      <c r="AD27" s="6" t="s">
        <v>45</v>
      </c>
      <c r="AE27" s="6" t="s">
        <v>45</v>
      </c>
      <c r="AF27" s="6" t="s">
        <v>46</v>
      </c>
      <c r="AG27" s="6" t="s">
        <v>65</v>
      </c>
      <c r="AH27" s="9" t="s">
        <v>38</v>
      </c>
    </row>
    <row r="28" spans="1:34" ht="20.100000000000001" customHeight="1" x14ac:dyDescent="0.25">
      <c r="A28" s="6" t="s">
        <v>56</v>
      </c>
      <c r="B28" s="10">
        <v>46147</v>
      </c>
      <c r="C28" s="8" t="str">
        <f>HYPERLINK("https://epingalert.org/en/Search?viewData= G/SPS/N/JPN/1411"," G/SPS/N/JPN/1411")</f>
        <v xml:space="preserve"> G/SPS/N/JPN/1411</v>
      </c>
      <c r="D28" s="9" t="s">
        <v>2115</v>
      </c>
      <c r="E28" s="9" t="s">
        <v>2131</v>
      </c>
      <c r="F28" s="9" t="s">
        <v>2132</v>
      </c>
      <c r="G28" s="9" t="s">
        <v>2133</v>
      </c>
      <c r="H28" s="9" t="s">
        <v>38</v>
      </c>
      <c r="I28" s="9" t="s">
        <v>60</v>
      </c>
      <c r="J28" s="9" t="s">
        <v>38</v>
      </c>
      <c r="K28" s="9" t="s">
        <v>1351</v>
      </c>
      <c r="L28" s="6" t="s">
        <v>38</v>
      </c>
      <c r="M28" s="10">
        <v>46207</v>
      </c>
      <c r="N28" s="7" t="s">
        <v>2119</v>
      </c>
      <c r="O28" s="7" t="s">
        <v>2120</v>
      </c>
      <c r="P28" s="6" t="s">
        <v>43</v>
      </c>
      <c r="Q28" s="9" t="s">
        <v>2134</v>
      </c>
      <c r="R28" s="6" t="str">
        <f>HYPERLINK("https://docs.wto.org/imrd/directdoc.asp?DDFDocuments/t/G/SPS/NJPN1411.docx", "https://docs.wto.org/imrd/directdoc.asp?DDFDocuments/t/G/SPS/NJPN1411.docx")</f>
        <v>https://docs.wto.org/imrd/directdoc.asp?DDFDocuments/t/G/SPS/NJPN1411.docx</v>
      </c>
      <c r="S28" s="6" t="str">
        <f>HYPERLINK("https://docs.wto.org/imrd/directdoc.asp?DDFDocuments/u/G/SPS/NJPN1411.docx", "https://docs.wto.org/imrd/directdoc.asp?DDFDocuments/u/G/SPS/NJPN1411.docx")</f>
        <v>https://docs.wto.org/imrd/directdoc.asp?DDFDocuments/u/G/SPS/NJPN1411.docx</v>
      </c>
      <c r="T28" s="6" t="str">
        <f>HYPERLINK("https://docs.wto.org/imrd/directdoc.asp?DDFDocuments/v/G/SPS/NJPN1411.docx", "https://docs.wto.org/imrd/directdoc.asp?DDFDocuments/v/G/SPS/NJPN1411.docx")</f>
        <v>https://docs.wto.org/imrd/directdoc.asp?DDFDocuments/v/G/SPS/NJPN1411.docx</v>
      </c>
      <c r="U28" s="6" t="s">
        <v>38</v>
      </c>
      <c r="V28" s="6" t="s">
        <v>38</v>
      </c>
      <c r="W28" s="6" t="s">
        <v>38</v>
      </c>
      <c r="X28" s="6" t="s">
        <v>38</v>
      </c>
      <c r="Y28" s="6" t="s">
        <v>38</v>
      </c>
      <c r="Z28" s="6" t="s">
        <v>38</v>
      </c>
      <c r="AA28" s="6" t="s">
        <v>38</v>
      </c>
      <c r="AB28" s="9" t="s">
        <v>38</v>
      </c>
      <c r="AC28" s="6" t="s">
        <v>46</v>
      </c>
      <c r="AD28" s="6" t="s">
        <v>45</v>
      </c>
      <c r="AE28" s="6" t="s">
        <v>45</v>
      </c>
      <c r="AF28" s="6" t="s">
        <v>45</v>
      </c>
      <c r="AG28" s="6" t="s">
        <v>46</v>
      </c>
      <c r="AH28" s="9" t="s">
        <v>38</v>
      </c>
    </row>
    <row r="29" spans="1:34" ht="20.100000000000001" customHeight="1" x14ac:dyDescent="0.25">
      <c r="A29" s="6" t="s">
        <v>56</v>
      </c>
      <c r="B29" s="10">
        <v>46147</v>
      </c>
      <c r="C29" s="8" t="str">
        <f>HYPERLINK("https://epingalert.org/en/Search?viewData= G/SPS/N/JPN/1412"," G/SPS/N/JPN/1412")</f>
        <v xml:space="preserve"> G/SPS/N/JPN/1412</v>
      </c>
      <c r="D29" s="9" t="s">
        <v>2115</v>
      </c>
      <c r="E29" s="9" t="s">
        <v>2135</v>
      </c>
      <c r="F29" s="9" t="s">
        <v>2136</v>
      </c>
      <c r="G29" s="9" t="s">
        <v>2137</v>
      </c>
      <c r="H29" s="9" t="s">
        <v>38</v>
      </c>
      <c r="I29" s="9" t="s">
        <v>60</v>
      </c>
      <c r="J29" s="9" t="s">
        <v>38</v>
      </c>
      <c r="K29" s="9" t="s">
        <v>1351</v>
      </c>
      <c r="L29" s="6" t="s">
        <v>38</v>
      </c>
      <c r="M29" s="10" t="s">
        <v>38</v>
      </c>
      <c r="N29" s="7" t="s">
        <v>2138</v>
      </c>
      <c r="O29" s="7" t="s">
        <v>2139</v>
      </c>
      <c r="P29" s="6" t="s">
        <v>43</v>
      </c>
      <c r="Q29" s="9" t="s">
        <v>2140</v>
      </c>
      <c r="R29" s="6" t="str">
        <f>HYPERLINK("https://docs.wto.org/imrd/directdoc.asp?DDFDocuments/t/G/SPS/NJPN1412.docx", "https://docs.wto.org/imrd/directdoc.asp?DDFDocuments/t/G/SPS/NJPN1412.docx")</f>
        <v>https://docs.wto.org/imrd/directdoc.asp?DDFDocuments/t/G/SPS/NJPN1412.docx</v>
      </c>
      <c r="S29" s="6" t="str">
        <f>HYPERLINK("https://docs.wto.org/imrd/directdoc.asp?DDFDocuments/u/G/SPS/NJPN1412.docx", "https://docs.wto.org/imrd/directdoc.asp?DDFDocuments/u/G/SPS/NJPN1412.docx")</f>
        <v>https://docs.wto.org/imrd/directdoc.asp?DDFDocuments/u/G/SPS/NJPN1412.docx</v>
      </c>
      <c r="T29" s="6" t="str">
        <f>HYPERLINK("https://docs.wto.org/imrd/directdoc.asp?DDFDocuments/v/G/SPS/NJPN1412.docx", "https://docs.wto.org/imrd/directdoc.asp?DDFDocuments/v/G/SPS/NJPN1412.docx")</f>
        <v>https://docs.wto.org/imrd/directdoc.asp?DDFDocuments/v/G/SPS/NJPN1412.docx</v>
      </c>
      <c r="U29" s="6" t="s">
        <v>38</v>
      </c>
      <c r="V29" s="6" t="s">
        <v>38</v>
      </c>
      <c r="W29" s="6" t="s">
        <v>38</v>
      </c>
      <c r="X29" s="6" t="s">
        <v>38</v>
      </c>
      <c r="Y29" s="6" t="s">
        <v>38</v>
      </c>
      <c r="Z29" s="6" t="s">
        <v>38</v>
      </c>
      <c r="AA29" s="6" t="s">
        <v>38</v>
      </c>
      <c r="AB29" s="9" t="s">
        <v>38</v>
      </c>
      <c r="AC29" s="6" t="s">
        <v>46</v>
      </c>
      <c r="AD29" s="6" t="s">
        <v>45</v>
      </c>
      <c r="AE29" s="6" t="s">
        <v>45</v>
      </c>
      <c r="AF29" s="6" t="s">
        <v>45</v>
      </c>
      <c r="AG29" s="6" t="s">
        <v>46</v>
      </c>
      <c r="AH29" s="9" t="s">
        <v>38</v>
      </c>
    </row>
    <row r="30" spans="1:34" ht="20.100000000000001" customHeight="1" x14ac:dyDescent="0.25">
      <c r="A30" s="6" t="s">
        <v>528</v>
      </c>
      <c r="B30" s="10">
        <v>46147</v>
      </c>
      <c r="C30" s="8" t="str">
        <f>HYPERLINK("https://epingalert.org/en/Search?viewData= G/SPS/N/NZL/790/Add.1"," G/SPS/N/NZL/790/Add.1")</f>
        <v xml:space="preserve"> G/SPS/N/NZL/790/Add.1</v>
      </c>
      <c r="D30" s="9" t="s">
        <v>2141</v>
      </c>
      <c r="E30" s="9" t="s">
        <v>2142</v>
      </c>
      <c r="F30" s="9" t="s">
        <v>2143</v>
      </c>
      <c r="G30" s="9" t="s">
        <v>2144</v>
      </c>
      <c r="H30" s="9" t="s">
        <v>38</v>
      </c>
      <c r="I30" s="9" t="s">
        <v>60</v>
      </c>
      <c r="J30" s="9" t="s">
        <v>38</v>
      </c>
      <c r="K30" s="9" t="s">
        <v>738</v>
      </c>
      <c r="L30" s="6"/>
      <c r="M30" s="10" t="s">
        <v>38</v>
      </c>
      <c r="N30" s="7"/>
      <c r="O30" s="7"/>
      <c r="P30" s="6" t="s">
        <v>54</v>
      </c>
      <c r="Q30" s="9" t="s">
        <v>2145</v>
      </c>
      <c r="R30" s="6" t="str">
        <f>HYPERLINK("https://docs.wto.org/imrd/directdoc.asp?DDFDocuments/t/G/SPS/NNZL790A1.docx", "https://docs.wto.org/imrd/directdoc.asp?DDFDocuments/t/G/SPS/NNZL790A1.docx")</f>
        <v>https://docs.wto.org/imrd/directdoc.asp?DDFDocuments/t/G/SPS/NNZL790A1.docx</v>
      </c>
      <c r="S30" s="6" t="str">
        <f>HYPERLINK("https://docs.wto.org/imrd/directdoc.asp?DDFDocuments/u/G/SPS/NNZL790A1.docx", "https://docs.wto.org/imrd/directdoc.asp?DDFDocuments/u/G/SPS/NNZL790A1.docx")</f>
        <v>https://docs.wto.org/imrd/directdoc.asp?DDFDocuments/u/G/SPS/NNZL790A1.docx</v>
      </c>
      <c r="T30" s="6" t="str">
        <f>HYPERLINK("https://docs.wto.org/imrd/directdoc.asp?DDFDocuments/v/G/SPS/NNZL790A1.docx", "https://docs.wto.org/imrd/directdoc.asp?DDFDocuments/v/G/SPS/NNZL790A1.docx")</f>
        <v>https://docs.wto.org/imrd/directdoc.asp?DDFDocuments/v/G/SPS/NNZL790A1.docx</v>
      </c>
      <c r="U30" s="6" t="s">
        <v>38</v>
      </c>
      <c r="V30" s="6" t="s">
        <v>38</v>
      </c>
      <c r="W30" s="6" t="s">
        <v>38</v>
      </c>
      <c r="X30" s="6" t="s">
        <v>38</v>
      </c>
      <c r="Y30" s="6" t="s">
        <v>38</v>
      </c>
      <c r="Z30" s="6" t="s">
        <v>38</v>
      </c>
      <c r="AA30" s="6" t="s">
        <v>38</v>
      </c>
      <c r="AB30" s="9" t="s">
        <v>38</v>
      </c>
      <c r="AC30" s="6" t="s">
        <v>38</v>
      </c>
      <c r="AD30" s="6" t="s">
        <v>38</v>
      </c>
      <c r="AE30" s="6" t="s">
        <v>38</v>
      </c>
      <c r="AF30" s="6" t="s">
        <v>38</v>
      </c>
      <c r="AG30" s="6" t="s">
        <v>38</v>
      </c>
      <c r="AH30" s="9" t="s">
        <v>38</v>
      </c>
    </row>
    <row r="31" spans="1:34" ht="20.100000000000001" customHeight="1" x14ac:dyDescent="0.25">
      <c r="A31" s="6" t="s">
        <v>560</v>
      </c>
      <c r="B31" s="10">
        <v>46147</v>
      </c>
      <c r="C31" s="8" t="str">
        <f>HYPERLINK("https://epingalert.org/en/Search?viewData= G/TBT/N/CAN/768/Add.1"," G/TBT/N/CAN/768/Add.1")</f>
        <v xml:space="preserve"> G/TBT/N/CAN/768/Add.1</v>
      </c>
      <c r="D31" s="9" t="s">
        <v>2146</v>
      </c>
      <c r="E31" s="9" t="s">
        <v>2147</v>
      </c>
      <c r="F31" s="9" t="s">
        <v>2148</v>
      </c>
      <c r="G31" s="9" t="s">
        <v>38</v>
      </c>
      <c r="H31" s="9" t="s">
        <v>38</v>
      </c>
      <c r="I31" s="9" t="s">
        <v>765</v>
      </c>
      <c r="J31" s="9" t="s">
        <v>2149</v>
      </c>
      <c r="K31" s="9" t="s">
        <v>38</v>
      </c>
      <c r="L31" s="6"/>
      <c r="M31" s="10" t="s">
        <v>38</v>
      </c>
      <c r="N31" s="7"/>
      <c r="O31" s="7"/>
      <c r="P31" s="6" t="s">
        <v>54</v>
      </c>
      <c r="Q31" s="9" t="s">
        <v>2150</v>
      </c>
      <c r="R31" s="6" t="str">
        <f>HYPERLINK("https://docs.wto.org/imrd/directdoc.asp?DDFDocuments/t/G/TBTN26/CAN768A1.docx", "https://docs.wto.org/imrd/directdoc.asp?DDFDocuments/t/G/TBTN26/CAN768A1.docx")</f>
        <v>https://docs.wto.org/imrd/directdoc.asp?DDFDocuments/t/G/TBTN26/CAN768A1.docx</v>
      </c>
      <c r="S31" s="6" t="str">
        <f>HYPERLINK("https://docs.wto.org/imrd/directdoc.asp?DDFDocuments/u/G/TBTN26/CAN768A1.docx", "https://docs.wto.org/imrd/directdoc.asp?DDFDocuments/u/G/TBTN26/CAN768A1.docx")</f>
        <v>https://docs.wto.org/imrd/directdoc.asp?DDFDocuments/u/G/TBTN26/CAN768A1.docx</v>
      </c>
      <c r="T31" s="6" t="str">
        <f>HYPERLINK("https://docs.wto.org/imrd/directdoc.asp?DDFDocuments/v/G/TBTN26/CAN768A1.docx", "https://docs.wto.org/imrd/directdoc.asp?DDFDocuments/v/G/TBTN26/CAN768A1.docx")</f>
        <v>https://docs.wto.org/imrd/directdoc.asp?DDFDocuments/v/G/TBTN26/CAN768A1.docx</v>
      </c>
      <c r="U31" s="6" t="s">
        <v>45</v>
      </c>
      <c r="V31" s="6" t="s">
        <v>45</v>
      </c>
      <c r="W31" s="6" t="s">
        <v>45</v>
      </c>
      <c r="X31" s="6" t="s">
        <v>45</v>
      </c>
      <c r="Y31" s="6" t="s">
        <v>45</v>
      </c>
      <c r="Z31" s="6" t="s">
        <v>45</v>
      </c>
      <c r="AA31" s="6" t="s">
        <v>45</v>
      </c>
      <c r="AB31" s="9" t="s">
        <v>38</v>
      </c>
      <c r="AC31" s="6" t="s">
        <v>38</v>
      </c>
      <c r="AD31" s="6" t="s">
        <v>38</v>
      </c>
      <c r="AE31" s="6" t="s">
        <v>38</v>
      </c>
      <c r="AF31" s="6" t="s">
        <v>38</v>
      </c>
      <c r="AG31" s="6" t="s">
        <v>38</v>
      </c>
      <c r="AH31" s="9" t="s">
        <v>38</v>
      </c>
    </row>
    <row r="32" spans="1:34" ht="20.100000000000001" customHeight="1" x14ac:dyDescent="0.25">
      <c r="A32" s="6" t="s">
        <v>560</v>
      </c>
      <c r="B32" s="10">
        <v>46147</v>
      </c>
      <c r="C32" s="8" t="str">
        <f>HYPERLINK("https://epingalert.org/en/Search?viewData= G/TBT/N/CAN/769/Add.1"," G/TBT/N/CAN/769/Add.1")</f>
        <v xml:space="preserve"> G/TBT/N/CAN/769/Add.1</v>
      </c>
      <c r="D32" s="9" t="s">
        <v>2151</v>
      </c>
      <c r="E32" s="9" t="s">
        <v>2152</v>
      </c>
      <c r="F32" s="9" t="s">
        <v>2153</v>
      </c>
      <c r="G32" s="9" t="s">
        <v>2154</v>
      </c>
      <c r="H32" s="9" t="s">
        <v>38</v>
      </c>
      <c r="I32" s="9" t="s">
        <v>765</v>
      </c>
      <c r="J32" s="9" t="s">
        <v>2155</v>
      </c>
      <c r="K32" s="9" t="s">
        <v>38</v>
      </c>
      <c r="L32" s="6"/>
      <c r="M32" s="10" t="s">
        <v>38</v>
      </c>
      <c r="N32" s="7"/>
      <c r="O32" s="7"/>
      <c r="P32" s="6" t="s">
        <v>54</v>
      </c>
      <c r="Q32" s="9" t="s">
        <v>2156</v>
      </c>
      <c r="R32" s="6" t="str">
        <f>HYPERLINK("https://docs.wto.org/imrd/directdoc.asp?DDFDocuments/t/G/TBTN26/CAN769A1.docx", "https://docs.wto.org/imrd/directdoc.asp?DDFDocuments/t/G/TBTN26/CAN769A1.docx")</f>
        <v>https://docs.wto.org/imrd/directdoc.asp?DDFDocuments/t/G/TBTN26/CAN769A1.docx</v>
      </c>
      <c r="S32" s="6" t="str">
        <f>HYPERLINK("https://docs.wto.org/imrd/directdoc.asp?DDFDocuments/u/G/TBTN26/CAN769A1.docx", "https://docs.wto.org/imrd/directdoc.asp?DDFDocuments/u/G/TBTN26/CAN769A1.docx")</f>
        <v>https://docs.wto.org/imrd/directdoc.asp?DDFDocuments/u/G/TBTN26/CAN769A1.docx</v>
      </c>
      <c r="T32" s="6" t="str">
        <f>HYPERLINK("https://docs.wto.org/imrd/directdoc.asp?DDFDocuments/v/G/TBTN26/CAN769A1.docx", "https://docs.wto.org/imrd/directdoc.asp?DDFDocuments/v/G/TBTN26/CAN769A1.docx")</f>
        <v>https://docs.wto.org/imrd/directdoc.asp?DDFDocuments/v/G/TBTN26/CAN769A1.docx</v>
      </c>
      <c r="U32" s="6" t="s">
        <v>45</v>
      </c>
      <c r="V32" s="6" t="s">
        <v>45</v>
      </c>
      <c r="W32" s="6" t="s">
        <v>45</v>
      </c>
      <c r="X32" s="6" t="s">
        <v>45</v>
      </c>
      <c r="Y32" s="6" t="s">
        <v>45</v>
      </c>
      <c r="Z32" s="6" t="s">
        <v>45</v>
      </c>
      <c r="AA32" s="6" t="s">
        <v>45</v>
      </c>
      <c r="AB32" s="9" t="s">
        <v>38</v>
      </c>
      <c r="AC32" s="6" t="s">
        <v>38</v>
      </c>
      <c r="AD32" s="6" t="s">
        <v>38</v>
      </c>
      <c r="AE32" s="6" t="s">
        <v>38</v>
      </c>
      <c r="AF32" s="6" t="s">
        <v>38</v>
      </c>
      <c r="AG32" s="6" t="s">
        <v>38</v>
      </c>
      <c r="AH32" s="9" t="s">
        <v>38</v>
      </c>
    </row>
    <row r="33" spans="1:34" ht="20.100000000000001" customHeight="1" x14ac:dyDescent="0.25">
      <c r="A33" s="6" t="s">
        <v>824</v>
      </c>
      <c r="B33" s="10">
        <v>46147</v>
      </c>
      <c r="C33" s="8" t="str">
        <f>HYPERLINK("https://epingalert.org/en/Search?viewData= G/TBT/N/EGY/579"," G/TBT/N/EGY/579")</f>
        <v xml:space="preserve"> G/TBT/N/EGY/579</v>
      </c>
      <c r="D33" s="9" t="s">
        <v>2157</v>
      </c>
      <c r="E33" s="9" t="s">
        <v>2158</v>
      </c>
      <c r="F33" s="9" t="s">
        <v>2159</v>
      </c>
      <c r="G33" s="9" t="s">
        <v>38</v>
      </c>
      <c r="H33" s="9" t="s">
        <v>2160</v>
      </c>
      <c r="I33" s="9" t="s">
        <v>2161</v>
      </c>
      <c r="J33" s="9" t="s">
        <v>1253</v>
      </c>
      <c r="K33" s="9" t="s">
        <v>38</v>
      </c>
      <c r="L33" s="6"/>
      <c r="M33" s="10">
        <v>46207</v>
      </c>
      <c r="N33" s="7" t="s">
        <v>74</v>
      </c>
      <c r="O33" s="7" t="s">
        <v>74</v>
      </c>
      <c r="P33" s="6" t="s">
        <v>43</v>
      </c>
      <c r="Q33" s="6"/>
      <c r="R33" s="6" t="str">
        <f>HYPERLINK("https://docs.wto.org/imrd/directdoc.asp?DDFDocuments/t/G/TBTN26/EGY579.docx", "https://docs.wto.org/imrd/directdoc.asp?DDFDocuments/t/G/TBTN26/EGY579.docx")</f>
        <v>https://docs.wto.org/imrd/directdoc.asp?DDFDocuments/t/G/TBTN26/EGY579.docx</v>
      </c>
      <c r="S33" s="6" t="str">
        <f>HYPERLINK("https://docs.wto.org/imrd/directdoc.asp?DDFDocuments/u/G/TBTN26/EGY579.docx", "https://docs.wto.org/imrd/directdoc.asp?DDFDocuments/u/G/TBTN26/EGY579.docx")</f>
        <v>https://docs.wto.org/imrd/directdoc.asp?DDFDocuments/u/G/TBTN26/EGY579.docx</v>
      </c>
      <c r="T33" s="6" t="str">
        <f>HYPERLINK("https://docs.wto.org/imrd/directdoc.asp?DDFDocuments/v/G/TBTN26/EGY579.docx", "https://docs.wto.org/imrd/directdoc.asp?DDFDocuments/v/G/TBTN26/EGY579.docx")</f>
        <v>https://docs.wto.org/imrd/directdoc.asp?DDFDocuments/v/G/TBTN26/EGY579.docx</v>
      </c>
      <c r="U33" s="6" t="s">
        <v>46</v>
      </c>
      <c r="V33" s="6" t="s">
        <v>45</v>
      </c>
      <c r="W33" s="6" t="s">
        <v>45</v>
      </c>
      <c r="X33" s="6" t="s">
        <v>45</v>
      </c>
      <c r="Y33" s="6" t="s">
        <v>45</v>
      </c>
      <c r="Z33" s="6" t="s">
        <v>45</v>
      </c>
      <c r="AA33" s="6" t="s">
        <v>45</v>
      </c>
      <c r="AB33" s="9" t="s">
        <v>2162</v>
      </c>
      <c r="AC33" s="6" t="s">
        <v>38</v>
      </c>
      <c r="AD33" s="6" t="s">
        <v>38</v>
      </c>
      <c r="AE33" s="6" t="s">
        <v>38</v>
      </c>
      <c r="AF33" s="6" t="s">
        <v>38</v>
      </c>
      <c r="AG33" s="6" t="s">
        <v>38</v>
      </c>
      <c r="AH33" s="9" t="s">
        <v>38</v>
      </c>
    </row>
    <row r="34" spans="1:34" ht="20.100000000000001" customHeight="1" x14ac:dyDescent="0.25">
      <c r="A34" s="6" t="s">
        <v>824</v>
      </c>
      <c r="B34" s="10">
        <v>46147</v>
      </c>
      <c r="C34" s="8" t="str">
        <f>HYPERLINK("https://epingalert.org/en/Search?viewData= G/TBT/N/EGY/580"," G/TBT/N/EGY/580")</f>
        <v xml:space="preserve"> G/TBT/N/EGY/580</v>
      </c>
      <c r="D34" s="9" t="s">
        <v>2163</v>
      </c>
      <c r="E34" s="9" t="s">
        <v>2164</v>
      </c>
      <c r="F34" s="9" t="s">
        <v>2159</v>
      </c>
      <c r="G34" s="9" t="s">
        <v>38</v>
      </c>
      <c r="H34" s="9" t="s">
        <v>2160</v>
      </c>
      <c r="I34" s="9" t="s">
        <v>280</v>
      </c>
      <c r="J34" s="9" t="s">
        <v>1253</v>
      </c>
      <c r="K34" s="9" t="s">
        <v>38</v>
      </c>
      <c r="L34" s="6"/>
      <c r="M34" s="10">
        <v>46207</v>
      </c>
      <c r="N34" s="7" t="s">
        <v>74</v>
      </c>
      <c r="O34" s="7" t="s">
        <v>74</v>
      </c>
      <c r="P34" s="6" t="s">
        <v>43</v>
      </c>
      <c r="Q34" s="6"/>
      <c r="R34" s="6" t="str">
        <f>HYPERLINK("https://docs.wto.org/imrd/directdoc.asp?DDFDocuments/t/G/TBTN26/EGY580.docx", "https://docs.wto.org/imrd/directdoc.asp?DDFDocuments/t/G/TBTN26/EGY580.docx")</f>
        <v>https://docs.wto.org/imrd/directdoc.asp?DDFDocuments/t/G/TBTN26/EGY580.docx</v>
      </c>
      <c r="S34" s="6" t="str">
        <f>HYPERLINK("https://docs.wto.org/imrd/directdoc.asp?DDFDocuments/u/G/TBTN26/EGY580.docx", "https://docs.wto.org/imrd/directdoc.asp?DDFDocuments/u/G/TBTN26/EGY580.docx")</f>
        <v>https://docs.wto.org/imrd/directdoc.asp?DDFDocuments/u/G/TBTN26/EGY580.docx</v>
      </c>
      <c r="T34" s="6" t="str">
        <f>HYPERLINK("https://docs.wto.org/imrd/directdoc.asp?DDFDocuments/v/G/TBTN26/EGY580.docx", "https://docs.wto.org/imrd/directdoc.asp?DDFDocuments/v/G/TBTN26/EGY580.docx")</f>
        <v>https://docs.wto.org/imrd/directdoc.asp?DDFDocuments/v/G/TBTN26/EGY580.docx</v>
      </c>
      <c r="U34" s="6" t="s">
        <v>46</v>
      </c>
      <c r="V34" s="6" t="s">
        <v>45</v>
      </c>
      <c r="W34" s="6" t="s">
        <v>45</v>
      </c>
      <c r="X34" s="6" t="s">
        <v>45</v>
      </c>
      <c r="Y34" s="6" t="s">
        <v>45</v>
      </c>
      <c r="Z34" s="6" t="s">
        <v>45</v>
      </c>
      <c r="AA34" s="6" t="s">
        <v>45</v>
      </c>
      <c r="AB34" s="9" t="s">
        <v>2165</v>
      </c>
      <c r="AC34" s="6" t="s">
        <v>38</v>
      </c>
      <c r="AD34" s="6" t="s">
        <v>38</v>
      </c>
      <c r="AE34" s="6" t="s">
        <v>38</v>
      </c>
      <c r="AF34" s="6" t="s">
        <v>38</v>
      </c>
      <c r="AG34" s="6" t="s">
        <v>38</v>
      </c>
      <c r="AH34" s="9" t="s">
        <v>38</v>
      </c>
    </row>
    <row r="35" spans="1:34" ht="20.100000000000001" customHeight="1" x14ac:dyDescent="0.25">
      <c r="A35" s="6" t="s">
        <v>824</v>
      </c>
      <c r="B35" s="10">
        <v>46147</v>
      </c>
      <c r="C35" s="8" t="str">
        <f>HYPERLINK("https://epingalert.org/en/Search?viewData= G/TBT/N/EGY/581"," G/TBT/N/EGY/581")</f>
        <v xml:space="preserve"> G/TBT/N/EGY/581</v>
      </c>
      <c r="D35" s="9" t="s">
        <v>2166</v>
      </c>
      <c r="E35" s="9" t="s">
        <v>2167</v>
      </c>
      <c r="F35" s="9" t="s">
        <v>2159</v>
      </c>
      <c r="G35" s="9" t="s">
        <v>38</v>
      </c>
      <c r="H35" s="9" t="s">
        <v>2160</v>
      </c>
      <c r="I35" s="9" t="s">
        <v>280</v>
      </c>
      <c r="J35" s="9" t="s">
        <v>1253</v>
      </c>
      <c r="K35" s="9" t="s">
        <v>38</v>
      </c>
      <c r="L35" s="6"/>
      <c r="M35" s="10">
        <v>46207</v>
      </c>
      <c r="N35" s="7" t="s">
        <v>74</v>
      </c>
      <c r="O35" s="7" t="s">
        <v>74</v>
      </c>
      <c r="P35" s="6" t="s">
        <v>43</v>
      </c>
      <c r="Q35" s="6"/>
      <c r="R35" s="6" t="str">
        <f>HYPERLINK("https://docs.wto.org/imrd/directdoc.asp?DDFDocuments/t/G/TBTN26/EGY581.docx", "https://docs.wto.org/imrd/directdoc.asp?DDFDocuments/t/G/TBTN26/EGY581.docx")</f>
        <v>https://docs.wto.org/imrd/directdoc.asp?DDFDocuments/t/G/TBTN26/EGY581.docx</v>
      </c>
      <c r="S35" s="6" t="str">
        <f>HYPERLINK("https://docs.wto.org/imrd/directdoc.asp?DDFDocuments/u/G/TBTN26/EGY581.docx", "https://docs.wto.org/imrd/directdoc.asp?DDFDocuments/u/G/TBTN26/EGY581.docx")</f>
        <v>https://docs.wto.org/imrd/directdoc.asp?DDFDocuments/u/G/TBTN26/EGY581.docx</v>
      </c>
      <c r="T35" s="6" t="str">
        <f>HYPERLINK("https://docs.wto.org/imrd/directdoc.asp?DDFDocuments/v/G/TBTN26/EGY581.docx", "https://docs.wto.org/imrd/directdoc.asp?DDFDocuments/v/G/TBTN26/EGY581.docx")</f>
        <v>https://docs.wto.org/imrd/directdoc.asp?DDFDocuments/v/G/TBTN26/EGY581.docx</v>
      </c>
      <c r="U35" s="6" t="s">
        <v>46</v>
      </c>
      <c r="V35" s="6" t="s">
        <v>45</v>
      </c>
      <c r="W35" s="6" t="s">
        <v>45</v>
      </c>
      <c r="X35" s="6" t="s">
        <v>45</v>
      </c>
      <c r="Y35" s="6" t="s">
        <v>45</v>
      </c>
      <c r="Z35" s="6" t="s">
        <v>45</v>
      </c>
      <c r="AA35" s="6" t="s">
        <v>45</v>
      </c>
      <c r="AB35" s="9" t="s">
        <v>2168</v>
      </c>
      <c r="AC35" s="6" t="s">
        <v>38</v>
      </c>
      <c r="AD35" s="6" t="s">
        <v>38</v>
      </c>
      <c r="AE35" s="6" t="s">
        <v>38</v>
      </c>
      <c r="AF35" s="6" t="s">
        <v>38</v>
      </c>
      <c r="AG35" s="6" t="s">
        <v>38</v>
      </c>
      <c r="AH35" s="9" t="s">
        <v>38</v>
      </c>
    </row>
    <row r="36" spans="1:34" ht="20.100000000000001" customHeight="1" x14ac:dyDescent="0.25">
      <c r="A36" s="6" t="s">
        <v>1943</v>
      </c>
      <c r="B36" s="10">
        <v>46147</v>
      </c>
      <c r="C36" s="8" t="str">
        <f>HYPERLINK("https://epingalert.org/en/Search?viewData= G/TBT/N/IDN/160/Add.4"," G/TBT/N/IDN/160/Add.4")</f>
        <v xml:space="preserve"> G/TBT/N/IDN/160/Add.4</v>
      </c>
      <c r="D36" s="9" t="s">
        <v>2049</v>
      </c>
      <c r="E36" s="9" t="s">
        <v>2169</v>
      </c>
      <c r="F36" s="9" t="s">
        <v>2051</v>
      </c>
      <c r="G36" s="9" t="s">
        <v>38</v>
      </c>
      <c r="H36" s="9" t="s">
        <v>2052</v>
      </c>
      <c r="I36" s="9" t="s">
        <v>1486</v>
      </c>
      <c r="J36" s="9" t="s">
        <v>38</v>
      </c>
      <c r="K36" s="9" t="s">
        <v>512</v>
      </c>
      <c r="L36" s="6"/>
      <c r="M36" s="10" t="s">
        <v>38</v>
      </c>
      <c r="N36" s="7"/>
      <c r="O36" s="7"/>
      <c r="P36" s="6" t="s">
        <v>54</v>
      </c>
      <c r="Q36" s="6"/>
      <c r="R36" s="6" t="str">
        <f>HYPERLINK("https://docs.wto.org/imrd/directdoc.asp?DDFDocuments/t/G/TBTN23/IDN160A4.docx", "https://docs.wto.org/imrd/directdoc.asp?DDFDocuments/t/G/TBTN23/IDN160A4.docx")</f>
        <v>https://docs.wto.org/imrd/directdoc.asp?DDFDocuments/t/G/TBTN23/IDN160A4.docx</v>
      </c>
      <c r="S36" s="6" t="str">
        <f>HYPERLINK("https://docs.wto.org/imrd/directdoc.asp?DDFDocuments/u/G/TBTN23/IDN160A4.docx", "https://docs.wto.org/imrd/directdoc.asp?DDFDocuments/u/G/TBTN23/IDN160A4.docx")</f>
        <v>https://docs.wto.org/imrd/directdoc.asp?DDFDocuments/u/G/TBTN23/IDN160A4.docx</v>
      </c>
      <c r="T36" s="6" t="str">
        <f>HYPERLINK("https://docs.wto.org/imrd/directdoc.asp?DDFDocuments/v/G/TBTN23/IDN160A4.docx", "https://docs.wto.org/imrd/directdoc.asp?DDFDocuments/v/G/TBTN23/IDN160A4.docx")</f>
        <v>https://docs.wto.org/imrd/directdoc.asp?DDFDocuments/v/G/TBTN23/IDN160A4.docx</v>
      </c>
      <c r="U36" s="6" t="s">
        <v>46</v>
      </c>
      <c r="V36" s="6" t="s">
        <v>45</v>
      </c>
      <c r="W36" s="6" t="s">
        <v>46</v>
      </c>
      <c r="X36" s="6" t="s">
        <v>45</v>
      </c>
      <c r="Y36" s="6" t="s">
        <v>45</v>
      </c>
      <c r="Z36" s="6" t="s">
        <v>45</v>
      </c>
      <c r="AA36" s="6" t="s">
        <v>45</v>
      </c>
      <c r="AB36" s="9" t="s">
        <v>38</v>
      </c>
      <c r="AC36" s="6" t="s">
        <v>38</v>
      </c>
      <c r="AD36" s="6" t="s">
        <v>38</v>
      </c>
      <c r="AE36" s="6" t="s">
        <v>38</v>
      </c>
      <c r="AF36" s="6" t="s">
        <v>38</v>
      </c>
      <c r="AG36" s="6" t="s">
        <v>38</v>
      </c>
      <c r="AH36" s="9" t="s">
        <v>38</v>
      </c>
    </row>
    <row r="37" spans="1:34" ht="20.100000000000001" customHeight="1" x14ac:dyDescent="0.25">
      <c r="A37" s="6" t="s">
        <v>788</v>
      </c>
      <c r="B37" s="10">
        <v>46147</v>
      </c>
      <c r="C37" s="8" t="str">
        <f>HYPERLINK("https://epingalert.org/en/Search?viewData= G/TBT/N/UKR/279/Add.1"," G/TBT/N/UKR/279/Add.1")</f>
        <v xml:space="preserve"> G/TBT/N/UKR/279/Add.1</v>
      </c>
      <c r="D37" s="9" t="s">
        <v>2170</v>
      </c>
      <c r="E37" s="9" t="s">
        <v>2171</v>
      </c>
      <c r="F37" s="9" t="s">
        <v>2172</v>
      </c>
      <c r="G37" s="9" t="s">
        <v>38</v>
      </c>
      <c r="H37" s="9" t="s">
        <v>38</v>
      </c>
      <c r="I37" s="9" t="s">
        <v>2173</v>
      </c>
      <c r="J37" s="9" t="s">
        <v>38</v>
      </c>
      <c r="K37" s="9" t="s">
        <v>38</v>
      </c>
      <c r="L37" s="6"/>
      <c r="M37" s="10" t="s">
        <v>38</v>
      </c>
      <c r="N37" s="7"/>
      <c r="O37" s="7"/>
      <c r="P37" s="6" t="s">
        <v>54</v>
      </c>
      <c r="Q37" s="9" t="s">
        <v>2174</v>
      </c>
      <c r="R37" s="6" t="str">
        <f>HYPERLINK("https://docs.wto.org/imrd/directdoc.asp?DDFDocuments/t/G/TBTN23/UKR279A1.docx", "https://docs.wto.org/imrd/directdoc.asp?DDFDocuments/t/G/TBTN23/UKR279A1.docx")</f>
        <v>https://docs.wto.org/imrd/directdoc.asp?DDFDocuments/t/G/TBTN23/UKR279A1.docx</v>
      </c>
      <c r="S37" s="6" t="str">
        <f>HYPERLINK("https://docs.wto.org/imrd/directdoc.asp?DDFDocuments/u/G/TBTN23/UKR279A1.docx", "https://docs.wto.org/imrd/directdoc.asp?DDFDocuments/u/G/TBTN23/UKR279A1.docx")</f>
        <v>https://docs.wto.org/imrd/directdoc.asp?DDFDocuments/u/G/TBTN23/UKR279A1.docx</v>
      </c>
      <c r="T37" s="6" t="str">
        <f>HYPERLINK("https://docs.wto.org/imrd/directdoc.asp?DDFDocuments/v/G/TBTN23/UKR279A1.docx", "https://docs.wto.org/imrd/directdoc.asp?DDFDocuments/v/G/TBTN23/UKR279A1.docx")</f>
        <v>https://docs.wto.org/imrd/directdoc.asp?DDFDocuments/v/G/TBTN23/UKR279A1.docx</v>
      </c>
      <c r="U37" s="6" t="s">
        <v>46</v>
      </c>
      <c r="V37" s="6" t="s">
        <v>45</v>
      </c>
      <c r="W37" s="6" t="s">
        <v>46</v>
      </c>
      <c r="X37" s="6" t="s">
        <v>45</v>
      </c>
      <c r="Y37" s="6" t="s">
        <v>45</v>
      </c>
      <c r="Z37" s="6" t="s">
        <v>45</v>
      </c>
      <c r="AA37" s="6" t="s">
        <v>45</v>
      </c>
      <c r="AB37" s="9" t="s">
        <v>38</v>
      </c>
      <c r="AC37" s="6" t="s">
        <v>38</v>
      </c>
      <c r="AD37" s="6" t="s">
        <v>38</v>
      </c>
      <c r="AE37" s="6" t="s">
        <v>38</v>
      </c>
      <c r="AF37" s="6" t="s">
        <v>38</v>
      </c>
      <c r="AG37" s="6" t="s">
        <v>38</v>
      </c>
      <c r="AH37" s="9" t="s">
        <v>38</v>
      </c>
    </row>
    <row r="38" spans="1:34" ht="20.100000000000001" customHeight="1" x14ac:dyDescent="0.25">
      <c r="A38" s="6" t="s">
        <v>788</v>
      </c>
      <c r="B38" s="10">
        <v>46147</v>
      </c>
      <c r="C38" s="8" t="str">
        <f>HYPERLINK("https://epingalert.org/en/Search?viewData= G/TBT/N/UKR/349/Rev.2/Add.1"," G/TBT/N/UKR/349/Rev.2/Add.1")</f>
        <v xml:space="preserve"> G/TBT/N/UKR/349/Rev.2/Add.1</v>
      </c>
      <c r="D38" s="9" t="s">
        <v>2175</v>
      </c>
      <c r="E38" s="9" t="s">
        <v>2176</v>
      </c>
      <c r="F38" s="9" t="s">
        <v>2177</v>
      </c>
      <c r="G38" s="9" t="s">
        <v>38</v>
      </c>
      <c r="H38" s="9" t="s">
        <v>1769</v>
      </c>
      <c r="I38" s="9" t="s">
        <v>294</v>
      </c>
      <c r="J38" s="9" t="s">
        <v>38</v>
      </c>
      <c r="K38" s="9" t="s">
        <v>512</v>
      </c>
      <c r="L38" s="6"/>
      <c r="M38" s="10" t="s">
        <v>38</v>
      </c>
      <c r="N38" s="7"/>
      <c r="O38" s="7"/>
      <c r="P38" s="6" t="s">
        <v>54</v>
      </c>
      <c r="Q38" s="9" t="s">
        <v>2178</v>
      </c>
      <c r="R38" s="6" t="str">
        <f>HYPERLINK("https://docs.wto.org/imrd/directdoc.asp?DDFDocuments/t/G/TBTN25/UKR349R2A1.docx", "https://docs.wto.org/imrd/directdoc.asp?DDFDocuments/t/G/TBTN25/UKR349R2A1.docx")</f>
        <v>https://docs.wto.org/imrd/directdoc.asp?DDFDocuments/t/G/TBTN25/UKR349R2A1.docx</v>
      </c>
      <c r="S38" s="6" t="str">
        <f>HYPERLINK("https://docs.wto.org/imrd/directdoc.asp?DDFDocuments/u/G/TBTN25/UKR349R2A1.docx", "https://docs.wto.org/imrd/directdoc.asp?DDFDocuments/u/G/TBTN25/UKR349R2A1.docx")</f>
        <v>https://docs.wto.org/imrd/directdoc.asp?DDFDocuments/u/G/TBTN25/UKR349R2A1.docx</v>
      </c>
      <c r="T38" s="6" t="str">
        <f>HYPERLINK("https://docs.wto.org/imrd/directdoc.asp?DDFDocuments/v/G/TBTN25/UKR349R2A1.docx", "https://docs.wto.org/imrd/directdoc.asp?DDFDocuments/v/G/TBTN25/UKR349R2A1.docx")</f>
        <v>https://docs.wto.org/imrd/directdoc.asp?DDFDocuments/v/G/TBTN25/UKR349R2A1.docx</v>
      </c>
      <c r="U38" s="6" t="s">
        <v>45</v>
      </c>
      <c r="V38" s="6" t="s">
        <v>45</v>
      </c>
      <c r="W38" s="6" t="s">
        <v>45</v>
      </c>
      <c r="X38" s="6" t="s">
        <v>45</v>
      </c>
      <c r="Y38" s="6" t="s">
        <v>45</v>
      </c>
      <c r="Z38" s="6" t="s">
        <v>45</v>
      </c>
      <c r="AA38" s="6" t="s">
        <v>45</v>
      </c>
      <c r="AB38" s="9" t="s">
        <v>38</v>
      </c>
      <c r="AC38" s="6" t="s">
        <v>38</v>
      </c>
      <c r="AD38" s="6" t="s">
        <v>38</v>
      </c>
      <c r="AE38" s="6" t="s">
        <v>38</v>
      </c>
      <c r="AF38" s="6" t="s">
        <v>38</v>
      </c>
      <c r="AG38" s="6" t="s">
        <v>38</v>
      </c>
      <c r="AH38" s="9" t="s">
        <v>38</v>
      </c>
    </row>
    <row r="39" spans="1:34" ht="20.100000000000001" customHeight="1" x14ac:dyDescent="0.25">
      <c r="A39" s="6" t="s">
        <v>788</v>
      </c>
      <c r="B39" s="10">
        <v>46147</v>
      </c>
      <c r="C39" s="8" t="str">
        <f>HYPERLINK("https://epingalert.org/en/Search?viewData= G/TBT/N/UKR/382"," G/TBT/N/UKR/382")</f>
        <v xml:space="preserve"> G/TBT/N/UKR/382</v>
      </c>
      <c r="D39" s="9" t="s">
        <v>2179</v>
      </c>
      <c r="E39" s="9" t="s">
        <v>2180</v>
      </c>
      <c r="F39" s="9" t="s">
        <v>2181</v>
      </c>
      <c r="G39" s="9" t="s">
        <v>38</v>
      </c>
      <c r="H39" s="9" t="s">
        <v>764</v>
      </c>
      <c r="I39" s="9" t="s">
        <v>226</v>
      </c>
      <c r="J39" s="9" t="s">
        <v>38</v>
      </c>
      <c r="K39" s="9" t="s">
        <v>38</v>
      </c>
      <c r="L39" s="6"/>
      <c r="M39" s="10">
        <v>46192</v>
      </c>
      <c r="N39" s="7" t="s">
        <v>74</v>
      </c>
      <c r="O39" s="7">
        <v>46388</v>
      </c>
      <c r="P39" s="6" t="s">
        <v>43</v>
      </c>
      <c r="Q39" s="9" t="s">
        <v>2182</v>
      </c>
      <c r="R39" s="6" t="str">
        <f>HYPERLINK("https://docs.wto.org/imrd/directdoc.asp?DDFDocuments/t/G/TBTN26/UKR382.docx", "https://docs.wto.org/imrd/directdoc.asp?DDFDocuments/t/G/TBTN26/UKR382.docx")</f>
        <v>https://docs.wto.org/imrd/directdoc.asp?DDFDocuments/t/G/TBTN26/UKR382.docx</v>
      </c>
      <c r="S39" s="6" t="str">
        <f>HYPERLINK("https://docs.wto.org/imrd/directdoc.asp?DDFDocuments/u/G/TBTN26/UKR382.docx", "https://docs.wto.org/imrd/directdoc.asp?DDFDocuments/u/G/TBTN26/UKR382.docx")</f>
        <v>https://docs.wto.org/imrd/directdoc.asp?DDFDocuments/u/G/TBTN26/UKR382.docx</v>
      </c>
      <c r="T39" s="6" t="str">
        <f>HYPERLINK("https://docs.wto.org/imrd/directdoc.asp?DDFDocuments/v/G/TBTN26/UKR382.docx", "https://docs.wto.org/imrd/directdoc.asp?DDFDocuments/v/G/TBTN26/UKR382.docx")</f>
        <v>https://docs.wto.org/imrd/directdoc.asp?DDFDocuments/v/G/TBTN26/UKR382.docx</v>
      </c>
      <c r="U39" s="6" t="s">
        <v>46</v>
      </c>
      <c r="V39" s="6" t="s">
        <v>45</v>
      </c>
      <c r="W39" s="6" t="s">
        <v>46</v>
      </c>
      <c r="X39" s="6" t="s">
        <v>45</v>
      </c>
      <c r="Y39" s="6" t="s">
        <v>45</v>
      </c>
      <c r="Z39" s="6" t="s">
        <v>45</v>
      </c>
      <c r="AA39" s="6" t="s">
        <v>45</v>
      </c>
      <c r="AB39" s="9" t="s">
        <v>2183</v>
      </c>
      <c r="AC39" s="6" t="s">
        <v>38</v>
      </c>
      <c r="AD39" s="6" t="s">
        <v>38</v>
      </c>
      <c r="AE39" s="6" t="s">
        <v>38</v>
      </c>
      <c r="AF39" s="6" t="s">
        <v>38</v>
      </c>
      <c r="AG39" s="6" t="s">
        <v>38</v>
      </c>
      <c r="AH39" s="9" t="s">
        <v>38</v>
      </c>
    </row>
    <row r="40" spans="1:34" ht="20.100000000000001" customHeight="1" x14ac:dyDescent="0.25">
      <c r="A40" s="6" t="s">
        <v>116</v>
      </c>
      <c r="B40" s="10">
        <v>46147</v>
      </c>
      <c r="C40" s="8" t="str">
        <f>HYPERLINK("https://epingalert.org/en/Search?viewData= G/TBT/N/USA/564/Add.14"," G/TBT/N/USA/564/Add.14")</f>
        <v xml:space="preserve"> G/TBT/N/USA/564/Add.14</v>
      </c>
      <c r="D40" s="9" t="s">
        <v>2184</v>
      </c>
      <c r="E40" s="9" t="s">
        <v>2185</v>
      </c>
      <c r="F40" s="9" t="s">
        <v>2186</v>
      </c>
      <c r="G40" s="9" t="s">
        <v>38</v>
      </c>
      <c r="H40" s="9" t="s">
        <v>2187</v>
      </c>
      <c r="I40" s="9" t="s">
        <v>702</v>
      </c>
      <c r="J40" s="9" t="s">
        <v>2188</v>
      </c>
      <c r="K40" s="9" t="s">
        <v>38</v>
      </c>
      <c r="L40" s="6"/>
      <c r="M40" s="10" t="s">
        <v>38</v>
      </c>
      <c r="N40" s="7"/>
      <c r="O40" s="7"/>
      <c r="P40" s="6" t="s">
        <v>54</v>
      </c>
      <c r="Q40" s="9" t="s">
        <v>2189</v>
      </c>
      <c r="R40" s="6" t="str">
        <f>HYPERLINK("https://docs.wto.org/imrd/directdoc.asp?DDFDocuments/t/G/TBTN10/USA564A14.docx", "https://docs.wto.org/imrd/directdoc.asp?DDFDocuments/t/G/TBTN10/USA564A14.docx")</f>
        <v>https://docs.wto.org/imrd/directdoc.asp?DDFDocuments/t/G/TBTN10/USA564A14.docx</v>
      </c>
      <c r="S40" s="6" t="str">
        <f>HYPERLINK("https://docs.wto.org/imrd/directdoc.asp?DDFDocuments/u/G/TBTN10/USA564A14.docx", "https://docs.wto.org/imrd/directdoc.asp?DDFDocuments/u/G/TBTN10/USA564A14.docx")</f>
        <v>https://docs.wto.org/imrd/directdoc.asp?DDFDocuments/u/G/TBTN10/USA564A14.docx</v>
      </c>
      <c r="T40" s="6" t="str">
        <f>HYPERLINK("https://docs.wto.org/imrd/directdoc.asp?DDFDocuments/v/G/TBTN10/USA564A14.docx", "https://docs.wto.org/imrd/directdoc.asp?DDFDocuments/v/G/TBTN10/USA564A14.docx")</f>
        <v>https://docs.wto.org/imrd/directdoc.asp?DDFDocuments/v/G/TBTN10/USA564A14.docx</v>
      </c>
      <c r="U40" s="6" t="s">
        <v>46</v>
      </c>
      <c r="V40" s="6" t="s">
        <v>45</v>
      </c>
      <c r="W40" s="6" t="s">
        <v>45</v>
      </c>
      <c r="X40" s="6" t="s">
        <v>45</v>
      </c>
      <c r="Y40" s="6" t="s">
        <v>45</v>
      </c>
      <c r="Z40" s="6" t="s">
        <v>45</v>
      </c>
      <c r="AA40" s="6" t="s">
        <v>45</v>
      </c>
      <c r="AB40" s="9" t="s">
        <v>38</v>
      </c>
      <c r="AC40" s="6" t="s">
        <v>38</v>
      </c>
      <c r="AD40" s="6" t="s">
        <v>38</v>
      </c>
      <c r="AE40" s="6" t="s">
        <v>38</v>
      </c>
      <c r="AF40" s="6" t="s">
        <v>38</v>
      </c>
      <c r="AG40" s="6" t="s">
        <v>38</v>
      </c>
      <c r="AH40" s="9" t="s">
        <v>38</v>
      </c>
    </row>
    <row r="41" spans="1:34" ht="20.100000000000001" customHeight="1" x14ac:dyDescent="0.25">
      <c r="A41" s="6" t="s">
        <v>116</v>
      </c>
      <c r="B41" s="10">
        <v>46147</v>
      </c>
      <c r="C41" s="8" t="str">
        <f>HYPERLINK("https://epingalert.org/en/Search?viewData= G/TBT/N/USA/2222/Add.1"," G/TBT/N/USA/2222/Add.1")</f>
        <v xml:space="preserve"> G/TBT/N/USA/2222/Add.1</v>
      </c>
      <c r="D41" s="9" t="s">
        <v>2190</v>
      </c>
      <c r="E41" s="9" t="s">
        <v>2191</v>
      </c>
      <c r="F41" s="9" t="s">
        <v>2192</v>
      </c>
      <c r="G41" s="9" t="s">
        <v>38</v>
      </c>
      <c r="H41" s="9" t="s">
        <v>2193</v>
      </c>
      <c r="I41" s="9" t="s">
        <v>702</v>
      </c>
      <c r="J41" s="9" t="s">
        <v>38</v>
      </c>
      <c r="K41" s="9" t="s">
        <v>38</v>
      </c>
      <c r="L41" s="6"/>
      <c r="M41" s="10" t="s">
        <v>38</v>
      </c>
      <c r="N41" s="7"/>
      <c r="O41" s="7"/>
      <c r="P41" s="6" t="s">
        <v>54</v>
      </c>
      <c r="Q41" s="9" t="s">
        <v>2194</v>
      </c>
      <c r="R41" s="6" t="str">
        <f>HYPERLINK("https://docs.wto.org/imrd/directdoc.asp?DDFDocuments/t/G/TBTN25/USA2222A1.docx", "https://docs.wto.org/imrd/directdoc.asp?DDFDocuments/t/G/TBTN25/USA2222A1.docx")</f>
        <v>https://docs.wto.org/imrd/directdoc.asp?DDFDocuments/t/G/TBTN25/USA2222A1.docx</v>
      </c>
      <c r="S41" s="6" t="str">
        <f>HYPERLINK("https://docs.wto.org/imrd/directdoc.asp?DDFDocuments/u/G/TBTN25/USA2222A1.docx", "https://docs.wto.org/imrd/directdoc.asp?DDFDocuments/u/G/TBTN25/USA2222A1.docx")</f>
        <v>https://docs.wto.org/imrd/directdoc.asp?DDFDocuments/u/G/TBTN25/USA2222A1.docx</v>
      </c>
      <c r="T41" s="6" t="str">
        <f>HYPERLINK("https://docs.wto.org/imrd/directdoc.asp?DDFDocuments/v/G/TBTN25/USA2222A1.docx", "https://docs.wto.org/imrd/directdoc.asp?DDFDocuments/v/G/TBTN25/USA2222A1.docx")</f>
        <v>https://docs.wto.org/imrd/directdoc.asp?DDFDocuments/v/G/TBTN25/USA2222A1.docx</v>
      </c>
      <c r="U41" s="6" t="s">
        <v>45</v>
      </c>
      <c r="V41" s="6" t="s">
        <v>45</v>
      </c>
      <c r="W41" s="6" t="s">
        <v>45</v>
      </c>
      <c r="X41" s="6" t="s">
        <v>45</v>
      </c>
      <c r="Y41" s="6" t="s">
        <v>45</v>
      </c>
      <c r="Z41" s="6" t="s">
        <v>45</v>
      </c>
      <c r="AA41" s="6" t="s">
        <v>45</v>
      </c>
      <c r="AB41" s="9" t="s">
        <v>38</v>
      </c>
      <c r="AC41" s="6" t="s">
        <v>38</v>
      </c>
      <c r="AD41" s="6" t="s">
        <v>38</v>
      </c>
      <c r="AE41" s="6" t="s">
        <v>38</v>
      </c>
      <c r="AF41" s="6" t="s">
        <v>38</v>
      </c>
      <c r="AG41" s="6" t="s">
        <v>38</v>
      </c>
      <c r="AH41" s="9" t="s">
        <v>38</v>
      </c>
    </row>
    <row r="42" spans="1:34" ht="20.100000000000001" customHeight="1" x14ac:dyDescent="0.25">
      <c r="A42" s="6" t="s">
        <v>34</v>
      </c>
      <c r="B42" s="10">
        <v>46148</v>
      </c>
      <c r="C42" s="8" t="str">
        <f>HYPERLINK("https://epingalert.org/en/Search?viewData= G/SPS/N/BRA/2381/Add.1"," G/SPS/N/BRA/2381/Add.1")</f>
        <v xml:space="preserve"> G/SPS/N/BRA/2381/Add.1</v>
      </c>
      <c r="D42" s="9" t="s">
        <v>2000</v>
      </c>
      <c r="E42" s="9" t="s">
        <v>2001</v>
      </c>
      <c r="F42" s="9" t="s">
        <v>2002</v>
      </c>
      <c r="G42" s="9" t="s">
        <v>2003</v>
      </c>
      <c r="H42" s="9" t="s">
        <v>38</v>
      </c>
      <c r="I42" s="9" t="s">
        <v>39</v>
      </c>
      <c r="J42" s="9" t="s">
        <v>38</v>
      </c>
      <c r="K42" s="9" t="s">
        <v>454</v>
      </c>
      <c r="L42" s="6"/>
      <c r="M42" s="10" t="s">
        <v>38</v>
      </c>
      <c r="N42" s="7"/>
      <c r="O42" s="7"/>
      <c r="P42" s="6" t="s">
        <v>54</v>
      </c>
      <c r="Q42" s="9" t="s">
        <v>2004</v>
      </c>
      <c r="R42" s="6" t="str">
        <f>HYPERLINK("https://docs.wto.org/imrd/directdoc.asp?DDFDocuments/t/G/SPS/NBRA2381A1.docx", "https://docs.wto.org/imrd/directdoc.asp?DDFDocuments/t/G/SPS/NBRA2381A1.docx")</f>
        <v>https://docs.wto.org/imrd/directdoc.asp?DDFDocuments/t/G/SPS/NBRA2381A1.docx</v>
      </c>
      <c r="S42" s="6" t="str">
        <f>HYPERLINK("https://docs.wto.org/imrd/directdoc.asp?DDFDocuments/u/G/SPS/NBRA2381A1.docx", "https://docs.wto.org/imrd/directdoc.asp?DDFDocuments/u/G/SPS/NBRA2381A1.docx")</f>
        <v>https://docs.wto.org/imrd/directdoc.asp?DDFDocuments/u/G/SPS/NBRA2381A1.docx</v>
      </c>
      <c r="T42" s="6" t="str">
        <f>HYPERLINK("https://docs.wto.org/imrd/directdoc.asp?DDFDocuments/v/G/SPS/NBRA2381A1.docx", "https://docs.wto.org/imrd/directdoc.asp?DDFDocuments/v/G/SPS/NBRA2381A1.docx")</f>
        <v>https://docs.wto.org/imrd/directdoc.asp?DDFDocuments/v/G/SPS/NBRA2381A1.docx</v>
      </c>
      <c r="U42" s="6" t="s">
        <v>38</v>
      </c>
      <c r="V42" s="6" t="s">
        <v>38</v>
      </c>
      <c r="W42" s="6" t="s">
        <v>38</v>
      </c>
      <c r="X42" s="6" t="s">
        <v>38</v>
      </c>
      <c r="Y42" s="6" t="s">
        <v>38</v>
      </c>
      <c r="Z42" s="6" t="s">
        <v>38</v>
      </c>
      <c r="AA42" s="6" t="s">
        <v>38</v>
      </c>
      <c r="AB42" s="9" t="s">
        <v>38</v>
      </c>
      <c r="AC42" s="6" t="s">
        <v>38</v>
      </c>
      <c r="AD42" s="6" t="s">
        <v>38</v>
      </c>
      <c r="AE42" s="6" t="s">
        <v>38</v>
      </c>
      <c r="AF42" s="6" t="s">
        <v>38</v>
      </c>
      <c r="AG42" s="6" t="s">
        <v>38</v>
      </c>
      <c r="AH42" s="9" t="s">
        <v>38</v>
      </c>
    </row>
    <row r="43" spans="1:34" ht="20.100000000000001" customHeight="1" x14ac:dyDescent="0.25">
      <c r="A43" s="6" t="s">
        <v>447</v>
      </c>
      <c r="B43" s="10">
        <v>46148</v>
      </c>
      <c r="C43" s="8" t="str">
        <f>HYPERLINK("https://epingalert.org/en/Search?viewData= G/SPS/N/CRI/358"," G/SPS/N/CRI/358")</f>
        <v xml:space="preserve"> G/SPS/N/CRI/358</v>
      </c>
      <c r="D43" s="9" t="s">
        <v>2005</v>
      </c>
      <c r="E43" s="9" t="s">
        <v>2006</v>
      </c>
      <c r="F43" s="9" t="s">
        <v>2007</v>
      </c>
      <c r="G43" s="9" t="s">
        <v>2008</v>
      </c>
      <c r="H43" s="9" t="s">
        <v>38</v>
      </c>
      <c r="I43" s="9" t="s">
        <v>39</v>
      </c>
      <c r="J43" s="9" t="s">
        <v>38</v>
      </c>
      <c r="K43" s="9" t="s">
        <v>40</v>
      </c>
      <c r="L43" s="6" t="s">
        <v>47</v>
      </c>
      <c r="M43" s="10">
        <v>46208</v>
      </c>
      <c r="N43" s="7" t="s">
        <v>74</v>
      </c>
      <c r="O43" s="7" t="s">
        <v>2009</v>
      </c>
      <c r="P43" s="6" t="s">
        <v>43</v>
      </c>
      <c r="Q43" s="9" t="s">
        <v>2010</v>
      </c>
      <c r="R43" s="6" t="str">
        <f>HYPERLINK("https://docs.wto.org/imrd/directdoc.asp?DDFDocuments/t/G/SPS/NCRI358.docx", "https://docs.wto.org/imrd/directdoc.asp?DDFDocuments/t/G/SPS/NCRI358.docx")</f>
        <v>https://docs.wto.org/imrd/directdoc.asp?DDFDocuments/t/G/SPS/NCRI358.docx</v>
      </c>
      <c r="S43" s="6" t="str">
        <f>HYPERLINK("https://docs.wto.org/imrd/directdoc.asp?DDFDocuments/u/G/SPS/NCRI358.docx", "https://docs.wto.org/imrd/directdoc.asp?DDFDocuments/u/G/SPS/NCRI358.docx")</f>
        <v>https://docs.wto.org/imrd/directdoc.asp?DDFDocuments/u/G/SPS/NCRI358.docx</v>
      </c>
      <c r="T43" s="6" t="str">
        <f>HYPERLINK("https://docs.wto.org/imrd/directdoc.asp?DDFDocuments/v/G/SPS/NCRI358.docx", "https://docs.wto.org/imrd/directdoc.asp?DDFDocuments/v/G/SPS/NCRI358.docx")</f>
        <v>https://docs.wto.org/imrd/directdoc.asp?DDFDocuments/v/G/SPS/NCRI358.docx</v>
      </c>
      <c r="U43" s="6" t="s">
        <v>38</v>
      </c>
      <c r="V43" s="6" t="s">
        <v>38</v>
      </c>
      <c r="W43" s="6" t="s">
        <v>38</v>
      </c>
      <c r="X43" s="6" t="s">
        <v>38</v>
      </c>
      <c r="Y43" s="6" t="s">
        <v>38</v>
      </c>
      <c r="Z43" s="6" t="s">
        <v>38</v>
      </c>
      <c r="AA43" s="6" t="s">
        <v>38</v>
      </c>
      <c r="AB43" s="9" t="s">
        <v>38</v>
      </c>
      <c r="AC43" s="6" t="s">
        <v>45</v>
      </c>
      <c r="AD43" s="6" t="s">
        <v>45</v>
      </c>
      <c r="AE43" s="6" t="s">
        <v>45</v>
      </c>
      <c r="AF43" s="6" t="s">
        <v>46</v>
      </c>
      <c r="AG43" s="6" t="s">
        <v>65</v>
      </c>
      <c r="AH43" s="9" t="s">
        <v>38</v>
      </c>
    </row>
    <row r="44" spans="1:34" ht="20.100000000000001" customHeight="1" x14ac:dyDescent="0.25">
      <c r="A44" s="6" t="s">
        <v>1943</v>
      </c>
      <c r="B44" s="10">
        <v>46148</v>
      </c>
      <c r="C44" s="8" t="str">
        <f>HYPERLINK("https://epingalert.org/en/Search?viewData= G/SPS/N/IDN/157/Corr.1"," G/SPS/N/IDN/157/Corr.1")</f>
        <v xml:space="preserve"> G/SPS/N/IDN/157/Corr.1</v>
      </c>
      <c r="D44" s="9" t="s">
        <v>2011</v>
      </c>
      <c r="E44" s="9" t="s">
        <v>2012</v>
      </c>
      <c r="F44" s="9" t="s">
        <v>1946</v>
      </c>
      <c r="G44" s="9" t="s">
        <v>1947</v>
      </c>
      <c r="H44" s="9" t="s">
        <v>38</v>
      </c>
      <c r="I44" s="9" t="s">
        <v>2013</v>
      </c>
      <c r="J44" s="9" t="s">
        <v>38</v>
      </c>
      <c r="K44" s="9" t="s">
        <v>2014</v>
      </c>
      <c r="L44" s="6"/>
      <c r="M44" s="10" t="s">
        <v>38</v>
      </c>
      <c r="N44" s="7"/>
      <c r="O44" s="7"/>
      <c r="P44" s="6" t="s">
        <v>299</v>
      </c>
      <c r="Q44" s="9" t="s">
        <v>2015</v>
      </c>
      <c r="R44" s="6" t="str">
        <f>HYPERLINK("https://docs.wto.org/imrd/directdoc.asp?DDFDocuments/t/G/SPS/NIDN157C1.docx", "https://docs.wto.org/imrd/directdoc.asp?DDFDocuments/t/G/SPS/NIDN157C1.docx")</f>
        <v>https://docs.wto.org/imrd/directdoc.asp?DDFDocuments/t/G/SPS/NIDN157C1.docx</v>
      </c>
      <c r="S44" s="6" t="str">
        <f>HYPERLINK("https://docs.wto.org/imrd/directdoc.asp?DDFDocuments/u/G/SPS/NIDN157C1.docx", "https://docs.wto.org/imrd/directdoc.asp?DDFDocuments/u/G/SPS/NIDN157C1.docx")</f>
        <v>https://docs.wto.org/imrd/directdoc.asp?DDFDocuments/u/G/SPS/NIDN157C1.docx</v>
      </c>
      <c r="T44" s="6" t="str">
        <f>HYPERLINK("https://docs.wto.org/imrd/directdoc.asp?DDFDocuments/v/G/SPS/NIDN157C1.docx", "https://docs.wto.org/imrd/directdoc.asp?DDFDocuments/v/G/SPS/NIDN157C1.docx")</f>
        <v>https://docs.wto.org/imrd/directdoc.asp?DDFDocuments/v/G/SPS/NIDN157C1.docx</v>
      </c>
      <c r="U44" s="6" t="s">
        <v>38</v>
      </c>
      <c r="V44" s="6" t="s">
        <v>38</v>
      </c>
      <c r="W44" s="6" t="s">
        <v>38</v>
      </c>
      <c r="X44" s="6" t="s">
        <v>38</v>
      </c>
      <c r="Y44" s="6" t="s">
        <v>38</v>
      </c>
      <c r="Z44" s="6" t="s">
        <v>38</v>
      </c>
      <c r="AA44" s="6" t="s">
        <v>38</v>
      </c>
      <c r="AB44" s="9" t="s">
        <v>38</v>
      </c>
      <c r="AC44" s="6" t="s">
        <v>38</v>
      </c>
      <c r="AD44" s="6" t="s">
        <v>38</v>
      </c>
      <c r="AE44" s="6" t="s">
        <v>38</v>
      </c>
      <c r="AF44" s="6" t="s">
        <v>38</v>
      </c>
      <c r="AG44" s="6" t="s">
        <v>38</v>
      </c>
      <c r="AH44" s="9" t="s">
        <v>38</v>
      </c>
    </row>
    <row r="45" spans="1:34" ht="20.100000000000001" customHeight="1" x14ac:dyDescent="0.25">
      <c r="A45" s="6" t="s">
        <v>1916</v>
      </c>
      <c r="B45" s="10">
        <v>46148</v>
      </c>
      <c r="C45" s="8" t="str">
        <f>HYPERLINK("https://epingalert.org/en/Search?viewData= G/SPS/N/MAR/115/Add.1"," G/SPS/N/MAR/115/Add.1")</f>
        <v xml:space="preserve"> G/SPS/N/MAR/115/Add.1</v>
      </c>
      <c r="D45" s="9" t="s">
        <v>2016</v>
      </c>
      <c r="E45" s="9" t="s">
        <v>2016</v>
      </c>
      <c r="F45" s="9" t="s">
        <v>2017</v>
      </c>
      <c r="G45" s="9" t="s">
        <v>2018</v>
      </c>
      <c r="H45" s="9" t="s">
        <v>38</v>
      </c>
      <c r="I45" s="9" t="s">
        <v>727</v>
      </c>
      <c r="J45" s="9" t="s">
        <v>38</v>
      </c>
      <c r="K45" s="9" t="s">
        <v>2019</v>
      </c>
      <c r="L45" s="6"/>
      <c r="M45" s="10" t="s">
        <v>38</v>
      </c>
      <c r="N45" s="7"/>
      <c r="O45" s="7"/>
      <c r="P45" s="6" t="s">
        <v>162</v>
      </c>
      <c r="Q45" s="6"/>
      <c r="R45" s="6" t="str">
        <f>HYPERLINK("https://docs.wto.org/imrd/directdoc.asp?DDFDocuments/t/G/SPS/NMAR115A1.docx", "https://docs.wto.org/imrd/directdoc.asp?DDFDocuments/t/G/SPS/NMAR115A1.docx")</f>
        <v>https://docs.wto.org/imrd/directdoc.asp?DDFDocuments/t/G/SPS/NMAR115A1.docx</v>
      </c>
      <c r="S45" s="6" t="str">
        <f>HYPERLINK("https://docs.wto.org/imrd/directdoc.asp?DDFDocuments/u/G/SPS/NMAR115A1.docx", "https://docs.wto.org/imrd/directdoc.asp?DDFDocuments/u/G/SPS/NMAR115A1.docx")</f>
        <v>https://docs.wto.org/imrd/directdoc.asp?DDFDocuments/u/G/SPS/NMAR115A1.docx</v>
      </c>
      <c r="T45" s="6" t="str">
        <f>HYPERLINK("https://docs.wto.org/imrd/directdoc.asp?DDFDocuments/v/G/SPS/NMAR115A1.docx", "https://docs.wto.org/imrd/directdoc.asp?DDFDocuments/v/G/SPS/NMAR115A1.docx")</f>
        <v>https://docs.wto.org/imrd/directdoc.asp?DDFDocuments/v/G/SPS/NMAR115A1.docx</v>
      </c>
      <c r="U45" s="6" t="s">
        <v>38</v>
      </c>
      <c r="V45" s="6" t="s">
        <v>38</v>
      </c>
      <c r="W45" s="6" t="s">
        <v>38</v>
      </c>
      <c r="X45" s="6" t="s">
        <v>38</v>
      </c>
      <c r="Y45" s="6" t="s">
        <v>38</v>
      </c>
      <c r="Z45" s="6" t="s">
        <v>38</v>
      </c>
      <c r="AA45" s="6" t="s">
        <v>38</v>
      </c>
      <c r="AB45" s="9" t="s">
        <v>38</v>
      </c>
      <c r="AC45" s="6" t="s">
        <v>38</v>
      </c>
      <c r="AD45" s="6" t="s">
        <v>38</v>
      </c>
      <c r="AE45" s="6" t="s">
        <v>38</v>
      </c>
      <c r="AF45" s="6" t="s">
        <v>38</v>
      </c>
      <c r="AG45" s="6" t="s">
        <v>38</v>
      </c>
      <c r="AH45" s="9" t="s">
        <v>38</v>
      </c>
    </row>
    <row r="46" spans="1:34" ht="20.100000000000001" customHeight="1" x14ac:dyDescent="0.25">
      <c r="A46" s="6" t="s">
        <v>2020</v>
      </c>
      <c r="B46" s="10">
        <v>46148</v>
      </c>
      <c r="C46" s="8" t="str">
        <f>HYPERLINK("https://epingalert.org/en/Search?viewData= G/SPS/N/NPL/52"," G/SPS/N/NPL/52")</f>
        <v xml:space="preserve"> G/SPS/N/NPL/52</v>
      </c>
      <c r="D46" s="9" t="s">
        <v>2021</v>
      </c>
      <c r="E46" s="9" t="s">
        <v>2022</v>
      </c>
      <c r="F46" s="9" t="s">
        <v>2023</v>
      </c>
      <c r="G46" s="9" t="s">
        <v>38</v>
      </c>
      <c r="H46" s="9" t="s">
        <v>38</v>
      </c>
      <c r="I46" s="9" t="s">
        <v>60</v>
      </c>
      <c r="J46" s="9" t="s">
        <v>38</v>
      </c>
      <c r="K46" s="9" t="s">
        <v>558</v>
      </c>
      <c r="L46" s="6" t="s">
        <v>38</v>
      </c>
      <c r="M46" s="10">
        <v>46208</v>
      </c>
      <c r="N46" s="7" t="s">
        <v>2024</v>
      </c>
      <c r="O46" s="7" t="s">
        <v>2025</v>
      </c>
      <c r="P46" s="6" t="s">
        <v>43</v>
      </c>
      <c r="Q46" s="9" t="s">
        <v>2026</v>
      </c>
      <c r="R46" s="6" t="str">
        <f>HYPERLINK("https://docs.wto.org/imrd/directdoc.asp?DDFDocuments/t/G/SPS/NNPL52.docx", "https://docs.wto.org/imrd/directdoc.asp?DDFDocuments/t/G/SPS/NNPL52.docx")</f>
        <v>https://docs.wto.org/imrd/directdoc.asp?DDFDocuments/t/G/SPS/NNPL52.docx</v>
      </c>
      <c r="S46" s="6" t="str">
        <f>HYPERLINK("https://docs.wto.org/imrd/directdoc.asp?DDFDocuments/u/G/SPS/NNPL52.docx", "https://docs.wto.org/imrd/directdoc.asp?DDFDocuments/u/G/SPS/NNPL52.docx")</f>
        <v>https://docs.wto.org/imrd/directdoc.asp?DDFDocuments/u/G/SPS/NNPL52.docx</v>
      </c>
      <c r="T46" s="6" t="str">
        <f>HYPERLINK("https://docs.wto.org/imrd/directdoc.asp?DDFDocuments/v/G/SPS/NNPL52.docx", "https://docs.wto.org/imrd/directdoc.asp?DDFDocuments/v/G/SPS/NNPL52.docx")</f>
        <v>https://docs.wto.org/imrd/directdoc.asp?DDFDocuments/v/G/SPS/NNPL52.docx</v>
      </c>
      <c r="U46" s="6" t="s">
        <v>38</v>
      </c>
      <c r="V46" s="6" t="s">
        <v>38</v>
      </c>
      <c r="W46" s="6" t="s">
        <v>38</v>
      </c>
      <c r="X46" s="6" t="s">
        <v>38</v>
      </c>
      <c r="Y46" s="6" t="s">
        <v>38</v>
      </c>
      <c r="Z46" s="6" t="s">
        <v>38</v>
      </c>
      <c r="AA46" s="6" t="s">
        <v>38</v>
      </c>
      <c r="AB46" s="9" t="s">
        <v>38</v>
      </c>
      <c r="AC46" s="6" t="s">
        <v>45</v>
      </c>
      <c r="AD46" s="6" t="s">
        <v>45</v>
      </c>
      <c r="AE46" s="6" t="s">
        <v>45</v>
      </c>
      <c r="AF46" s="6" t="s">
        <v>46</v>
      </c>
      <c r="AG46" s="6" t="s">
        <v>65</v>
      </c>
      <c r="AH46" s="9" t="s">
        <v>38</v>
      </c>
    </row>
    <row r="47" spans="1:34" ht="20.100000000000001" customHeight="1" x14ac:dyDescent="0.25">
      <c r="A47" s="6" t="s">
        <v>870</v>
      </c>
      <c r="B47" s="10">
        <v>46148</v>
      </c>
      <c r="C47" s="8" t="str">
        <f>HYPERLINK("https://epingalert.org/en/Search?viewData= G/SPS/N/SAU/617"," G/SPS/N/SAU/617")</f>
        <v xml:space="preserve"> G/SPS/N/SAU/617</v>
      </c>
      <c r="D47" s="9" t="s">
        <v>2027</v>
      </c>
      <c r="E47" s="9" t="s">
        <v>2028</v>
      </c>
      <c r="F47" s="9" t="s">
        <v>873</v>
      </c>
      <c r="G47" s="9" t="s">
        <v>38</v>
      </c>
      <c r="H47" s="9" t="s">
        <v>38</v>
      </c>
      <c r="I47" s="9" t="s">
        <v>727</v>
      </c>
      <c r="J47" s="9" t="s">
        <v>38</v>
      </c>
      <c r="K47" s="9" t="s">
        <v>2029</v>
      </c>
      <c r="L47" s="6" t="s">
        <v>592</v>
      </c>
      <c r="M47" s="10" t="s">
        <v>38</v>
      </c>
      <c r="N47" s="7"/>
      <c r="O47" s="7">
        <v>46147</v>
      </c>
      <c r="P47" s="6" t="s">
        <v>351</v>
      </c>
      <c r="Q47" s="9" t="s">
        <v>2030</v>
      </c>
      <c r="R47" s="6" t="str">
        <f>HYPERLINK("https://docs.wto.org/imrd/directdoc.asp?DDFDocuments/t/G/SPS/NSAU617.docx", "https://docs.wto.org/imrd/directdoc.asp?DDFDocuments/t/G/SPS/NSAU617.docx")</f>
        <v>https://docs.wto.org/imrd/directdoc.asp?DDFDocuments/t/G/SPS/NSAU617.docx</v>
      </c>
      <c r="S47" s="6" t="str">
        <f>HYPERLINK("https://docs.wto.org/imrd/directdoc.asp?DDFDocuments/u/G/SPS/NSAU617.docx", "https://docs.wto.org/imrd/directdoc.asp?DDFDocuments/u/G/SPS/NSAU617.docx")</f>
        <v>https://docs.wto.org/imrd/directdoc.asp?DDFDocuments/u/G/SPS/NSAU617.docx</v>
      </c>
      <c r="T47" s="6" t="str">
        <f>HYPERLINK("https://docs.wto.org/imrd/directdoc.asp?DDFDocuments/v/G/SPS/NSAU617.docx", "https://docs.wto.org/imrd/directdoc.asp?DDFDocuments/v/G/SPS/NSAU617.docx")</f>
        <v>https://docs.wto.org/imrd/directdoc.asp?DDFDocuments/v/G/SPS/NSAU617.docx</v>
      </c>
      <c r="U47" s="6" t="s">
        <v>38</v>
      </c>
      <c r="V47" s="6" t="s">
        <v>38</v>
      </c>
      <c r="W47" s="6" t="s">
        <v>38</v>
      </c>
      <c r="X47" s="6" t="s">
        <v>38</v>
      </c>
      <c r="Y47" s="6" t="s">
        <v>38</v>
      </c>
      <c r="Z47" s="6" t="s">
        <v>38</v>
      </c>
      <c r="AA47" s="6" t="s">
        <v>38</v>
      </c>
      <c r="AB47" s="9" t="s">
        <v>38</v>
      </c>
      <c r="AC47" s="6" t="s">
        <v>45</v>
      </c>
      <c r="AD47" s="6" t="s">
        <v>46</v>
      </c>
      <c r="AE47" s="6" t="s">
        <v>45</v>
      </c>
      <c r="AF47" s="6" t="s">
        <v>45</v>
      </c>
      <c r="AG47" s="6" t="s">
        <v>46</v>
      </c>
      <c r="AH47" s="9" t="s">
        <v>38</v>
      </c>
    </row>
    <row r="48" spans="1:34" ht="20.100000000000001" customHeight="1" x14ac:dyDescent="0.25">
      <c r="A48" s="6" t="s">
        <v>477</v>
      </c>
      <c r="B48" s="10">
        <v>46148</v>
      </c>
      <c r="C48" s="8" t="str">
        <f>HYPERLINK("https://epingalert.org/en/Search?viewData= G/SPS/N/TUR/57/Add.3"," G/SPS/N/TUR/57/Add.3")</f>
        <v xml:space="preserve"> G/SPS/N/TUR/57/Add.3</v>
      </c>
      <c r="D48" s="9" t="s">
        <v>2031</v>
      </c>
      <c r="E48" s="9" t="s">
        <v>2032</v>
      </c>
      <c r="F48" s="9" t="s">
        <v>2033</v>
      </c>
      <c r="G48" s="9" t="s">
        <v>2034</v>
      </c>
      <c r="H48" s="9" t="s">
        <v>38</v>
      </c>
      <c r="I48" s="9" t="s">
        <v>60</v>
      </c>
      <c r="J48" s="9"/>
      <c r="K48" s="9" t="s">
        <v>738</v>
      </c>
      <c r="L48" s="6"/>
      <c r="M48" s="10" t="s">
        <v>38</v>
      </c>
      <c r="N48" s="7"/>
      <c r="O48" s="7"/>
      <c r="P48" s="6" t="s">
        <v>54</v>
      </c>
      <c r="Q48" s="9" t="s">
        <v>2035</v>
      </c>
      <c r="R48" s="6" t="str">
        <f>HYPERLINK("https://docs.wto.org/imrd/directdoc.asp?DDFDocuments/t/G/SPS/NTUR57A3.docx", "https://docs.wto.org/imrd/directdoc.asp?DDFDocuments/t/G/SPS/NTUR57A3.docx")</f>
        <v>https://docs.wto.org/imrd/directdoc.asp?DDFDocuments/t/G/SPS/NTUR57A3.docx</v>
      </c>
      <c r="S48" s="6" t="str">
        <f>HYPERLINK("https://docs.wto.org/imrd/directdoc.asp?DDFDocuments/u/G/SPS/NTUR57A3.docx", "https://docs.wto.org/imrd/directdoc.asp?DDFDocuments/u/G/SPS/NTUR57A3.docx")</f>
        <v>https://docs.wto.org/imrd/directdoc.asp?DDFDocuments/u/G/SPS/NTUR57A3.docx</v>
      </c>
      <c r="T48" s="6" t="str">
        <f>HYPERLINK("https://docs.wto.org/imrd/directdoc.asp?DDFDocuments/v/G/SPS/NTUR57A3.docx", "https://docs.wto.org/imrd/directdoc.asp?DDFDocuments/v/G/SPS/NTUR57A3.docx")</f>
        <v>https://docs.wto.org/imrd/directdoc.asp?DDFDocuments/v/G/SPS/NTUR57A3.docx</v>
      </c>
      <c r="U48" s="6" t="s">
        <v>38</v>
      </c>
      <c r="V48" s="6" t="s">
        <v>38</v>
      </c>
      <c r="W48" s="6" t="s">
        <v>38</v>
      </c>
      <c r="X48" s="6" t="s">
        <v>38</v>
      </c>
      <c r="Y48" s="6" t="s">
        <v>38</v>
      </c>
      <c r="Z48" s="6" t="s">
        <v>38</v>
      </c>
      <c r="AA48" s="6" t="s">
        <v>38</v>
      </c>
      <c r="AB48" s="9" t="s">
        <v>38</v>
      </c>
      <c r="AC48" s="6" t="s">
        <v>38</v>
      </c>
      <c r="AD48" s="6" t="s">
        <v>38</v>
      </c>
      <c r="AE48" s="6" t="s">
        <v>38</v>
      </c>
      <c r="AF48" s="6" t="s">
        <v>38</v>
      </c>
      <c r="AG48" s="6" t="s">
        <v>38</v>
      </c>
      <c r="AH48" s="9" t="s">
        <v>38</v>
      </c>
    </row>
    <row r="49" spans="1:34" ht="20.100000000000001" customHeight="1" x14ac:dyDescent="0.25">
      <c r="A49" s="6" t="s">
        <v>788</v>
      </c>
      <c r="B49" s="10">
        <v>46148</v>
      </c>
      <c r="C49" s="8" t="str">
        <f>HYPERLINK("https://epingalert.org/en/Search?viewData= G/SPS/N/UKR/265"," G/SPS/N/UKR/265")</f>
        <v xml:space="preserve"> G/SPS/N/UKR/265</v>
      </c>
      <c r="D49" s="9" t="s">
        <v>2036</v>
      </c>
      <c r="E49" s="9" t="s">
        <v>2037</v>
      </c>
      <c r="F49" s="9" t="s">
        <v>2038</v>
      </c>
      <c r="G49" s="9" t="s">
        <v>2039</v>
      </c>
      <c r="H49" s="9" t="s">
        <v>38</v>
      </c>
      <c r="I49" s="9" t="s">
        <v>2040</v>
      </c>
      <c r="J49" s="9" t="s">
        <v>38</v>
      </c>
      <c r="K49" s="9" t="s">
        <v>2041</v>
      </c>
      <c r="L49" s="6" t="s">
        <v>38</v>
      </c>
      <c r="M49" s="10">
        <v>46208</v>
      </c>
      <c r="N49" s="7" t="s">
        <v>42</v>
      </c>
      <c r="O49" s="7" t="s">
        <v>42</v>
      </c>
      <c r="P49" s="6" t="s">
        <v>43</v>
      </c>
      <c r="Q49" s="9" t="s">
        <v>2042</v>
      </c>
      <c r="R49" s="6" t="str">
        <f>HYPERLINK("https://docs.wto.org/imrd/directdoc.asp?DDFDocuments/t/G/SPS/NUKR265.docx", "https://docs.wto.org/imrd/directdoc.asp?DDFDocuments/t/G/SPS/NUKR265.docx")</f>
        <v>https://docs.wto.org/imrd/directdoc.asp?DDFDocuments/t/G/SPS/NUKR265.docx</v>
      </c>
      <c r="S49" s="6" t="str">
        <f>HYPERLINK("https://docs.wto.org/imrd/directdoc.asp?DDFDocuments/u/G/SPS/NUKR265.docx", "https://docs.wto.org/imrd/directdoc.asp?DDFDocuments/u/G/SPS/NUKR265.docx")</f>
        <v>https://docs.wto.org/imrd/directdoc.asp?DDFDocuments/u/G/SPS/NUKR265.docx</v>
      </c>
      <c r="T49" s="6" t="str">
        <f>HYPERLINK("https://docs.wto.org/imrd/directdoc.asp?DDFDocuments/v/G/SPS/NUKR265.docx", "https://docs.wto.org/imrd/directdoc.asp?DDFDocuments/v/G/SPS/NUKR265.docx")</f>
        <v>https://docs.wto.org/imrd/directdoc.asp?DDFDocuments/v/G/SPS/NUKR265.docx</v>
      </c>
      <c r="U49" s="6" t="s">
        <v>38</v>
      </c>
      <c r="V49" s="6" t="s">
        <v>38</v>
      </c>
      <c r="W49" s="6" t="s">
        <v>38</v>
      </c>
      <c r="X49" s="6" t="s">
        <v>38</v>
      </c>
      <c r="Y49" s="6" t="s">
        <v>38</v>
      </c>
      <c r="Z49" s="6" t="s">
        <v>38</v>
      </c>
      <c r="AA49" s="6" t="s">
        <v>38</v>
      </c>
      <c r="AB49" s="9" t="s">
        <v>38</v>
      </c>
      <c r="AC49" s="6" t="s">
        <v>45</v>
      </c>
      <c r="AD49" s="6" t="s">
        <v>45</v>
      </c>
      <c r="AE49" s="6" t="s">
        <v>45</v>
      </c>
      <c r="AF49" s="6" t="s">
        <v>46</v>
      </c>
      <c r="AG49" s="6" t="s">
        <v>65</v>
      </c>
      <c r="AH49" s="9" t="s">
        <v>38</v>
      </c>
    </row>
    <row r="50" spans="1:34" ht="20.100000000000001" customHeight="1" x14ac:dyDescent="0.25">
      <c r="A50" s="6" t="s">
        <v>66</v>
      </c>
      <c r="B50" s="10">
        <v>46148</v>
      </c>
      <c r="C50" s="8" t="str">
        <f>HYPERLINK("https://epingalert.org/en/Search?viewData= G/TBT/N/BDI/754, G/TBT/N/KEN/2044, G/TBT/N/RWA/1409, G/TBT/N/TZA/1589, G/TBT/N/UGA/2358"," G/TBT/N/BDI/754, G/TBT/N/KEN/2044, G/TBT/N/RWA/1409, G/TBT/N/TZA/1589, G/TBT/N/UGA/2358")</f>
        <v xml:space="preserve"> G/TBT/N/BDI/754, G/TBT/N/KEN/2044, G/TBT/N/RWA/1409, G/TBT/N/TZA/1589, G/TBT/N/UGA/2358</v>
      </c>
      <c r="D50" s="9" t="s">
        <v>2043</v>
      </c>
      <c r="E50" s="9" t="s">
        <v>2044</v>
      </c>
      <c r="F50" s="9" t="s">
        <v>2045</v>
      </c>
      <c r="G50" s="9" t="s">
        <v>2046</v>
      </c>
      <c r="H50" s="9" t="s">
        <v>1788</v>
      </c>
      <c r="I50" s="9" t="s">
        <v>1789</v>
      </c>
      <c r="J50" s="9" t="s">
        <v>38</v>
      </c>
      <c r="K50" s="9" t="s">
        <v>38</v>
      </c>
      <c r="L50" s="6"/>
      <c r="M50" s="10">
        <v>46208</v>
      </c>
      <c r="N50" s="7" t="s">
        <v>74</v>
      </c>
      <c r="O50" s="7" t="s">
        <v>74</v>
      </c>
      <c r="P50" s="6" t="s">
        <v>43</v>
      </c>
      <c r="Q50" s="9" t="s">
        <v>2047</v>
      </c>
      <c r="R50" s="6" t="str">
        <f>HYPERLINK("https://docs.wto.org/imrd/directdoc.asp?DDFDocuments/t/G/TBTN26/BDI754.docx", "https://docs.wto.org/imrd/directdoc.asp?DDFDocuments/t/G/TBTN26/BDI754.docx")</f>
        <v>https://docs.wto.org/imrd/directdoc.asp?DDFDocuments/t/G/TBTN26/BDI754.docx</v>
      </c>
      <c r="S50" s="6" t="str">
        <f>HYPERLINK("https://docs.wto.org/imrd/directdoc.asp?DDFDocuments/u/G/TBTN26/BDI754.docx", "https://docs.wto.org/imrd/directdoc.asp?DDFDocuments/u/G/TBTN26/BDI754.docx")</f>
        <v>https://docs.wto.org/imrd/directdoc.asp?DDFDocuments/u/G/TBTN26/BDI754.docx</v>
      </c>
      <c r="T50" s="6" t="str">
        <f>HYPERLINK("https://docs.wto.org/imrd/directdoc.asp?DDFDocuments/v/G/TBTN26/BDI754.docx", "https://docs.wto.org/imrd/directdoc.asp?DDFDocuments/v/G/TBTN26/BDI754.docx")</f>
        <v>https://docs.wto.org/imrd/directdoc.asp?DDFDocuments/v/G/TBTN26/BDI754.docx</v>
      </c>
      <c r="U50" s="6" t="s">
        <v>46</v>
      </c>
      <c r="V50" s="6" t="s">
        <v>45</v>
      </c>
      <c r="W50" s="6" t="s">
        <v>46</v>
      </c>
      <c r="X50" s="6" t="s">
        <v>45</v>
      </c>
      <c r="Y50" s="6" t="s">
        <v>45</v>
      </c>
      <c r="Z50" s="6" t="s">
        <v>45</v>
      </c>
      <c r="AA50" s="6" t="s">
        <v>45</v>
      </c>
      <c r="AB50" s="9" t="s">
        <v>2048</v>
      </c>
      <c r="AC50" s="6" t="s">
        <v>38</v>
      </c>
      <c r="AD50" s="6" t="s">
        <v>38</v>
      </c>
      <c r="AE50" s="6" t="s">
        <v>38</v>
      </c>
      <c r="AF50" s="6" t="s">
        <v>38</v>
      </c>
      <c r="AG50" s="6" t="s">
        <v>38</v>
      </c>
      <c r="AH50" s="9" t="s">
        <v>38</v>
      </c>
    </row>
    <row r="51" spans="1:34" ht="20.100000000000001" customHeight="1" x14ac:dyDescent="0.25">
      <c r="A51" s="6" t="s">
        <v>77</v>
      </c>
      <c r="B51" s="10">
        <v>46148</v>
      </c>
      <c r="C51" s="8" t="str">
        <f>HYPERLINK("https://epingalert.org/en/Search?viewData= G/TBT/N/BDI/754, G/TBT/N/KEN/2044, G/TBT/N/RWA/1409, G/TBT/N/TZA/1589, G/TBT/N/UGA/2358"," G/TBT/N/BDI/754, G/TBT/N/KEN/2044, G/TBT/N/RWA/1409, G/TBT/N/TZA/1589, G/TBT/N/UGA/2358")</f>
        <v xml:space="preserve"> G/TBT/N/BDI/754, G/TBT/N/KEN/2044, G/TBT/N/RWA/1409, G/TBT/N/TZA/1589, G/TBT/N/UGA/2358</v>
      </c>
      <c r="D51" s="9" t="s">
        <v>2043</v>
      </c>
      <c r="E51" s="9" t="s">
        <v>2044</v>
      </c>
      <c r="F51" s="9" t="s">
        <v>2045</v>
      </c>
      <c r="G51" s="9" t="s">
        <v>2046</v>
      </c>
      <c r="H51" s="9" t="s">
        <v>1788</v>
      </c>
      <c r="I51" s="9" t="s">
        <v>1789</v>
      </c>
      <c r="J51" s="9" t="s">
        <v>38</v>
      </c>
      <c r="K51" s="9" t="s">
        <v>38</v>
      </c>
      <c r="L51" s="6"/>
      <c r="M51" s="10">
        <v>46208</v>
      </c>
      <c r="N51" s="7" t="s">
        <v>74</v>
      </c>
      <c r="O51" s="7" t="s">
        <v>74</v>
      </c>
      <c r="P51" s="6" t="s">
        <v>43</v>
      </c>
      <c r="Q51" s="9" t="s">
        <v>2047</v>
      </c>
      <c r="R51" s="6" t="str">
        <f>HYPERLINK("https://docs.wto.org/imrd/directdoc.asp?DDFDocuments/t/G/TBTN26/BDI754.docx", "https://docs.wto.org/imrd/directdoc.asp?DDFDocuments/t/G/TBTN26/BDI754.docx")</f>
        <v>https://docs.wto.org/imrd/directdoc.asp?DDFDocuments/t/G/TBTN26/BDI754.docx</v>
      </c>
      <c r="S51" s="6" t="str">
        <f>HYPERLINK("https://docs.wto.org/imrd/directdoc.asp?DDFDocuments/u/G/TBTN26/BDI754.docx", "https://docs.wto.org/imrd/directdoc.asp?DDFDocuments/u/G/TBTN26/BDI754.docx")</f>
        <v>https://docs.wto.org/imrd/directdoc.asp?DDFDocuments/u/G/TBTN26/BDI754.docx</v>
      </c>
      <c r="T51" s="6" t="str">
        <f>HYPERLINK("https://docs.wto.org/imrd/directdoc.asp?DDFDocuments/v/G/TBTN26/BDI754.docx", "https://docs.wto.org/imrd/directdoc.asp?DDFDocuments/v/G/TBTN26/BDI754.docx")</f>
        <v>https://docs.wto.org/imrd/directdoc.asp?DDFDocuments/v/G/TBTN26/BDI754.docx</v>
      </c>
      <c r="U51" s="6" t="s">
        <v>46</v>
      </c>
      <c r="V51" s="6" t="s">
        <v>45</v>
      </c>
      <c r="W51" s="6" t="s">
        <v>46</v>
      </c>
      <c r="X51" s="6" t="s">
        <v>45</v>
      </c>
      <c r="Y51" s="6" t="s">
        <v>45</v>
      </c>
      <c r="Z51" s="6" t="s">
        <v>45</v>
      </c>
      <c r="AA51" s="6" t="s">
        <v>45</v>
      </c>
      <c r="AB51" s="9" t="s">
        <v>2048</v>
      </c>
      <c r="AC51" s="6" t="s">
        <v>38</v>
      </c>
      <c r="AD51" s="6" t="s">
        <v>38</v>
      </c>
      <c r="AE51" s="6" t="s">
        <v>38</v>
      </c>
      <c r="AF51" s="6" t="s">
        <v>38</v>
      </c>
      <c r="AG51" s="6" t="s">
        <v>38</v>
      </c>
      <c r="AH51" s="9" t="s">
        <v>38</v>
      </c>
    </row>
    <row r="52" spans="1:34" ht="20.100000000000001" customHeight="1" x14ac:dyDescent="0.25">
      <c r="A52" s="6" t="s">
        <v>78</v>
      </c>
      <c r="B52" s="10">
        <v>46148</v>
      </c>
      <c r="C52" s="8" t="str">
        <f>HYPERLINK("https://epingalert.org/en/Search?viewData= G/TBT/N/BDI/754, G/TBT/N/KEN/2044, G/TBT/N/RWA/1409, G/TBT/N/TZA/1589, G/TBT/N/UGA/2358"," G/TBT/N/BDI/754, G/TBT/N/KEN/2044, G/TBT/N/RWA/1409, G/TBT/N/TZA/1589, G/TBT/N/UGA/2358")</f>
        <v xml:space="preserve"> G/TBT/N/BDI/754, G/TBT/N/KEN/2044, G/TBT/N/RWA/1409, G/TBT/N/TZA/1589, G/TBT/N/UGA/2358</v>
      </c>
      <c r="D52" s="9" t="s">
        <v>2043</v>
      </c>
      <c r="E52" s="9" t="s">
        <v>2044</v>
      </c>
      <c r="F52" s="9" t="s">
        <v>2045</v>
      </c>
      <c r="G52" s="9" t="s">
        <v>2046</v>
      </c>
      <c r="H52" s="9" t="s">
        <v>1788</v>
      </c>
      <c r="I52" s="9" t="s">
        <v>1789</v>
      </c>
      <c r="J52" s="9" t="s">
        <v>38</v>
      </c>
      <c r="K52" s="9" t="s">
        <v>38</v>
      </c>
      <c r="L52" s="6"/>
      <c r="M52" s="10">
        <v>46208</v>
      </c>
      <c r="N52" s="7" t="s">
        <v>74</v>
      </c>
      <c r="O52" s="7" t="s">
        <v>74</v>
      </c>
      <c r="P52" s="6" t="s">
        <v>43</v>
      </c>
      <c r="Q52" s="9" t="s">
        <v>2047</v>
      </c>
      <c r="R52" s="6" t="str">
        <f>HYPERLINK("https://docs.wto.org/imrd/directdoc.asp?DDFDocuments/t/G/TBTN26/BDI754.docx", "https://docs.wto.org/imrd/directdoc.asp?DDFDocuments/t/G/TBTN26/BDI754.docx")</f>
        <v>https://docs.wto.org/imrd/directdoc.asp?DDFDocuments/t/G/TBTN26/BDI754.docx</v>
      </c>
      <c r="S52" s="6" t="str">
        <f>HYPERLINK("https://docs.wto.org/imrd/directdoc.asp?DDFDocuments/u/G/TBTN26/BDI754.docx", "https://docs.wto.org/imrd/directdoc.asp?DDFDocuments/u/G/TBTN26/BDI754.docx")</f>
        <v>https://docs.wto.org/imrd/directdoc.asp?DDFDocuments/u/G/TBTN26/BDI754.docx</v>
      </c>
      <c r="T52" s="6" t="str">
        <f>HYPERLINK("https://docs.wto.org/imrd/directdoc.asp?DDFDocuments/v/G/TBTN26/BDI754.docx", "https://docs.wto.org/imrd/directdoc.asp?DDFDocuments/v/G/TBTN26/BDI754.docx")</f>
        <v>https://docs.wto.org/imrd/directdoc.asp?DDFDocuments/v/G/TBTN26/BDI754.docx</v>
      </c>
      <c r="U52" s="6" t="s">
        <v>46</v>
      </c>
      <c r="V52" s="6" t="s">
        <v>45</v>
      </c>
      <c r="W52" s="6" t="s">
        <v>46</v>
      </c>
      <c r="X52" s="6" t="s">
        <v>45</v>
      </c>
      <c r="Y52" s="6" t="s">
        <v>45</v>
      </c>
      <c r="Z52" s="6" t="s">
        <v>45</v>
      </c>
      <c r="AA52" s="6" t="s">
        <v>45</v>
      </c>
      <c r="AB52" s="9" t="s">
        <v>2048</v>
      </c>
      <c r="AC52" s="6" t="s">
        <v>38</v>
      </c>
      <c r="AD52" s="6" t="s">
        <v>38</v>
      </c>
      <c r="AE52" s="6" t="s">
        <v>38</v>
      </c>
      <c r="AF52" s="6" t="s">
        <v>38</v>
      </c>
      <c r="AG52" s="6" t="s">
        <v>38</v>
      </c>
      <c r="AH52" s="9" t="s">
        <v>38</v>
      </c>
    </row>
    <row r="53" spans="1:34" ht="20.100000000000001" customHeight="1" x14ac:dyDescent="0.25">
      <c r="A53" s="6" t="s">
        <v>79</v>
      </c>
      <c r="B53" s="10">
        <v>46148</v>
      </c>
      <c r="C53" s="8" t="str">
        <f>HYPERLINK("https://epingalert.org/en/Search?viewData= G/TBT/N/BDI/754, G/TBT/N/KEN/2044, G/TBT/N/RWA/1409, G/TBT/N/TZA/1589, G/TBT/N/UGA/2358"," G/TBT/N/BDI/754, G/TBT/N/KEN/2044, G/TBT/N/RWA/1409, G/TBT/N/TZA/1589, G/TBT/N/UGA/2358")</f>
        <v xml:space="preserve"> G/TBT/N/BDI/754, G/TBT/N/KEN/2044, G/TBT/N/RWA/1409, G/TBT/N/TZA/1589, G/TBT/N/UGA/2358</v>
      </c>
      <c r="D53" s="9" t="s">
        <v>2043</v>
      </c>
      <c r="E53" s="9" t="s">
        <v>2044</v>
      </c>
      <c r="F53" s="9" t="s">
        <v>2045</v>
      </c>
      <c r="G53" s="9" t="s">
        <v>2046</v>
      </c>
      <c r="H53" s="9" t="s">
        <v>1788</v>
      </c>
      <c r="I53" s="9" t="s">
        <v>1789</v>
      </c>
      <c r="J53" s="9" t="s">
        <v>38</v>
      </c>
      <c r="K53" s="9" t="s">
        <v>38</v>
      </c>
      <c r="L53" s="6"/>
      <c r="M53" s="10">
        <v>46208</v>
      </c>
      <c r="N53" s="7" t="s">
        <v>74</v>
      </c>
      <c r="O53" s="7" t="s">
        <v>74</v>
      </c>
      <c r="P53" s="6" t="s">
        <v>43</v>
      </c>
      <c r="Q53" s="9" t="s">
        <v>2047</v>
      </c>
      <c r="R53" s="6" t="str">
        <f>HYPERLINK("https://docs.wto.org/imrd/directdoc.asp?DDFDocuments/t/G/TBTN26/BDI754.docx", "https://docs.wto.org/imrd/directdoc.asp?DDFDocuments/t/G/TBTN26/BDI754.docx")</f>
        <v>https://docs.wto.org/imrd/directdoc.asp?DDFDocuments/t/G/TBTN26/BDI754.docx</v>
      </c>
      <c r="S53" s="6" t="str">
        <f>HYPERLINK("https://docs.wto.org/imrd/directdoc.asp?DDFDocuments/u/G/TBTN26/BDI754.docx", "https://docs.wto.org/imrd/directdoc.asp?DDFDocuments/u/G/TBTN26/BDI754.docx")</f>
        <v>https://docs.wto.org/imrd/directdoc.asp?DDFDocuments/u/G/TBTN26/BDI754.docx</v>
      </c>
      <c r="T53" s="6" t="str">
        <f>HYPERLINK("https://docs.wto.org/imrd/directdoc.asp?DDFDocuments/v/G/TBTN26/BDI754.docx", "https://docs.wto.org/imrd/directdoc.asp?DDFDocuments/v/G/TBTN26/BDI754.docx")</f>
        <v>https://docs.wto.org/imrd/directdoc.asp?DDFDocuments/v/G/TBTN26/BDI754.docx</v>
      </c>
      <c r="U53" s="6" t="s">
        <v>46</v>
      </c>
      <c r="V53" s="6" t="s">
        <v>45</v>
      </c>
      <c r="W53" s="6" t="s">
        <v>46</v>
      </c>
      <c r="X53" s="6" t="s">
        <v>45</v>
      </c>
      <c r="Y53" s="6" t="s">
        <v>45</v>
      </c>
      <c r="Z53" s="6" t="s">
        <v>45</v>
      </c>
      <c r="AA53" s="6" t="s">
        <v>45</v>
      </c>
      <c r="AB53" s="9" t="s">
        <v>2048</v>
      </c>
      <c r="AC53" s="6" t="s">
        <v>38</v>
      </c>
      <c r="AD53" s="6" t="s">
        <v>38</v>
      </c>
      <c r="AE53" s="6" t="s">
        <v>38</v>
      </c>
      <c r="AF53" s="6" t="s">
        <v>38</v>
      </c>
      <c r="AG53" s="6" t="s">
        <v>38</v>
      </c>
      <c r="AH53" s="9" t="s">
        <v>38</v>
      </c>
    </row>
    <row r="54" spans="1:34" ht="20.100000000000001" customHeight="1" x14ac:dyDescent="0.25">
      <c r="A54" s="6" t="s">
        <v>80</v>
      </c>
      <c r="B54" s="10">
        <v>46148</v>
      </c>
      <c r="C54" s="8" t="str">
        <f>HYPERLINK("https://epingalert.org/en/Search?viewData= G/TBT/N/BDI/754, G/TBT/N/KEN/2044, G/TBT/N/RWA/1409, G/TBT/N/TZA/1589, G/TBT/N/UGA/2358"," G/TBT/N/BDI/754, G/TBT/N/KEN/2044, G/TBT/N/RWA/1409, G/TBT/N/TZA/1589, G/TBT/N/UGA/2358")</f>
        <v xml:space="preserve"> G/TBT/N/BDI/754, G/TBT/N/KEN/2044, G/TBT/N/RWA/1409, G/TBT/N/TZA/1589, G/TBT/N/UGA/2358</v>
      </c>
      <c r="D54" s="9" t="s">
        <v>2043</v>
      </c>
      <c r="E54" s="9" t="s">
        <v>2044</v>
      </c>
      <c r="F54" s="9" t="s">
        <v>2045</v>
      </c>
      <c r="G54" s="9" t="s">
        <v>2046</v>
      </c>
      <c r="H54" s="9" t="s">
        <v>1788</v>
      </c>
      <c r="I54" s="9" t="s">
        <v>1789</v>
      </c>
      <c r="J54" s="9" t="s">
        <v>38</v>
      </c>
      <c r="K54" s="9" t="s">
        <v>38</v>
      </c>
      <c r="L54" s="6"/>
      <c r="M54" s="10">
        <v>46208</v>
      </c>
      <c r="N54" s="7" t="s">
        <v>74</v>
      </c>
      <c r="O54" s="7" t="s">
        <v>74</v>
      </c>
      <c r="P54" s="6" t="s">
        <v>43</v>
      </c>
      <c r="Q54" s="9" t="s">
        <v>2047</v>
      </c>
      <c r="R54" s="6" t="str">
        <f>HYPERLINK("https://docs.wto.org/imrd/directdoc.asp?DDFDocuments/t/G/TBTN26/BDI754.docx", "https://docs.wto.org/imrd/directdoc.asp?DDFDocuments/t/G/TBTN26/BDI754.docx")</f>
        <v>https://docs.wto.org/imrd/directdoc.asp?DDFDocuments/t/G/TBTN26/BDI754.docx</v>
      </c>
      <c r="S54" s="6" t="str">
        <f>HYPERLINK("https://docs.wto.org/imrd/directdoc.asp?DDFDocuments/u/G/TBTN26/BDI754.docx", "https://docs.wto.org/imrd/directdoc.asp?DDFDocuments/u/G/TBTN26/BDI754.docx")</f>
        <v>https://docs.wto.org/imrd/directdoc.asp?DDFDocuments/u/G/TBTN26/BDI754.docx</v>
      </c>
      <c r="T54" s="6" t="str">
        <f>HYPERLINK("https://docs.wto.org/imrd/directdoc.asp?DDFDocuments/v/G/TBTN26/BDI754.docx", "https://docs.wto.org/imrd/directdoc.asp?DDFDocuments/v/G/TBTN26/BDI754.docx")</f>
        <v>https://docs.wto.org/imrd/directdoc.asp?DDFDocuments/v/G/TBTN26/BDI754.docx</v>
      </c>
      <c r="U54" s="6" t="s">
        <v>46</v>
      </c>
      <c r="V54" s="6" t="s">
        <v>45</v>
      </c>
      <c r="W54" s="6" t="s">
        <v>46</v>
      </c>
      <c r="X54" s="6" t="s">
        <v>45</v>
      </c>
      <c r="Y54" s="6" t="s">
        <v>45</v>
      </c>
      <c r="Z54" s="6" t="s">
        <v>45</v>
      </c>
      <c r="AA54" s="6" t="s">
        <v>45</v>
      </c>
      <c r="AB54" s="9" t="s">
        <v>2048</v>
      </c>
      <c r="AC54" s="6" t="s">
        <v>38</v>
      </c>
      <c r="AD54" s="6" t="s">
        <v>38</v>
      </c>
      <c r="AE54" s="6" t="s">
        <v>38</v>
      </c>
      <c r="AF54" s="6" t="s">
        <v>38</v>
      </c>
      <c r="AG54" s="6" t="s">
        <v>38</v>
      </c>
      <c r="AH54" s="9" t="s">
        <v>38</v>
      </c>
    </row>
    <row r="55" spans="1:34" ht="20.100000000000001" customHeight="1" x14ac:dyDescent="0.25">
      <c r="A55" s="6" t="s">
        <v>1943</v>
      </c>
      <c r="B55" s="10">
        <v>46148</v>
      </c>
      <c r="C55" s="8" t="str">
        <f>HYPERLINK("https://epingalert.org/en/Search?viewData= G/TBT/N/IDN/160/Corr.1"," G/TBT/N/IDN/160/Corr.1")</f>
        <v xml:space="preserve"> G/TBT/N/IDN/160/Corr.1</v>
      </c>
      <c r="D55" s="9" t="s">
        <v>2049</v>
      </c>
      <c r="E55" s="9" t="s">
        <v>2050</v>
      </c>
      <c r="F55" s="9" t="s">
        <v>2051</v>
      </c>
      <c r="G55" s="9" t="s">
        <v>38</v>
      </c>
      <c r="H55" s="9" t="s">
        <v>2052</v>
      </c>
      <c r="I55" s="9" t="s">
        <v>1486</v>
      </c>
      <c r="J55" s="9" t="s">
        <v>38</v>
      </c>
      <c r="K55" s="9" t="s">
        <v>512</v>
      </c>
      <c r="L55" s="6"/>
      <c r="M55" s="10" t="s">
        <v>38</v>
      </c>
      <c r="N55" s="7"/>
      <c r="O55" s="7"/>
      <c r="P55" s="6" t="s">
        <v>299</v>
      </c>
      <c r="Q55" s="9" t="s">
        <v>2053</v>
      </c>
      <c r="R55" s="6" t="str">
        <f>HYPERLINK("https://docs.wto.org/imrd/directdoc.asp?DDFDocuments/t/G/TBTN23/IDN160C1.docx", "https://docs.wto.org/imrd/directdoc.asp?DDFDocuments/t/G/TBTN23/IDN160C1.docx")</f>
        <v>https://docs.wto.org/imrd/directdoc.asp?DDFDocuments/t/G/TBTN23/IDN160C1.docx</v>
      </c>
      <c r="S55" s="6" t="str">
        <f>HYPERLINK("https://docs.wto.org/imrd/directdoc.asp?DDFDocuments/u/G/TBTN23/IDN160C1.docx", "https://docs.wto.org/imrd/directdoc.asp?DDFDocuments/u/G/TBTN23/IDN160C1.docx")</f>
        <v>https://docs.wto.org/imrd/directdoc.asp?DDFDocuments/u/G/TBTN23/IDN160C1.docx</v>
      </c>
      <c r="T55" s="6" t="str">
        <f>HYPERLINK("https://docs.wto.org/imrd/directdoc.asp?DDFDocuments/v/G/TBTN23/IDN160C1.docx", "https://docs.wto.org/imrd/directdoc.asp?DDFDocuments/v/G/TBTN23/IDN160C1.docx")</f>
        <v>https://docs.wto.org/imrd/directdoc.asp?DDFDocuments/v/G/TBTN23/IDN160C1.docx</v>
      </c>
      <c r="U55" s="6" t="s">
        <v>46</v>
      </c>
      <c r="V55" s="6" t="s">
        <v>45</v>
      </c>
      <c r="W55" s="6" t="s">
        <v>46</v>
      </c>
      <c r="X55" s="6" t="s">
        <v>45</v>
      </c>
      <c r="Y55" s="6" t="s">
        <v>45</v>
      </c>
      <c r="Z55" s="6" t="s">
        <v>45</v>
      </c>
      <c r="AA55" s="6" t="s">
        <v>45</v>
      </c>
      <c r="AB55" s="9" t="s">
        <v>38</v>
      </c>
      <c r="AC55" s="6" t="s">
        <v>38</v>
      </c>
      <c r="AD55" s="6" t="s">
        <v>38</v>
      </c>
      <c r="AE55" s="6" t="s">
        <v>38</v>
      </c>
      <c r="AF55" s="6" t="s">
        <v>38</v>
      </c>
      <c r="AG55" s="6" t="s">
        <v>38</v>
      </c>
      <c r="AH55" s="9" t="s">
        <v>38</v>
      </c>
    </row>
    <row r="56" spans="1:34" ht="20.100000000000001" customHeight="1" x14ac:dyDescent="0.25">
      <c r="A56" s="6" t="s">
        <v>477</v>
      </c>
      <c r="B56" s="10">
        <v>46148</v>
      </c>
      <c r="C56" s="8" t="str">
        <f>HYPERLINK("https://epingalert.org/en/Search?viewData= G/TBT/N/TUR/62/Add.3"," G/TBT/N/TUR/62/Add.3")</f>
        <v xml:space="preserve"> G/TBT/N/TUR/62/Add.3</v>
      </c>
      <c r="D56" s="9" t="s">
        <v>2031</v>
      </c>
      <c r="E56" s="9" t="s">
        <v>2054</v>
      </c>
      <c r="F56" s="9" t="s">
        <v>2055</v>
      </c>
      <c r="G56" s="9" t="s">
        <v>38</v>
      </c>
      <c r="H56" s="9" t="s">
        <v>2056</v>
      </c>
      <c r="I56" s="9" t="s">
        <v>386</v>
      </c>
      <c r="J56" s="9"/>
      <c r="K56" s="9" t="s">
        <v>512</v>
      </c>
      <c r="L56" s="6"/>
      <c r="M56" s="10" t="s">
        <v>38</v>
      </c>
      <c r="N56" s="7"/>
      <c r="O56" s="7"/>
      <c r="P56" s="6" t="s">
        <v>54</v>
      </c>
      <c r="Q56" s="9" t="s">
        <v>2057</v>
      </c>
      <c r="R56" s="6" t="str">
        <f>HYPERLINK("https://docs.wto.org/imrd/directdoc.asp?DDFDocuments/t/G/TBTN15/TUR62A3.docx", "https://docs.wto.org/imrd/directdoc.asp?DDFDocuments/t/G/TBTN15/TUR62A3.docx")</f>
        <v>https://docs.wto.org/imrd/directdoc.asp?DDFDocuments/t/G/TBTN15/TUR62A3.docx</v>
      </c>
      <c r="S56" s="6" t="str">
        <f>HYPERLINK("https://docs.wto.org/imrd/directdoc.asp?DDFDocuments/u/G/TBTN15/TUR62A3.docx", "https://docs.wto.org/imrd/directdoc.asp?DDFDocuments/u/G/TBTN15/TUR62A3.docx")</f>
        <v>https://docs.wto.org/imrd/directdoc.asp?DDFDocuments/u/G/TBTN15/TUR62A3.docx</v>
      </c>
      <c r="T56" s="6" t="str">
        <f>HYPERLINK("https://docs.wto.org/imrd/directdoc.asp?DDFDocuments/v/G/TBTN15/TUR62A3.docx", "https://docs.wto.org/imrd/directdoc.asp?DDFDocuments/v/G/TBTN15/TUR62A3.docx")</f>
        <v>https://docs.wto.org/imrd/directdoc.asp?DDFDocuments/v/G/TBTN15/TUR62A3.docx</v>
      </c>
      <c r="U56" s="6" t="s">
        <v>46</v>
      </c>
      <c r="V56" s="6" t="s">
        <v>45</v>
      </c>
      <c r="W56" s="6" t="s">
        <v>45</v>
      </c>
      <c r="X56" s="6" t="s">
        <v>45</v>
      </c>
      <c r="Y56" s="6" t="s">
        <v>45</v>
      </c>
      <c r="Z56" s="6" t="s">
        <v>45</v>
      </c>
      <c r="AA56" s="6" t="s">
        <v>45</v>
      </c>
      <c r="AB56" s="9" t="s">
        <v>38</v>
      </c>
      <c r="AC56" s="6" t="s">
        <v>38</v>
      </c>
      <c r="AD56" s="6" t="s">
        <v>38</v>
      </c>
      <c r="AE56" s="6" t="s">
        <v>38</v>
      </c>
      <c r="AF56" s="6" t="s">
        <v>38</v>
      </c>
      <c r="AG56" s="6" t="s">
        <v>38</v>
      </c>
      <c r="AH56" s="9" t="s">
        <v>38</v>
      </c>
    </row>
    <row r="57" spans="1:34" ht="20.100000000000001" customHeight="1" x14ac:dyDescent="0.25">
      <c r="A57" s="6" t="s">
        <v>477</v>
      </c>
      <c r="B57" s="10">
        <v>46148</v>
      </c>
      <c r="C57" s="8" t="str">
        <f>HYPERLINK("https://epingalert.org/en/Search?viewData= G/TBT/N/TUR/135/Add.2"," G/TBT/N/TUR/135/Add.2")</f>
        <v xml:space="preserve"> G/TBT/N/TUR/135/Add.2</v>
      </c>
      <c r="D57" s="9" t="s">
        <v>2058</v>
      </c>
      <c r="E57" s="9" t="s">
        <v>2059</v>
      </c>
      <c r="F57" s="9" t="s">
        <v>2060</v>
      </c>
      <c r="G57" s="9" t="s">
        <v>38</v>
      </c>
      <c r="H57" s="9" t="s">
        <v>2061</v>
      </c>
      <c r="I57" s="9" t="s">
        <v>121</v>
      </c>
      <c r="J57" s="9" t="s">
        <v>38</v>
      </c>
      <c r="K57" s="9" t="s">
        <v>122</v>
      </c>
      <c r="L57" s="6"/>
      <c r="M57" s="10" t="s">
        <v>38</v>
      </c>
      <c r="N57" s="7"/>
      <c r="O57" s="7"/>
      <c r="P57" s="6" t="s">
        <v>54</v>
      </c>
      <c r="Q57" s="9" t="s">
        <v>2062</v>
      </c>
      <c r="R57" s="6" t="str">
        <f>HYPERLINK("https://docs.wto.org/imrd/directdoc.asp?DDFDocuments/t/G/TBTN18/TUR135A2.docx", "https://docs.wto.org/imrd/directdoc.asp?DDFDocuments/t/G/TBTN18/TUR135A2.docx")</f>
        <v>https://docs.wto.org/imrd/directdoc.asp?DDFDocuments/t/G/TBTN18/TUR135A2.docx</v>
      </c>
      <c r="S57" s="6" t="str">
        <f>HYPERLINK("https://docs.wto.org/imrd/directdoc.asp?DDFDocuments/u/G/TBTN18/TUR135A2.docx", "https://docs.wto.org/imrd/directdoc.asp?DDFDocuments/u/G/TBTN18/TUR135A2.docx")</f>
        <v>https://docs.wto.org/imrd/directdoc.asp?DDFDocuments/u/G/TBTN18/TUR135A2.docx</v>
      </c>
      <c r="T57" s="6" t="str">
        <f>HYPERLINK("https://docs.wto.org/imrd/directdoc.asp?DDFDocuments/v/G/TBTN18/TUR135A2.docx", "https://docs.wto.org/imrd/directdoc.asp?DDFDocuments/v/G/TBTN18/TUR135A2.docx")</f>
        <v>https://docs.wto.org/imrd/directdoc.asp?DDFDocuments/v/G/TBTN18/TUR135A2.docx</v>
      </c>
      <c r="U57" s="6" t="s">
        <v>46</v>
      </c>
      <c r="V57" s="6" t="s">
        <v>45</v>
      </c>
      <c r="W57" s="6" t="s">
        <v>45</v>
      </c>
      <c r="X57" s="6" t="s">
        <v>45</v>
      </c>
      <c r="Y57" s="6" t="s">
        <v>45</v>
      </c>
      <c r="Z57" s="6" t="s">
        <v>45</v>
      </c>
      <c r="AA57" s="6" t="s">
        <v>45</v>
      </c>
      <c r="AB57" s="9" t="s">
        <v>38</v>
      </c>
      <c r="AC57" s="6" t="s">
        <v>38</v>
      </c>
      <c r="AD57" s="6" t="s">
        <v>38</v>
      </c>
      <c r="AE57" s="6" t="s">
        <v>38</v>
      </c>
      <c r="AF57" s="6" t="s">
        <v>38</v>
      </c>
      <c r="AG57" s="6" t="s">
        <v>38</v>
      </c>
      <c r="AH57" s="9" t="s">
        <v>38</v>
      </c>
    </row>
    <row r="58" spans="1:34" ht="20.100000000000001" customHeight="1" x14ac:dyDescent="0.25">
      <c r="A58" s="6" t="s">
        <v>477</v>
      </c>
      <c r="B58" s="10">
        <v>46148</v>
      </c>
      <c r="C58" s="8" t="str">
        <f>HYPERLINK("https://epingalert.org/en/Search?viewData= G/TBT/N/TUR/235"," G/TBT/N/TUR/235")</f>
        <v xml:space="preserve"> G/TBT/N/TUR/235</v>
      </c>
      <c r="D58" s="9" t="s">
        <v>2063</v>
      </c>
      <c r="E58" s="9" t="s">
        <v>2064</v>
      </c>
      <c r="F58" s="9" t="s">
        <v>2065</v>
      </c>
      <c r="G58" s="9" t="s">
        <v>38</v>
      </c>
      <c r="H58" s="9" t="s">
        <v>2066</v>
      </c>
      <c r="I58" s="9" t="s">
        <v>121</v>
      </c>
      <c r="J58" s="9" t="s">
        <v>38</v>
      </c>
      <c r="K58" s="9" t="s">
        <v>122</v>
      </c>
      <c r="L58" s="6"/>
      <c r="M58" s="10">
        <v>46208</v>
      </c>
      <c r="N58" s="7">
        <v>46183</v>
      </c>
      <c r="O58" s="7">
        <v>46213</v>
      </c>
      <c r="P58" s="6" t="s">
        <v>43</v>
      </c>
      <c r="Q58" s="9" t="s">
        <v>2067</v>
      </c>
      <c r="R58" s="6" t="str">
        <f>HYPERLINK("https://docs.wto.org/imrd/directdoc.asp?DDFDocuments/t/G/TBTN26/TUR235.docx", "https://docs.wto.org/imrd/directdoc.asp?DDFDocuments/t/G/TBTN26/TUR235.docx")</f>
        <v>https://docs.wto.org/imrd/directdoc.asp?DDFDocuments/t/G/TBTN26/TUR235.docx</v>
      </c>
      <c r="S58" s="6" t="str">
        <f>HYPERLINK("https://docs.wto.org/imrd/directdoc.asp?DDFDocuments/u/G/TBTN26/TUR235.docx", "https://docs.wto.org/imrd/directdoc.asp?DDFDocuments/u/G/TBTN26/TUR235.docx")</f>
        <v>https://docs.wto.org/imrd/directdoc.asp?DDFDocuments/u/G/TBTN26/TUR235.docx</v>
      </c>
      <c r="T58" s="6" t="str">
        <f>HYPERLINK("https://docs.wto.org/imrd/directdoc.asp?DDFDocuments/v/G/TBTN26/TUR235.docx", "https://docs.wto.org/imrd/directdoc.asp?DDFDocuments/v/G/TBTN26/TUR235.docx")</f>
        <v>https://docs.wto.org/imrd/directdoc.asp?DDFDocuments/v/G/TBTN26/TUR235.docx</v>
      </c>
      <c r="U58" s="6" t="s">
        <v>46</v>
      </c>
      <c r="V58" s="6" t="s">
        <v>45</v>
      </c>
      <c r="W58" s="6" t="s">
        <v>45</v>
      </c>
      <c r="X58" s="6" t="s">
        <v>45</v>
      </c>
      <c r="Y58" s="6" t="s">
        <v>45</v>
      </c>
      <c r="Z58" s="6" t="s">
        <v>45</v>
      </c>
      <c r="AA58" s="6" t="s">
        <v>45</v>
      </c>
      <c r="AB58" s="9" t="s">
        <v>2068</v>
      </c>
      <c r="AC58" s="6" t="s">
        <v>38</v>
      </c>
      <c r="AD58" s="6" t="s">
        <v>38</v>
      </c>
      <c r="AE58" s="6" t="s">
        <v>38</v>
      </c>
      <c r="AF58" s="6" t="s">
        <v>38</v>
      </c>
      <c r="AG58" s="6" t="s">
        <v>38</v>
      </c>
      <c r="AH58" s="9" t="s">
        <v>38</v>
      </c>
    </row>
    <row r="59" spans="1:34" ht="20.100000000000001" customHeight="1" x14ac:dyDescent="0.25">
      <c r="A59" s="6" t="s">
        <v>788</v>
      </c>
      <c r="B59" s="10">
        <v>46148</v>
      </c>
      <c r="C59" s="8" t="str">
        <f>HYPERLINK("https://epingalert.org/en/Search?viewData= G/TBT/N/UKR/383"," G/TBT/N/UKR/383")</f>
        <v xml:space="preserve"> G/TBT/N/UKR/383</v>
      </c>
      <c r="D59" s="9" t="s">
        <v>2069</v>
      </c>
      <c r="E59" s="9" t="s">
        <v>2070</v>
      </c>
      <c r="F59" s="9" t="s">
        <v>2071</v>
      </c>
      <c r="G59" s="9" t="s">
        <v>38</v>
      </c>
      <c r="H59" s="9" t="s">
        <v>2072</v>
      </c>
      <c r="I59" s="9" t="s">
        <v>2073</v>
      </c>
      <c r="J59" s="9" t="s">
        <v>38</v>
      </c>
      <c r="K59" s="9" t="s">
        <v>38</v>
      </c>
      <c r="L59" s="6"/>
      <c r="M59" s="10">
        <v>46208</v>
      </c>
      <c r="N59" s="7" t="s">
        <v>2074</v>
      </c>
      <c r="O59" s="7" t="s">
        <v>2075</v>
      </c>
      <c r="P59" s="6" t="s">
        <v>43</v>
      </c>
      <c r="Q59" s="9" t="s">
        <v>2076</v>
      </c>
      <c r="R59" s="6" t="str">
        <f>HYPERLINK("https://docs.wto.org/imrd/directdoc.asp?DDFDocuments/t/G/TBTN26/UKR383.docx", "https://docs.wto.org/imrd/directdoc.asp?DDFDocuments/t/G/TBTN26/UKR383.docx")</f>
        <v>https://docs.wto.org/imrd/directdoc.asp?DDFDocuments/t/G/TBTN26/UKR383.docx</v>
      </c>
      <c r="S59" s="6" t="str">
        <f>HYPERLINK("https://docs.wto.org/imrd/directdoc.asp?DDFDocuments/u/G/TBTN26/UKR383.docx", "https://docs.wto.org/imrd/directdoc.asp?DDFDocuments/u/G/TBTN26/UKR383.docx")</f>
        <v>https://docs.wto.org/imrd/directdoc.asp?DDFDocuments/u/G/TBTN26/UKR383.docx</v>
      </c>
      <c r="T59" s="6" t="str">
        <f>HYPERLINK("https://docs.wto.org/imrd/directdoc.asp?DDFDocuments/v/G/TBTN26/UKR383.docx", "https://docs.wto.org/imrd/directdoc.asp?DDFDocuments/v/G/TBTN26/UKR383.docx")</f>
        <v>https://docs.wto.org/imrd/directdoc.asp?DDFDocuments/v/G/TBTN26/UKR383.docx</v>
      </c>
      <c r="U59" s="6" t="s">
        <v>46</v>
      </c>
      <c r="V59" s="6" t="s">
        <v>45</v>
      </c>
      <c r="W59" s="6" t="s">
        <v>46</v>
      </c>
      <c r="X59" s="6" t="s">
        <v>45</v>
      </c>
      <c r="Y59" s="6" t="s">
        <v>45</v>
      </c>
      <c r="Z59" s="6" t="s">
        <v>45</v>
      </c>
      <c r="AA59" s="6" t="s">
        <v>45</v>
      </c>
      <c r="AB59" s="9" t="s">
        <v>2077</v>
      </c>
      <c r="AC59" s="6" t="s">
        <v>38</v>
      </c>
      <c r="AD59" s="6" t="s">
        <v>38</v>
      </c>
      <c r="AE59" s="6" t="s">
        <v>38</v>
      </c>
      <c r="AF59" s="6" t="s">
        <v>38</v>
      </c>
      <c r="AG59" s="6" t="s">
        <v>38</v>
      </c>
      <c r="AH59" s="9" t="s">
        <v>38</v>
      </c>
    </row>
    <row r="60" spans="1:34" ht="20.100000000000001" customHeight="1" x14ac:dyDescent="0.25">
      <c r="A60" s="6" t="s">
        <v>116</v>
      </c>
      <c r="B60" s="10">
        <v>46148</v>
      </c>
      <c r="C60" s="8" t="str">
        <f>HYPERLINK("https://epingalert.org/en/Search?viewData= G/TBT/N/USA/2062/Add.9"," G/TBT/N/USA/2062/Add.9")</f>
        <v xml:space="preserve"> G/TBT/N/USA/2062/Add.9</v>
      </c>
      <c r="D60" s="9" t="s">
        <v>2078</v>
      </c>
      <c r="E60" s="9" t="s">
        <v>2079</v>
      </c>
      <c r="F60" s="9" t="s">
        <v>2080</v>
      </c>
      <c r="G60" s="9" t="s">
        <v>38</v>
      </c>
      <c r="H60" s="9" t="s">
        <v>304</v>
      </c>
      <c r="I60" s="9" t="s">
        <v>152</v>
      </c>
      <c r="J60" s="9" t="s">
        <v>38</v>
      </c>
      <c r="K60" s="9" t="s">
        <v>38</v>
      </c>
      <c r="L60" s="6"/>
      <c r="M60" s="10" t="s">
        <v>38</v>
      </c>
      <c r="N60" s="7"/>
      <c r="O60" s="7"/>
      <c r="P60" s="6" t="s">
        <v>54</v>
      </c>
      <c r="Q60" s="9" t="s">
        <v>2081</v>
      </c>
      <c r="R60" s="6" t="str">
        <f>HYPERLINK("https://docs.wto.org/imrd/directdoc.asp?DDFDocuments/t/G/TBTN23/USA2062A9.docx", "https://docs.wto.org/imrd/directdoc.asp?DDFDocuments/t/G/TBTN23/USA2062A9.docx")</f>
        <v>https://docs.wto.org/imrd/directdoc.asp?DDFDocuments/t/G/TBTN23/USA2062A9.docx</v>
      </c>
      <c r="S60" s="6" t="str">
        <f>HYPERLINK("https://docs.wto.org/imrd/directdoc.asp?DDFDocuments/u/G/TBTN23/USA2062A9.docx", "https://docs.wto.org/imrd/directdoc.asp?DDFDocuments/u/G/TBTN23/USA2062A9.docx")</f>
        <v>https://docs.wto.org/imrd/directdoc.asp?DDFDocuments/u/G/TBTN23/USA2062A9.docx</v>
      </c>
      <c r="T60" s="6" t="str">
        <f>HYPERLINK("https://docs.wto.org/imrd/directdoc.asp?DDFDocuments/v/G/TBTN23/USA2062A9.docx", "https://docs.wto.org/imrd/directdoc.asp?DDFDocuments/v/G/TBTN23/USA2062A9.docx")</f>
        <v>https://docs.wto.org/imrd/directdoc.asp?DDFDocuments/v/G/TBTN23/USA2062A9.docx</v>
      </c>
      <c r="U60" s="6" t="s">
        <v>46</v>
      </c>
      <c r="V60" s="6" t="s">
        <v>45</v>
      </c>
      <c r="W60" s="6" t="s">
        <v>45</v>
      </c>
      <c r="X60" s="6" t="s">
        <v>45</v>
      </c>
      <c r="Y60" s="6" t="s">
        <v>45</v>
      </c>
      <c r="Z60" s="6" t="s">
        <v>45</v>
      </c>
      <c r="AA60" s="6" t="s">
        <v>45</v>
      </c>
      <c r="AB60" s="9" t="s">
        <v>38</v>
      </c>
      <c r="AC60" s="6" t="s">
        <v>38</v>
      </c>
      <c r="AD60" s="6" t="s">
        <v>38</v>
      </c>
      <c r="AE60" s="6" t="s">
        <v>38</v>
      </c>
      <c r="AF60" s="6" t="s">
        <v>38</v>
      </c>
      <c r="AG60" s="6" t="s">
        <v>38</v>
      </c>
      <c r="AH60" s="9" t="s">
        <v>38</v>
      </c>
    </row>
    <row r="61" spans="1:34" ht="20.100000000000001" customHeight="1" x14ac:dyDescent="0.25">
      <c r="A61" s="6" t="s">
        <v>116</v>
      </c>
      <c r="B61" s="10">
        <v>46148</v>
      </c>
      <c r="C61" s="8" t="str">
        <f>HYPERLINK("https://epingalert.org/en/Search?viewData= G/TBT/N/USA/2246/Add.1"," G/TBT/N/USA/2246/Add.1")</f>
        <v xml:space="preserve"> G/TBT/N/USA/2246/Add.1</v>
      </c>
      <c r="D61" s="9" t="s">
        <v>2082</v>
      </c>
      <c r="E61" s="9" t="s">
        <v>2083</v>
      </c>
      <c r="F61" s="9" t="s">
        <v>2084</v>
      </c>
      <c r="G61" s="9" t="s">
        <v>38</v>
      </c>
      <c r="H61" s="9" t="s">
        <v>304</v>
      </c>
      <c r="I61" s="9" t="s">
        <v>680</v>
      </c>
      <c r="J61" s="9" t="s">
        <v>38</v>
      </c>
      <c r="K61" s="9" t="s">
        <v>38</v>
      </c>
      <c r="L61" s="6"/>
      <c r="M61" s="10" t="s">
        <v>38</v>
      </c>
      <c r="N61" s="7"/>
      <c r="O61" s="7"/>
      <c r="P61" s="6" t="s">
        <v>54</v>
      </c>
      <c r="Q61" s="9" t="s">
        <v>2085</v>
      </c>
      <c r="R61" s="6" t="str">
        <f>HYPERLINK("https://docs.wto.org/imrd/directdoc.asp?DDFDocuments/t/G/TBTN25/USA2246A1.docx", "https://docs.wto.org/imrd/directdoc.asp?DDFDocuments/t/G/TBTN25/USA2246A1.docx")</f>
        <v>https://docs.wto.org/imrd/directdoc.asp?DDFDocuments/t/G/TBTN25/USA2246A1.docx</v>
      </c>
      <c r="S61" s="6" t="str">
        <f>HYPERLINK("https://docs.wto.org/imrd/directdoc.asp?DDFDocuments/u/G/TBTN25/USA2246A1.docx", "https://docs.wto.org/imrd/directdoc.asp?DDFDocuments/u/G/TBTN25/USA2246A1.docx")</f>
        <v>https://docs.wto.org/imrd/directdoc.asp?DDFDocuments/u/G/TBTN25/USA2246A1.docx</v>
      </c>
      <c r="T61" s="6" t="str">
        <f>HYPERLINK("https://docs.wto.org/imrd/directdoc.asp?DDFDocuments/v/G/TBTN25/USA2246A1.docx", "https://docs.wto.org/imrd/directdoc.asp?DDFDocuments/v/G/TBTN25/USA2246A1.docx")</f>
        <v>https://docs.wto.org/imrd/directdoc.asp?DDFDocuments/v/G/TBTN25/USA2246A1.docx</v>
      </c>
      <c r="U61" s="6" t="s">
        <v>45</v>
      </c>
      <c r="V61" s="6" t="s">
        <v>45</v>
      </c>
      <c r="W61" s="6" t="s">
        <v>45</v>
      </c>
      <c r="X61" s="6" t="s">
        <v>45</v>
      </c>
      <c r="Y61" s="6" t="s">
        <v>45</v>
      </c>
      <c r="Z61" s="6" t="s">
        <v>45</v>
      </c>
      <c r="AA61" s="6" t="s">
        <v>45</v>
      </c>
      <c r="AB61" s="9" t="s">
        <v>38</v>
      </c>
      <c r="AC61" s="6" t="s">
        <v>38</v>
      </c>
      <c r="AD61" s="6" t="s">
        <v>38</v>
      </c>
      <c r="AE61" s="6" t="s">
        <v>38</v>
      </c>
      <c r="AF61" s="6" t="s">
        <v>38</v>
      </c>
      <c r="AG61" s="6" t="s">
        <v>38</v>
      </c>
      <c r="AH61" s="9" t="s">
        <v>38</v>
      </c>
    </row>
    <row r="62" spans="1:34" ht="20.100000000000001" customHeight="1" x14ac:dyDescent="0.25">
      <c r="A62" s="6" t="s">
        <v>139</v>
      </c>
      <c r="B62" s="10">
        <v>46148</v>
      </c>
      <c r="C62" s="8" t="str">
        <f>HYPERLINK("https://epingalert.org/en/Search?viewData= G/TBT/N/VNM/402"," G/TBT/N/VNM/402")</f>
        <v xml:space="preserve"> G/TBT/N/VNM/402</v>
      </c>
      <c r="D62" s="9" t="s">
        <v>2086</v>
      </c>
      <c r="E62" s="9" t="s">
        <v>2087</v>
      </c>
      <c r="F62" s="9" t="s">
        <v>2088</v>
      </c>
      <c r="G62" s="9" t="s">
        <v>2089</v>
      </c>
      <c r="H62" s="9" t="s">
        <v>2090</v>
      </c>
      <c r="I62" s="9" t="s">
        <v>1156</v>
      </c>
      <c r="J62" s="9" t="s">
        <v>38</v>
      </c>
      <c r="K62" s="9" t="s">
        <v>38</v>
      </c>
      <c r="L62" s="6"/>
      <c r="M62" s="10">
        <v>46178</v>
      </c>
      <c r="N62" s="7" t="s">
        <v>1211</v>
      </c>
      <c r="O62" s="7" t="s">
        <v>266</v>
      </c>
      <c r="P62" s="6" t="s">
        <v>43</v>
      </c>
      <c r="Q62" s="9" t="s">
        <v>2091</v>
      </c>
      <c r="R62" s="6" t="str">
        <f>HYPERLINK("https://docs.wto.org/imrd/directdoc.asp?DDFDocuments/t/G/TBTN26/VNM402.docx", "https://docs.wto.org/imrd/directdoc.asp?DDFDocuments/t/G/TBTN26/VNM402.docx")</f>
        <v>https://docs.wto.org/imrd/directdoc.asp?DDFDocuments/t/G/TBTN26/VNM402.docx</v>
      </c>
      <c r="S62" s="6" t="str">
        <f>HYPERLINK("https://docs.wto.org/imrd/directdoc.asp?DDFDocuments/u/G/TBTN26/VNM402.docx", "https://docs.wto.org/imrd/directdoc.asp?DDFDocuments/u/G/TBTN26/VNM402.docx")</f>
        <v>https://docs.wto.org/imrd/directdoc.asp?DDFDocuments/u/G/TBTN26/VNM402.docx</v>
      </c>
      <c r="T62" s="6" t="str">
        <f>HYPERLINK("https://docs.wto.org/imrd/directdoc.asp?DDFDocuments/v/G/TBTN26/VNM402.docx", "https://docs.wto.org/imrd/directdoc.asp?DDFDocuments/v/G/TBTN26/VNM402.docx")</f>
        <v>https://docs.wto.org/imrd/directdoc.asp?DDFDocuments/v/G/TBTN26/VNM402.docx</v>
      </c>
      <c r="U62" s="6" t="s">
        <v>46</v>
      </c>
      <c r="V62" s="6" t="s">
        <v>45</v>
      </c>
      <c r="W62" s="6" t="s">
        <v>45</v>
      </c>
      <c r="X62" s="6" t="s">
        <v>45</v>
      </c>
      <c r="Y62" s="6" t="s">
        <v>45</v>
      </c>
      <c r="Z62" s="6" t="s">
        <v>45</v>
      </c>
      <c r="AA62" s="6" t="s">
        <v>45</v>
      </c>
      <c r="AB62" s="9" t="s">
        <v>2092</v>
      </c>
      <c r="AC62" s="6" t="s">
        <v>38</v>
      </c>
      <c r="AD62" s="6" t="s">
        <v>38</v>
      </c>
      <c r="AE62" s="6" t="s">
        <v>38</v>
      </c>
      <c r="AF62" s="6" t="s">
        <v>38</v>
      </c>
      <c r="AG62" s="6" t="s">
        <v>38</v>
      </c>
      <c r="AH62" s="9" t="s">
        <v>38</v>
      </c>
    </row>
    <row r="63" spans="1:34" ht="20.100000000000001" customHeight="1" x14ac:dyDescent="0.25">
      <c r="A63" s="6" t="s">
        <v>1233</v>
      </c>
      <c r="B63" s="10">
        <v>46148</v>
      </c>
      <c r="C63" s="8" t="str">
        <f>HYPERLINK("https://epingalert.org/en/Search?viewData= G/TBT/N/ZAF/272"," G/TBT/N/ZAF/272")</f>
        <v xml:space="preserve"> G/TBT/N/ZAF/272</v>
      </c>
      <c r="D63" s="9" t="s">
        <v>2093</v>
      </c>
      <c r="E63" s="9" t="s">
        <v>2094</v>
      </c>
      <c r="F63" s="9" t="s">
        <v>2095</v>
      </c>
      <c r="G63" s="9" t="s">
        <v>38</v>
      </c>
      <c r="H63" s="9" t="s">
        <v>2096</v>
      </c>
      <c r="I63" s="9" t="s">
        <v>108</v>
      </c>
      <c r="J63" s="9" t="s">
        <v>2097</v>
      </c>
      <c r="K63" s="9" t="s">
        <v>38</v>
      </c>
      <c r="L63" s="6"/>
      <c r="M63" s="10">
        <v>46208</v>
      </c>
      <c r="N63" s="7" t="s">
        <v>74</v>
      </c>
      <c r="O63" s="7" t="s">
        <v>74</v>
      </c>
      <c r="P63" s="6" t="s">
        <v>43</v>
      </c>
      <c r="Q63" s="9" t="s">
        <v>2098</v>
      </c>
      <c r="R63" s="6" t="str">
        <f>HYPERLINK("https://docs.wto.org/imrd/directdoc.asp?DDFDocuments/t/G/TBTN26/ZAF272.docx", "https://docs.wto.org/imrd/directdoc.asp?DDFDocuments/t/G/TBTN26/ZAF272.docx")</f>
        <v>https://docs.wto.org/imrd/directdoc.asp?DDFDocuments/t/G/TBTN26/ZAF272.docx</v>
      </c>
      <c r="S63" s="6" t="str">
        <f>HYPERLINK("https://docs.wto.org/imrd/directdoc.asp?DDFDocuments/u/G/TBTN26/ZAF272.docx", "https://docs.wto.org/imrd/directdoc.asp?DDFDocuments/u/G/TBTN26/ZAF272.docx")</f>
        <v>https://docs.wto.org/imrd/directdoc.asp?DDFDocuments/u/G/TBTN26/ZAF272.docx</v>
      </c>
      <c r="T63" s="6" t="str">
        <f>HYPERLINK("https://docs.wto.org/imrd/directdoc.asp?DDFDocuments/v/G/TBTN26/ZAF272.docx", "https://docs.wto.org/imrd/directdoc.asp?DDFDocuments/v/G/TBTN26/ZAF272.docx")</f>
        <v>https://docs.wto.org/imrd/directdoc.asp?DDFDocuments/v/G/TBTN26/ZAF272.docx</v>
      </c>
      <c r="U63" s="6" t="s">
        <v>46</v>
      </c>
      <c r="V63" s="6" t="s">
        <v>45</v>
      </c>
      <c r="W63" s="6" t="s">
        <v>45</v>
      </c>
      <c r="X63" s="6" t="s">
        <v>45</v>
      </c>
      <c r="Y63" s="6" t="s">
        <v>45</v>
      </c>
      <c r="Z63" s="6" t="s">
        <v>45</v>
      </c>
      <c r="AA63" s="6" t="s">
        <v>45</v>
      </c>
      <c r="AB63" s="9" t="s">
        <v>2099</v>
      </c>
      <c r="AC63" s="6" t="s">
        <v>38</v>
      </c>
      <c r="AD63" s="6" t="s">
        <v>38</v>
      </c>
      <c r="AE63" s="6" t="s">
        <v>38</v>
      </c>
      <c r="AF63" s="6" t="s">
        <v>38</v>
      </c>
      <c r="AG63" s="6" t="s">
        <v>38</v>
      </c>
      <c r="AH63" s="9" t="s">
        <v>38</v>
      </c>
    </row>
    <row r="64" spans="1:34" ht="20.100000000000001" customHeight="1" x14ac:dyDescent="0.25">
      <c r="A64" s="6" t="s">
        <v>66</v>
      </c>
      <c r="B64" s="10">
        <v>46149</v>
      </c>
      <c r="C64" s="8" t="str">
        <f>HYPERLINK("https://epingalert.org/en/Search?viewData= G/SPS/N/BDI/155, G/SPS/N/KEN/366, G/SPS/N/RWA/148, G/SPS/N/TZA/536, G/SPS/N/UGA/476"," G/SPS/N/BDI/155, G/SPS/N/KEN/366, G/SPS/N/RWA/148, G/SPS/N/TZA/536, G/SPS/N/UGA/476")</f>
        <v xml:space="preserve"> G/SPS/N/BDI/155, G/SPS/N/KEN/366, G/SPS/N/RWA/148, G/SPS/N/TZA/536, G/SPS/N/UGA/476</v>
      </c>
      <c r="D64" s="9" t="s">
        <v>1792</v>
      </c>
      <c r="E64" s="9" t="s">
        <v>1908</v>
      </c>
      <c r="F64" s="9" t="s">
        <v>1794</v>
      </c>
      <c r="G64" s="9" t="s">
        <v>1795</v>
      </c>
      <c r="H64" s="9" t="s">
        <v>1796</v>
      </c>
      <c r="I64" s="9" t="s">
        <v>331</v>
      </c>
      <c r="J64" s="9" t="s">
        <v>38</v>
      </c>
      <c r="K64" s="9" t="s">
        <v>1909</v>
      </c>
      <c r="L64" s="6"/>
      <c r="M64" s="10">
        <v>46209</v>
      </c>
      <c r="N64" s="7" t="s">
        <v>42</v>
      </c>
      <c r="O64" s="7" t="s">
        <v>42</v>
      </c>
      <c r="P64" s="6" t="s">
        <v>43</v>
      </c>
      <c r="Q64" s="9" t="s">
        <v>1910</v>
      </c>
      <c r="R64" s="6" t="str">
        <f>HYPERLINK("https://docs.wto.org/imrd/directdoc.asp?DDFDocuments/t/G/SPS/NBDI155.docx", "https://docs.wto.org/imrd/directdoc.asp?DDFDocuments/t/G/SPS/NBDI155.docx")</f>
        <v>https://docs.wto.org/imrd/directdoc.asp?DDFDocuments/t/G/SPS/NBDI155.docx</v>
      </c>
      <c r="S64" s="6" t="str">
        <f>HYPERLINK("https://docs.wto.org/imrd/directdoc.asp?DDFDocuments/u/G/SPS/NBDI155.docx", "https://docs.wto.org/imrd/directdoc.asp?DDFDocuments/u/G/SPS/NBDI155.docx")</f>
        <v>https://docs.wto.org/imrd/directdoc.asp?DDFDocuments/u/G/SPS/NBDI155.docx</v>
      </c>
      <c r="T64" s="6" t="str">
        <f>HYPERLINK("https://docs.wto.org/imrd/directdoc.asp?DDFDocuments/v/G/SPS/NBDI155.docx", "https://docs.wto.org/imrd/directdoc.asp?DDFDocuments/v/G/SPS/NBDI155.docx")</f>
        <v>https://docs.wto.org/imrd/directdoc.asp?DDFDocuments/v/G/SPS/NBDI155.docx</v>
      </c>
      <c r="U64" s="6" t="s">
        <v>38</v>
      </c>
      <c r="V64" s="6" t="s">
        <v>38</v>
      </c>
      <c r="W64" s="6" t="s">
        <v>38</v>
      </c>
      <c r="X64" s="6" t="s">
        <v>38</v>
      </c>
      <c r="Y64" s="6" t="s">
        <v>38</v>
      </c>
      <c r="Z64" s="6" t="s">
        <v>38</v>
      </c>
      <c r="AA64" s="6" t="s">
        <v>38</v>
      </c>
      <c r="AB64" s="9" t="s">
        <v>38</v>
      </c>
      <c r="AC64" s="6" t="s">
        <v>46</v>
      </c>
      <c r="AD64" s="6" t="s">
        <v>45</v>
      </c>
      <c r="AE64" s="6" t="s">
        <v>45</v>
      </c>
      <c r="AF64" s="6" t="s">
        <v>45</v>
      </c>
      <c r="AG64" s="6" t="s">
        <v>46</v>
      </c>
      <c r="AH64" s="9" t="s">
        <v>38</v>
      </c>
    </row>
    <row r="65" spans="1:34" ht="20.100000000000001" customHeight="1" x14ac:dyDescent="0.25">
      <c r="A65" s="6" t="s">
        <v>77</v>
      </c>
      <c r="B65" s="10">
        <v>46149</v>
      </c>
      <c r="C65" s="8" t="str">
        <f>HYPERLINK("https://epingalert.org/en/Search?viewData= G/SPS/N/BDI/155, G/SPS/N/KEN/366, G/SPS/N/RWA/148, G/SPS/N/TZA/536, G/SPS/N/UGA/476"," G/SPS/N/BDI/155, G/SPS/N/KEN/366, G/SPS/N/RWA/148, G/SPS/N/TZA/536, G/SPS/N/UGA/476")</f>
        <v xml:space="preserve"> G/SPS/N/BDI/155, G/SPS/N/KEN/366, G/SPS/N/RWA/148, G/SPS/N/TZA/536, G/SPS/N/UGA/476</v>
      </c>
      <c r="D65" s="9" t="s">
        <v>1792</v>
      </c>
      <c r="E65" s="9" t="s">
        <v>1908</v>
      </c>
      <c r="F65" s="9" t="s">
        <v>1794</v>
      </c>
      <c r="G65" s="9" t="s">
        <v>1795</v>
      </c>
      <c r="H65" s="9" t="s">
        <v>1796</v>
      </c>
      <c r="I65" s="9" t="s">
        <v>331</v>
      </c>
      <c r="J65" s="9" t="s">
        <v>38</v>
      </c>
      <c r="K65" s="9" t="s">
        <v>1909</v>
      </c>
      <c r="L65" s="6"/>
      <c r="M65" s="10">
        <v>46209</v>
      </c>
      <c r="N65" s="7" t="s">
        <v>42</v>
      </c>
      <c r="O65" s="7" t="s">
        <v>42</v>
      </c>
      <c r="P65" s="6" t="s">
        <v>43</v>
      </c>
      <c r="Q65" s="9" t="s">
        <v>1910</v>
      </c>
      <c r="R65" s="6" t="str">
        <f>HYPERLINK("https://docs.wto.org/imrd/directdoc.asp?DDFDocuments/t/G/SPS/NBDI155.docx", "https://docs.wto.org/imrd/directdoc.asp?DDFDocuments/t/G/SPS/NBDI155.docx")</f>
        <v>https://docs.wto.org/imrd/directdoc.asp?DDFDocuments/t/G/SPS/NBDI155.docx</v>
      </c>
      <c r="S65" s="6" t="str">
        <f>HYPERLINK("https://docs.wto.org/imrd/directdoc.asp?DDFDocuments/u/G/SPS/NBDI155.docx", "https://docs.wto.org/imrd/directdoc.asp?DDFDocuments/u/G/SPS/NBDI155.docx")</f>
        <v>https://docs.wto.org/imrd/directdoc.asp?DDFDocuments/u/G/SPS/NBDI155.docx</v>
      </c>
      <c r="T65" s="6" t="str">
        <f>HYPERLINK("https://docs.wto.org/imrd/directdoc.asp?DDFDocuments/v/G/SPS/NBDI155.docx", "https://docs.wto.org/imrd/directdoc.asp?DDFDocuments/v/G/SPS/NBDI155.docx")</f>
        <v>https://docs.wto.org/imrd/directdoc.asp?DDFDocuments/v/G/SPS/NBDI155.docx</v>
      </c>
      <c r="U65" s="6" t="s">
        <v>38</v>
      </c>
      <c r="V65" s="6" t="s">
        <v>38</v>
      </c>
      <c r="W65" s="6" t="s">
        <v>38</v>
      </c>
      <c r="X65" s="6" t="s">
        <v>38</v>
      </c>
      <c r="Y65" s="6" t="s">
        <v>38</v>
      </c>
      <c r="Z65" s="6" t="s">
        <v>38</v>
      </c>
      <c r="AA65" s="6" t="s">
        <v>38</v>
      </c>
      <c r="AB65" s="9" t="s">
        <v>38</v>
      </c>
      <c r="AC65" s="6" t="s">
        <v>46</v>
      </c>
      <c r="AD65" s="6" t="s">
        <v>45</v>
      </c>
      <c r="AE65" s="6" t="s">
        <v>45</v>
      </c>
      <c r="AF65" s="6" t="s">
        <v>45</v>
      </c>
      <c r="AG65" s="6" t="s">
        <v>46</v>
      </c>
      <c r="AH65" s="9" t="s">
        <v>38</v>
      </c>
    </row>
    <row r="66" spans="1:34" ht="20.100000000000001" customHeight="1" x14ac:dyDescent="0.25">
      <c r="A66" s="6" t="s">
        <v>78</v>
      </c>
      <c r="B66" s="10">
        <v>46149</v>
      </c>
      <c r="C66" s="8" t="str">
        <f>HYPERLINK("https://epingalert.org/en/Search?viewData= G/SPS/N/BDI/155, G/SPS/N/KEN/366, G/SPS/N/RWA/148, G/SPS/N/TZA/536, G/SPS/N/UGA/476"," G/SPS/N/BDI/155, G/SPS/N/KEN/366, G/SPS/N/RWA/148, G/SPS/N/TZA/536, G/SPS/N/UGA/476")</f>
        <v xml:space="preserve"> G/SPS/N/BDI/155, G/SPS/N/KEN/366, G/SPS/N/RWA/148, G/SPS/N/TZA/536, G/SPS/N/UGA/476</v>
      </c>
      <c r="D66" s="9" t="s">
        <v>1792</v>
      </c>
      <c r="E66" s="9" t="s">
        <v>1908</v>
      </c>
      <c r="F66" s="9" t="s">
        <v>1794</v>
      </c>
      <c r="G66" s="9" t="s">
        <v>1795</v>
      </c>
      <c r="H66" s="9" t="s">
        <v>1796</v>
      </c>
      <c r="I66" s="9" t="s">
        <v>331</v>
      </c>
      <c r="J66" s="9" t="s">
        <v>38</v>
      </c>
      <c r="K66" s="9" t="s">
        <v>1909</v>
      </c>
      <c r="L66" s="6"/>
      <c r="M66" s="10">
        <v>46209</v>
      </c>
      <c r="N66" s="7" t="s">
        <v>42</v>
      </c>
      <c r="O66" s="7" t="s">
        <v>42</v>
      </c>
      <c r="P66" s="6" t="s">
        <v>43</v>
      </c>
      <c r="Q66" s="9" t="s">
        <v>1910</v>
      </c>
      <c r="R66" s="6" t="str">
        <f>HYPERLINK("https://docs.wto.org/imrd/directdoc.asp?DDFDocuments/t/G/SPS/NBDI155.docx", "https://docs.wto.org/imrd/directdoc.asp?DDFDocuments/t/G/SPS/NBDI155.docx")</f>
        <v>https://docs.wto.org/imrd/directdoc.asp?DDFDocuments/t/G/SPS/NBDI155.docx</v>
      </c>
      <c r="S66" s="6" t="str">
        <f>HYPERLINK("https://docs.wto.org/imrd/directdoc.asp?DDFDocuments/u/G/SPS/NBDI155.docx", "https://docs.wto.org/imrd/directdoc.asp?DDFDocuments/u/G/SPS/NBDI155.docx")</f>
        <v>https://docs.wto.org/imrd/directdoc.asp?DDFDocuments/u/G/SPS/NBDI155.docx</v>
      </c>
      <c r="T66" s="6" t="str">
        <f>HYPERLINK("https://docs.wto.org/imrd/directdoc.asp?DDFDocuments/v/G/SPS/NBDI155.docx", "https://docs.wto.org/imrd/directdoc.asp?DDFDocuments/v/G/SPS/NBDI155.docx")</f>
        <v>https://docs.wto.org/imrd/directdoc.asp?DDFDocuments/v/G/SPS/NBDI155.docx</v>
      </c>
      <c r="U66" s="6" t="s">
        <v>38</v>
      </c>
      <c r="V66" s="6" t="s">
        <v>38</v>
      </c>
      <c r="W66" s="6" t="s">
        <v>38</v>
      </c>
      <c r="X66" s="6" t="s">
        <v>38</v>
      </c>
      <c r="Y66" s="6" t="s">
        <v>38</v>
      </c>
      <c r="Z66" s="6" t="s">
        <v>38</v>
      </c>
      <c r="AA66" s="6" t="s">
        <v>38</v>
      </c>
      <c r="AB66" s="9" t="s">
        <v>38</v>
      </c>
      <c r="AC66" s="6" t="s">
        <v>46</v>
      </c>
      <c r="AD66" s="6" t="s">
        <v>45</v>
      </c>
      <c r="AE66" s="6" t="s">
        <v>45</v>
      </c>
      <c r="AF66" s="6" t="s">
        <v>45</v>
      </c>
      <c r="AG66" s="6" t="s">
        <v>46</v>
      </c>
      <c r="AH66" s="9" t="s">
        <v>38</v>
      </c>
    </row>
    <row r="67" spans="1:34" ht="20.100000000000001" customHeight="1" x14ac:dyDescent="0.25">
      <c r="A67" s="6" t="s">
        <v>79</v>
      </c>
      <c r="B67" s="10">
        <v>46149</v>
      </c>
      <c r="C67" s="8" t="str">
        <f>HYPERLINK("https://epingalert.org/en/Search?viewData= G/SPS/N/BDI/155, G/SPS/N/KEN/366, G/SPS/N/RWA/148, G/SPS/N/TZA/536, G/SPS/N/UGA/476"," G/SPS/N/BDI/155, G/SPS/N/KEN/366, G/SPS/N/RWA/148, G/SPS/N/TZA/536, G/SPS/N/UGA/476")</f>
        <v xml:space="preserve"> G/SPS/N/BDI/155, G/SPS/N/KEN/366, G/SPS/N/RWA/148, G/SPS/N/TZA/536, G/SPS/N/UGA/476</v>
      </c>
      <c r="D67" s="9" t="s">
        <v>1792</v>
      </c>
      <c r="E67" s="9" t="s">
        <v>1908</v>
      </c>
      <c r="F67" s="9" t="s">
        <v>1794</v>
      </c>
      <c r="G67" s="9" t="s">
        <v>1795</v>
      </c>
      <c r="H67" s="9" t="s">
        <v>1796</v>
      </c>
      <c r="I67" s="9" t="s">
        <v>331</v>
      </c>
      <c r="J67" s="9" t="s">
        <v>38</v>
      </c>
      <c r="K67" s="9" t="s">
        <v>1909</v>
      </c>
      <c r="L67" s="6"/>
      <c r="M67" s="10">
        <v>46209</v>
      </c>
      <c r="N67" s="7" t="s">
        <v>42</v>
      </c>
      <c r="O67" s="7" t="s">
        <v>42</v>
      </c>
      <c r="P67" s="6" t="s">
        <v>43</v>
      </c>
      <c r="Q67" s="9" t="s">
        <v>1910</v>
      </c>
      <c r="R67" s="6" t="str">
        <f>HYPERLINK("https://docs.wto.org/imrd/directdoc.asp?DDFDocuments/t/G/SPS/NBDI155.docx", "https://docs.wto.org/imrd/directdoc.asp?DDFDocuments/t/G/SPS/NBDI155.docx")</f>
        <v>https://docs.wto.org/imrd/directdoc.asp?DDFDocuments/t/G/SPS/NBDI155.docx</v>
      </c>
      <c r="S67" s="6" t="str">
        <f>HYPERLINK("https://docs.wto.org/imrd/directdoc.asp?DDFDocuments/u/G/SPS/NBDI155.docx", "https://docs.wto.org/imrd/directdoc.asp?DDFDocuments/u/G/SPS/NBDI155.docx")</f>
        <v>https://docs.wto.org/imrd/directdoc.asp?DDFDocuments/u/G/SPS/NBDI155.docx</v>
      </c>
      <c r="T67" s="6" t="str">
        <f>HYPERLINK("https://docs.wto.org/imrd/directdoc.asp?DDFDocuments/v/G/SPS/NBDI155.docx", "https://docs.wto.org/imrd/directdoc.asp?DDFDocuments/v/G/SPS/NBDI155.docx")</f>
        <v>https://docs.wto.org/imrd/directdoc.asp?DDFDocuments/v/G/SPS/NBDI155.docx</v>
      </c>
      <c r="U67" s="6" t="s">
        <v>38</v>
      </c>
      <c r="V67" s="6" t="s">
        <v>38</v>
      </c>
      <c r="W67" s="6" t="s">
        <v>38</v>
      </c>
      <c r="X67" s="6" t="s">
        <v>38</v>
      </c>
      <c r="Y67" s="6" t="s">
        <v>38</v>
      </c>
      <c r="Z67" s="6" t="s">
        <v>38</v>
      </c>
      <c r="AA67" s="6" t="s">
        <v>38</v>
      </c>
      <c r="AB67" s="9" t="s">
        <v>38</v>
      </c>
      <c r="AC67" s="6" t="s">
        <v>46</v>
      </c>
      <c r="AD67" s="6" t="s">
        <v>45</v>
      </c>
      <c r="AE67" s="6" t="s">
        <v>45</v>
      </c>
      <c r="AF67" s="6" t="s">
        <v>45</v>
      </c>
      <c r="AG67" s="6" t="s">
        <v>46</v>
      </c>
      <c r="AH67" s="9" t="s">
        <v>38</v>
      </c>
    </row>
    <row r="68" spans="1:34" ht="20.100000000000001" customHeight="1" x14ac:dyDescent="0.25">
      <c r="A68" s="6" t="s">
        <v>80</v>
      </c>
      <c r="B68" s="10">
        <v>46149</v>
      </c>
      <c r="C68" s="8" t="str">
        <f>HYPERLINK("https://epingalert.org/en/Search?viewData= G/SPS/N/BDI/155, G/SPS/N/KEN/366, G/SPS/N/RWA/148, G/SPS/N/TZA/536, G/SPS/N/UGA/476"," G/SPS/N/BDI/155, G/SPS/N/KEN/366, G/SPS/N/RWA/148, G/SPS/N/TZA/536, G/SPS/N/UGA/476")</f>
        <v xml:space="preserve"> G/SPS/N/BDI/155, G/SPS/N/KEN/366, G/SPS/N/RWA/148, G/SPS/N/TZA/536, G/SPS/N/UGA/476</v>
      </c>
      <c r="D68" s="9" t="s">
        <v>1792</v>
      </c>
      <c r="E68" s="9" t="s">
        <v>1908</v>
      </c>
      <c r="F68" s="9" t="s">
        <v>1794</v>
      </c>
      <c r="G68" s="9" t="s">
        <v>1795</v>
      </c>
      <c r="H68" s="9" t="s">
        <v>1796</v>
      </c>
      <c r="I68" s="9" t="s">
        <v>331</v>
      </c>
      <c r="J68" s="9" t="s">
        <v>38</v>
      </c>
      <c r="K68" s="9" t="s">
        <v>1909</v>
      </c>
      <c r="L68" s="6"/>
      <c r="M68" s="10">
        <v>46209</v>
      </c>
      <c r="N68" s="7" t="s">
        <v>42</v>
      </c>
      <c r="O68" s="7" t="s">
        <v>42</v>
      </c>
      <c r="P68" s="6" t="s">
        <v>43</v>
      </c>
      <c r="Q68" s="9" t="s">
        <v>1910</v>
      </c>
      <c r="R68" s="6" t="str">
        <f>HYPERLINK("https://docs.wto.org/imrd/directdoc.asp?DDFDocuments/t/G/SPS/NBDI155.docx", "https://docs.wto.org/imrd/directdoc.asp?DDFDocuments/t/G/SPS/NBDI155.docx")</f>
        <v>https://docs.wto.org/imrd/directdoc.asp?DDFDocuments/t/G/SPS/NBDI155.docx</v>
      </c>
      <c r="S68" s="6" t="str">
        <f>HYPERLINK("https://docs.wto.org/imrd/directdoc.asp?DDFDocuments/u/G/SPS/NBDI155.docx", "https://docs.wto.org/imrd/directdoc.asp?DDFDocuments/u/G/SPS/NBDI155.docx")</f>
        <v>https://docs.wto.org/imrd/directdoc.asp?DDFDocuments/u/G/SPS/NBDI155.docx</v>
      </c>
      <c r="T68" s="6" t="str">
        <f>HYPERLINK("https://docs.wto.org/imrd/directdoc.asp?DDFDocuments/v/G/SPS/NBDI155.docx", "https://docs.wto.org/imrd/directdoc.asp?DDFDocuments/v/G/SPS/NBDI155.docx")</f>
        <v>https://docs.wto.org/imrd/directdoc.asp?DDFDocuments/v/G/SPS/NBDI155.docx</v>
      </c>
      <c r="U68" s="6" t="s">
        <v>38</v>
      </c>
      <c r="V68" s="6" t="s">
        <v>38</v>
      </c>
      <c r="W68" s="6" t="s">
        <v>38</v>
      </c>
      <c r="X68" s="6" t="s">
        <v>38</v>
      </c>
      <c r="Y68" s="6" t="s">
        <v>38</v>
      </c>
      <c r="Z68" s="6" t="s">
        <v>38</v>
      </c>
      <c r="AA68" s="6" t="s">
        <v>38</v>
      </c>
      <c r="AB68" s="9" t="s">
        <v>38</v>
      </c>
      <c r="AC68" s="6" t="s">
        <v>46</v>
      </c>
      <c r="AD68" s="6" t="s">
        <v>45</v>
      </c>
      <c r="AE68" s="6" t="s">
        <v>45</v>
      </c>
      <c r="AF68" s="6" t="s">
        <v>45</v>
      </c>
      <c r="AG68" s="6" t="s">
        <v>46</v>
      </c>
      <c r="AH68" s="9" t="s">
        <v>38</v>
      </c>
    </row>
    <row r="69" spans="1:34" ht="20.100000000000001" customHeight="1" x14ac:dyDescent="0.25">
      <c r="A69" s="6" t="s">
        <v>56</v>
      </c>
      <c r="B69" s="10">
        <v>46149</v>
      </c>
      <c r="C69" s="8" t="str">
        <f>HYPERLINK("https://epingalert.org/en/Search?viewData= G/SPS/N/JPN/1413"," G/SPS/N/JPN/1413")</f>
        <v xml:space="preserve"> G/SPS/N/JPN/1413</v>
      </c>
      <c r="D69" s="9" t="s">
        <v>1911</v>
      </c>
      <c r="E69" s="9" t="s">
        <v>1912</v>
      </c>
      <c r="F69" s="9" t="s">
        <v>1913</v>
      </c>
      <c r="G69" s="9" t="s">
        <v>1914</v>
      </c>
      <c r="H69" s="9" t="s">
        <v>38</v>
      </c>
      <c r="I69" s="9" t="s">
        <v>344</v>
      </c>
      <c r="J69" s="9" t="s">
        <v>38</v>
      </c>
      <c r="K69" s="9" t="s">
        <v>967</v>
      </c>
      <c r="L69" s="6" t="s">
        <v>38</v>
      </c>
      <c r="M69" s="10" t="s">
        <v>38</v>
      </c>
      <c r="N69" s="7" t="s">
        <v>42</v>
      </c>
      <c r="O69" s="7" t="s">
        <v>1915</v>
      </c>
      <c r="P69" s="6" t="s">
        <v>43</v>
      </c>
      <c r="Q69" s="6"/>
      <c r="R69" s="6" t="str">
        <f>HYPERLINK("https://docs.wto.org/imrd/directdoc.asp?DDFDocuments/t/G/SPS/NJPN1413.docx", "https://docs.wto.org/imrd/directdoc.asp?DDFDocuments/t/G/SPS/NJPN1413.docx")</f>
        <v>https://docs.wto.org/imrd/directdoc.asp?DDFDocuments/t/G/SPS/NJPN1413.docx</v>
      </c>
      <c r="S69" s="6" t="str">
        <f>HYPERLINK("https://docs.wto.org/imrd/directdoc.asp?DDFDocuments/u/G/SPS/NJPN1413.docx", "https://docs.wto.org/imrd/directdoc.asp?DDFDocuments/u/G/SPS/NJPN1413.docx")</f>
        <v>https://docs.wto.org/imrd/directdoc.asp?DDFDocuments/u/G/SPS/NJPN1413.docx</v>
      </c>
      <c r="T69" s="6" t="str">
        <f>HYPERLINK("https://docs.wto.org/imrd/directdoc.asp?DDFDocuments/v/G/SPS/NJPN1413.docx", "https://docs.wto.org/imrd/directdoc.asp?DDFDocuments/v/G/SPS/NJPN1413.docx")</f>
        <v>https://docs.wto.org/imrd/directdoc.asp?DDFDocuments/v/G/SPS/NJPN1413.docx</v>
      </c>
      <c r="U69" s="6" t="s">
        <v>38</v>
      </c>
      <c r="V69" s="6" t="s">
        <v>38</v>
      </c>
      <c r="W69" s="6" t="s">
        <v>38</v>
      </c>
      <c r="X69" s="6" t="s">
        <v>38</v>
      </c>
      <c r="Y69" s="6" t="s">
        <v>38</v>
      </c>
      <c r="Z69" s="6" t="s">
        <v>38</v>
      </c>
      <c r="AA69" s="6" t="s">
        <v>38</v>
      </c>
      <c r="AB69" s="9" t="s">
        <v>38</v>
      </c>
      <c r="AC69" s="6" t="s">
        <v>45</v>
      </c>
      <c r="AD69" s="6" t="s">
        <v>46</v>
      </c>
      <c r="AE69" s="6" t="s">
        <v>45</v>
      </c>
      <c r="AF69" s="6" t="s">
        <v>45</v>
      </c>
      <c r="AG69" s="6" t="s">
        <v>46</v>
      </c>
      <c r="AH69" s="9" t="s">
        <v>38</v>
      </c>
    </row>
    <row r="70" spans="1:34" ht="20.100000000000001" customHeight="1" x14ac:dyDescent="0.25">
      <c r="A70" s="6" t="s">
        <v>1916</v>
      </c>
      <c r="B70" s="10">
        <v>46149</v>
      </c>
      <c r="C70" s="8" t="str">
        <f>HYPERLINK("https://epingalert.org/en/Search?viewData= G/SPS/N/MAR/118"," G/SPS/N/MAR/118")</f>
        <v xml:space="preserve"> G/SPS/N/MAR/118</v>
      </c>
      <c r="D70" s="9" t="s">
        <v>1917</v>
      </c>
      <c r="E70" s="9" t="s">
        <v>1918</v>
      </c>
      <c r="F70" s="9" t="s">
        <v>1919</v>
      </c>
      <c r="G70" s="9" t="s">
        <v>1920</v>
      </c>
      <c r="H70" s="9" t="s">
        <v>38</v>
      </c>
      <c r="I70" s="9" t="s">
        <v>344</v>
      </c>
      <c r="J70" s="9" t="s">
        <v>38</v>
      </c>
      <c r="K70" s="9" t="s">
        <v>1921</v>
      </c>
      <c r="L70" s="6" t="s">
        <v>592</v>
      </c>
      <c r="M70" s="10" t="s">
        <v>38</v>
      </c>
      <c r="N70" s="7"/>
      <c r="O70" s="7" t="s">
        <v>1922</v>
      </c>
      <c r="P70" s="6" t="s">
        <v>351</v>
      </c>
      <c r="Q70" s="6"/>
      <c r="R70" s="6" t="str">
        <f>HYPERLINK("https://docs.wto.org/imrd/directdoc.asp?DDFDocuments/t/G/SPS/NMAR118.docx", "https://docs.wto.org/imrd/directdoc.asp?DDFDocuments/t/G/SPS/NMAR118.docx")</f>
        <v>https://docs.wto.org/imrd/directdoc.asp?DDFDocuments/t/G/SPS/NMAR118.docx</v>
      </c>
      <c r="S70" s="6" t="str">
        <f>HYPERLINK("https://docs.wto.org/imrd/directdoc.asp?DDFDocuments/u/G/SPS/NMAR118.docx", "https://docs.wto.org/imrd/directdoc.asp?DDFDocuments/u/G/SPS/NMAR118.docx")</f>
        <v>https://docs.wto.org/imrd/directdoc.asp?DDFDocuments/u/G/SPS/NMAR118.docx</v>
      </c>
      <c r="T70" s="6" t="str">
        <f>HYPERLINK("https://docs.wto.org/imrd/directdoc.asp?DDFDocuments/v/G/SPS/NMAR118.docx", "https://docs.wto.org/imrd/directdoc.asp?DDFDocuments/v/G/SPS/NMAR118.docx")</f>
        <v>https://docs.wto.org/imrd/directdoc.asp?DDFDocuments/v/G/SPS/NMAR118.docx</v>
      </c>
      <c r="U70" s="6" t="s">
        <v>38</v>
      </c>
      <c r="V70" s="6" t="s">
        <v>38</v>
      </c>
      <c r="W70" s="6" t="s">
        <v>38</v>
      </c>
      <c r="X70" s="6" t="s">
        <v>38</v>
      </c>
      <c r="Y70" s="6" t="s">
        <v>38</v>
      </c>
      <c r="Z70" s="6" t="s">
        <v>38</v>
      </c>
      <c r="AA70" s="6" t="s">
        <v>38</v>
      </c>
      <c r="AB70" s="9" t="s">
        <v>38</v>
      </c>
      <c r="AC70" s="6" t="s">
        <v>45</v>
      </c>
      <c r="AD70" s="6" t="s">
        <v>46</v>
      </c>
      <c r="AE70" s="6" t="s">
        <v>45</v>
      </c>
      <c r="AF70" s="6" t="s">
        <v>45</v>
      </c>
      <c r="AG70" s="6" t="s">
        <v>46</v>
      </c>
      <c r="AH70" s="9" t="s">
        <v>38</v>
      </c>
    </row>
    <row r="71" spans="1:34" ht="20.100000000000001" customHeight="1" x14ac:dyDescent="0.25">
      <c r="A71" s="6" t="s">
        <v>66</v>
      </c>
      <c r="B71" s="10">
        <v>46149</v>
      </c>
      <c r="C71" s="8" t="str">
        <f>HYPERLINK("https://epingalert.org/en/Search?viewData= G/TBT/N/BDI/755, G/TBT/N/KEN/2045, G/TBT/N/RWA/1410, G/TBT/N/TZA/1590, G/TBT/N/UGA/2359"," G/TBT/N/BDI/755, G/TBT/N/KEN/2045, G/TBT/N/RWA/1410, G/TBT/N/TZA/1590, G/TBT/N/UGA/2359")</f>
        <v xml:space="preserve"> G/TBT/N/BDI/755, G/TBT/N/KEN/2045, G/TBT/N/RWA/1410, G/TBT/N/TZA/1590, G/TBT/N/UGA/2359</v>
      </c>
      <c r="D71" s="9" t="s">
        <v>1923</v>
      </c>
      <c r="E71" s="9" t="s">
        <v>1924</v>
      </c>
      <c r="F71" s="9" t="s">
        <v>1925</v>
      </c>
      <c r="G71" s="9" t="s">
        <v>1926</v>
      </c>
      <c r="H71" s="9" t="s">
        <v>1927</v>
      </c>
      <c r="I71" s="9" t="s">
        <v>1928</v>
      </c>
      <c r="J71" s="9" t="s">
        <v>38</v>
      </c>
      <c r="K71" s="9" t="s">
        <v>38</v>
      </c>
      <c r="L71" s="6"/>
      <c r="M71" s="10">
        <v>46209</v>
      </c>
      <c r="N71" s="7" t="s">
        <v>74</v>
      </c>
      <c r="O71" s="7" t="s">
        <v>74</v>
      </c>
      <c r="P71" s="6" t="s">
        <v>43</v>
      </c>
      <c r="Q71" s="9" t="s">
        <v>1929</v>
      </c>
      <c r="R71" s="6" t="str">
        <f>HYPERLINK("https://docs.wto.org/imrd/directdoc.asp?DDFDocuments/t/G/TBTN26/BDI755.docx", "https://docs.wto.org/imrd/directdoc.asp?DDFDocuments/t/G/TBTN26/BDI755.docx")</f>
        <v>https://docs.wto.org/imrd/directdoc.asp?DDFDocuments/t/G/TBTN26/BDI755.docx</v>
      </c>
      <c r="S71" s="6" t="str">
        <f>HYPERLINK("https://docs.wto.org/imrd/directdoc.asp?DDFDocuments/u/G/TBTN26/BDI755.docx", "https://docs.wto.org/imrd/directdoc.asp?DDFDocuments/u/G/TBTN26/BDI755.docx")</f>
        <v>https://docs.wto.org/imrd/directdoc.asp?DDFDocuments/u/G/TBTN26/BDI755.docx</v>
      </c>
      <c r="T71" s="6" t="str">
        <f>HYPERLINK("https://docs.wto.org/imrd/directdoc.asp?DDFDocuments/v/G/TBTN26/BDI755.docx", "https://docs.wto.org/imrd/directdoc.asp?DDFDocuments/v/G/TBTN26/BDI755.docx")</f>
        <v>https://docs.wto.org/imrd/directdoc.asp?DDFDocuments/v/G/TBTN26/BDI755.docx</v>
      </c>
      <c r="U71" s="6" t="s">
        <v>46</v>
      </c>
      <c r="V71" s="6" t="s">
        <v>45</v>
      </c>
      <c r="W71" s="6" t="s">
        <v>46</v>
      </c>
      <c r="X71" s="6" t="s">
        <v>45</v>
      </c>
      <c r="Y71" s="6" t="s">
        <v>45</v>
      </c>
      <c r="Z71" s="6" t="s">
        <v>45</v>
      </c>
      <c r="AA71" s="6" t="s">
        <v>45</v>
      </c>
      <c r="AB71" s="9" t="s">
        <v>1930</v>
      </c>
      <c r="AC71" s="6" t="s">
        <v>38</v>
      </c>
      <c r="AD71" s="6" t="s">
        <v>38</v>
      </c>
      <c r="AE71" s="6" t="s">
        <v>38</v>
      </c>
      <c r="AF71" s="6" t="s">
        <v>38</v>
      </c>
      <c r="AG71" s="6" t="s">
        <v>38</v>
      </c>
      <c r="AH71" s="9" t="s">
        <v>38</v>
      </c>
    </row>
    <row r="72" spans="1:34" ht="20.100000000000001" customHeight="1" x14ac:dyDescent="0.25">
      <c r="A72" s="6" t="s">
        <v>77</v>
      </c>
      <c r="B72" s="10">
        <v>46149</v>
      </c>
      <c r="C72" s="8" t="str">
        <f>HYPERLINK("https://epingalert.org/en/Search?viewData= G/TBT/N/BDI/755, G/TBT/N/KEN/2045, G/TBT/N/RWA/1410, G/TBT/N/TZA/1590, G/TBT/N/UGA/2359"," G/TBT/N/BDI/755, G/TBT/N/KEN/2045, G/TBT/N/RWA/1410, G/TBT/N/TZA/1590, G/TBT/N/UGA/2359")</f>
        <v xml:space="preserve"> G/TBT/N/BDI/755, G/TBT/N/KEN/2045, G/TBT/N/RWA/1410, G/TBT/N/TZA/1590, G/TBT/N/UGA/2359</v>
      </c>
      <c r="D72" s="9" t="s">
        <v>1923</v>
      </c>
      <c r="E72" s="9" t="s">
        <v>1924</v>
      </c>
      <c r="F72" s="9" t="s">
        <v>1925</v>
      </c>
      <c r="G72" s="9" t="s">
        <v>1926</v>
      </c>
      <c r="H72" s="9" t="s">
        <v>1927</v>
      </c>
      <c r="I72" s="9" t="s">
        <v>1928</v>
      </c>
      <c r="J72" s="9" t="s">
        <v>38</v>
      </c>
      <c r="K72" s="9" t="s">
        <v>38</v>
      </c>
      <c r="L72" s="6"/>
      <c r="M72" s="10">
        <v>46209</v>
      </c>
      <c r="N72" s="7" t="s">
        <v>74</v>
      </c>
      <c r="O72" s="7" t="s">
        <v>74</v>
      </c>
      <c r="P72" s="6" t="s">
        <v>43</v>
      </c>
      <c r="Q72" s="9" t="s">
        <v>1929</v>
      </c>
      <c r="R72" s="6" t="str">
        <f>HYPERLINK("https://docs.wto.org/imrd/directdoc.asp?DDFDocuments/t/G/TBTN26/BDI755.docx", "https://docs.wto.org/imrd/directdoc.asp?DDFDocuments/t/G/TBTN26/BDI755.docx")</f>
        <v>https://docs.wto.org/imrd/directdoc.asp?DDFDocuments/t/G/TBTN26/BDI755.docx</v>
      </c>
      <c r="S72" s="6" t="str">
        <f>HYPERLINK("https://docs.wto.org/imrd/directdoc.asp?DDFDocuments/u/G/TBTN26/BDI755.docx", "https://docs.wto.org/imrd/directdoc.asp?DDFDocuments/u/G/TBTN26/BDI755.docx")</f>
        <v>https://docs.wto.org/imrd/directdoc.asp?DDFDocuments/u/G/TBTN26/BDI755.docx</v>
      </c>
      <c r="T72" s="6" t="str">
        <f>HYPERLINK("https://docs.wto.org/imrd/directdoc.asp?DDFDocuments/v/G/TBTN26/BDI755.docx", "https://docs.wto.org/imrd/directdoc.asp?DDFDocuments/v/G/TBTN26/BDI755.docx")</f>
        <v>https://docs.wto.org/imrd/directdoc.asp?DDFDocuments/v/G/TBTN26/BDI755.docx</v>
      </c>
      <c r="U72" s="6" t="s">
        <v>46</v>
      </c>
      <c r="V72" s="6" t="s">
        <v>45</v>
      </c>
      <c r="W72" s="6" t="s">
        <v>46</v>
      </c>
      <c r="X72" s="6" t="s">
        <v>45</v>
      </c>
      <c r="Y72" s="6" t="s">
        <v>45</v>
      </c>
      <c r="Z72" s="6" t="s">
        <v>45</v>
      </c>
      <c r="AA72" s="6" t="s">
        <v>45</v>
      </c>
      <c r="AB72" s="9" t="s">
        <v>1930</v>
      </c>
      <c r="AC72" s="6" t="s">
        <v>38</v>
      </c>
      <c r="AD72" s="6" t="s">
        <v>38</v>
      </c>
      <c r="AE72" s="6" t="s">
        <v>38</v>
      </c>
      <c r="AF72" s="6" t="s">
        <v>38</v>
      </c>
      <c r="AG72" s="6" t="s">
        <v>38</v>
      </c>
      <c r="AH72" s="9" t="s">
        <v>38</v>
      </c>
    </row>
    <row r="73" spans="1:34" ht="20.100000000000001" customHeight="1" x14ac:dyDescent="0.25">
      <c r="A73" s="6" t="s">
        <v>78</v>
      </c>
      <c r="B73" s="10">
        <v>46149</v>
      </c>
      <c r="C73" s="8" t="str">
        <f>HYPERLINK("https://epingalert.org/en/Search?viewData= G/TBT/N/BDI/755, G/TBT/N/KEN/2045, G/TBT/N/RWA/1410, G/TBT/N/TZA/1590, G/TBT/N/UGA/2359"," G/TBT/N/BDI/755, G/TBT/N/KEN/2045, G/TBT/N/RWA/1410, G/TBT/N/TZA/1590, G/TBT/N/UGA/2359")</f>
        <v xml:space="preserve"> G/TBT/N/BDI/755, G/TBT/N/KEN/2045, G/TBT/N/RWA/1410, G/TBT/N/TZA/1590, G/TBT/N/UGA/2359</v>
      </c>
      <c r="D73" s="9" t="s">
        <v>1923</v>
      </c>
      <c r="E73" s="9" t="s">
        <v>1924</v>
      </c>
      <c r="F73" s="9" t="s">
        <v>1925</v>
      </c>
      <c r="G73" s="9" t="s">
        <v>1926</v>
      </c>
      <c r="H73" s="9" t="s">
        <v>1927</v>
      </c>
      <c r="I73" s="9" t="s">
        <v>1928</v>
      </c>
      <c r="J73" s="9" t="s">
        <v>38</v>
      </c>
      <c r="K73" s="9" t="s">
        <v>38</v>
      </c>
      <c r="L73" s="6"/>
      <c r="M73" s="10">
        <v>46209</v>
      </c>
      <c r="N73" s="7" t="s">
        <v>74</v>
      </c>
      <c r="O73" s="7" t="s">
        <v>74</v>
      </c>
      <c r="P73" s="6" t="s">
        <v>43</v>
      </c>
      <c r="Q73" s="9" t="s">
        <v>1929</v>
      </c>
      <c r="R73" s="6" t="str">
        <f>HYPERLINK("https://docs.wto.org/imrd/directdoc.asp?DDFDocuments/t/G/TBTN26/BDI755.docx", "https://docs.wto.org/imrd/directdoc.asp?DDFDocuments/t/G/TBTN26/BDI755.docx")</f>
        <v>https://docs.wto.org/imrd/directdoc.asp?DDFDocuments/t/G/TBTN26/BDI755.docx</v>
      </c>
      <c r="S73" s="6" t="str">
        <f>HYPERLINK("https://docs.wto.org/imrd/directdoc.asp?DDFDocuments/u/G/TBTN26/BDI755.docx", "https://docs.wto.org/imrd/directdoc.asp?DDFDocuments/u/G/TBTN26/BDI755.docx")</f>
        <v>https://docs.wto.org/imrd/directdoc.asp?DDFDocuments/u/G/TBTN26/BDI755.docx</v>
      </c>
      <c r="T73" s="6" t="str">
        <f>HYPERLINK("https://docs.wto.org/imrd/directdoc.asp?DDFDocuments/v/G/TBTN26/BDI755.docx", "https://docs.wto.org/imrd/directdoc.asp?DDFDocuments/v/G/TBTN26/BDI755.docx")</f>
        <v>https://docs.wto.org/imrd/directdoc.asp?DDFDocuments/v/G/TBTN26/BDI755.docx</v>
      </c>
      <c r="U73" s="6" t="s">
        <v>46</v>
      </c>
      <c r="V73" s="6" t="s">
        <v>45</v>
      </c>
      <c r="W73" s="6" t="s">
        <v>46</v>
      </c>
      <c r="X73" s="6" t="s">
        <v>45</v>
      </c>
      <c r="Y73" s="6" t="s">
        <v>45</v>
      </c>
      <c r="Z73" s="6" t="s">
        <v>45</v>
      </c>
      <c r="AA73" s="6" t="s">
        <v>45</v>
      </c>
      <c r="AB73" s="9" t="s">
        <v>1930</v>
      </c>
      <c r="AC73" s="6" t="s">
        <v>38</v>
      </c>
      <c r="AD73" s="6" t="s">
        <v>38</v>
      </c>
      <c r="AE73" s="6" t="s">
        <v>38</v>
      </c>
      <c r="AF73" s="6" t="s">
        <v>38</v>
      </c>
      <c r="AG73" s="6" t="s">
        <v>38</v>
      </c>
      <c r="AH73" s="9" t="s">
        <v>38</v>
      </c>
    </row>
    <row r="74" spans="1:34" ht="20.100000000000001" customHeight="1" x14ac:dyDescent="0.25">
      <c r="A74" s="6" t="s">
        <v>79</v>
      </c>
      <c r="B74" s="10">
        <v>46149</v>
      </c>
      <c r="C74" s="8" t="str">
        <f>HYPERLINK("https://epingalert.org/en/Search?viewData= G/TBT/N/BDI/755, G/TBT/N/KEN/2045, G/TBT/N/RWA/1410, G/TBT/N/TZA/1590, G/TBT/N/UGA/2359"," G/TBT/N/BDI/755, G/TBT/N/KEN/2045, G/TBT/N/RWA/1410, G/TBT/N/TZA/1590, G/TBT/N/UGA/2359")</f>
        <v xml:space="preserve"> G/TBT/N/BDI/755, G/TBT/N/KEN/2045, G/TBT/N/RWA/1410, G/TBT/N/TZA/1590, G/TBT/N/UGA/2359</v>
      </c>
      <c r="D74" s="9" t="s">
        <v>1923</v>
      </c>
      <c r="E74" s="9" t="s">
        <v>1924</v>
      </c>
      <c r="F74" s="9" t="s">
        <v>1925</v>
      </c>
      <c r="G74" s="9" t="s">
        <v>1926</v>
      </c>
      <c r="H74" s="9" t="s">
        <v>1927</v>
      </c>
      <c r="I74" s="9" t="s">
        <v>1928</v>
      </c>
      <c r="J74" s="9" t="s">
        <v>38</v>
      </c>
      <c r="K74" s="9" t="s">
        <v>38</v>
      </c>
      <c r="L74" s="6"/>
      <c r="M74" s="10">
        <v>46209</v>
      </c>
      <c r="N74" s="7" t="s">
        <v>74</v>
      </c>
      <c r="O74" s="7" t="s">
        <v>74</v>
      </c>
      <c r="P74" s="6" t="s">
        <v>43</v>
      </c>
      <c r="Q74" s="9" t="s">
        <v>1929</v>
      </c>
      <c r="R74" s="6" t="str">
        <f>HYPERLINK("https://docs.wto.org/imrd/directdoc.asp?DDFDocuments/t/G/TBTN26/BDI755.docx", "https://docs.wto.org/imrd/directdoc.asp?DDFDocuments/t/G/TBTN26/BDI755.docx")</f>
        <v>https://docs.wto.org/imrd/directdoc.asp?DDFDocuments/t/G/TBTN26/BDI755.docx</v>
      </c>
      <c r="S74" s="6" t="str">
        <f>HYPERLINK("https://docs.wto.org/imrd/directdoc.asp?DDFDocuments/u/G/TBTN26/BDI755.docx", "https://docs.wto.org/imrd/directdoc.asp?DDFDocuments/u/G/TBTN26/BDI755.docx")</f>
        <v>https://docs.wto.org/imrd/directdoc.asp?DDFDocuments/u/G/TBTN26/BDI755.docx</v>
      </c>
      <c r="T74" s="6" t="str">
        <f>HYPERLINK("https://docs.wto.org/imrd/directdoc.asp?DDFDocuments/v/G/TBTN26/BDI755.docx", "https://docs.wto.org/imrd/directdoc.asp?DDFDocuments/v/G/TBTN26/BDI755.docx")</f>
        <v>https://docs.wto.org/imrd/directdoc.asp?DDFDocuments/v/G/TBTN26/BDI755.docx</v>
      </c>
      <c r="U74" s="6" t="s">
        <v>46</v>
      </c>
      <c r="V74" s="6" t="s">
        <v>45</v>
      </c>
      <c r="W74" s="6" t="s">
        <v>46</v>
      </c>
      <c r="X74" s="6" t="s">
        <v>45</v>
      </c>
      <c r="Y74" s="6" t="s">
        <v>45</v>
      </c>
      <c r="Z74" s="6" t="s">
        <v>45</v>
      </c>
      <c r="AA74" s="6" t="s">
        <v>45</v>
      </c>
      <c r="AB74" s="9" t="s">
        <v>1930</v>
      </c>
      <c r="AC74" s="6" t="s">
        <v>38</v>
      </c>
      <c r="AD74" s="6" t="s">
        <v>38</v>
      </c>
      <c r="AE74" s="6" t="s">
        <v>38</v>
      </c>
      <c r="AF74" s="6" t="s">
        <v>38</v>
      </c>
      <c r="AG74" s="6" t="s">
        <v>38</v>
      </c>
      <c r="AH74" s="9" t="s">
        <v>38</v>
      </c>
    </row>
    <row r="75" spans="1:34" ht="20.100000000000001" customHeight="1" x14ac:dyDescent="0.25">
      <c r="A75" s="6" t="s">
        <v>80</v>
      </c>
      <c r="B75" s="10">
        <v>46149</v>
      </c>
      <c r="C75" s="8" t="str">
        <f>HYPERLINK("https://epingalert.org/en/Search?viewData= G/TBT/N/BDI/755, G/TBT/N/KEN/2045, G/TBT/N/RWA/1410, G/TBT/N/TZA/1590, G/TBT/N/UGA/2359"," G/TBT/N/BDI/755, G/TBT/N/KEN/2045, G/TBT/N/RWA/1410, G/TBT/N/TZA/1590, G/TBT/N/UGA/2359")</f>
        <v xml:space="preserve"> G/TBT/N/BDI/755, G/TBT/N/KEN/2045, G/TBT/N/RWA/1410, G/TBT/N/TZA/1590, G/TBT/N/UGA/2359</v>
      </c>
      <c r="D75" s="9" t="s">
        <v>1923</v>
      </c>
      <c r="E75" s="9" t="s">
        <v>1924</v>
      </c>
      <c r="F75" s="9" t="s">
        <v>1925</v>
      </c>
      <c r="G75" s="9" t="s">
        <v>1926</v>
      </c>
      <c r="H75" s="9" t="s">
        <v>1927</v>
      </c>
      <c r="I75" s="9" t="s">
        <v>1928</v>
      </c>
      <c r="J75" s="9" t="s">
        <v>38</v>
      </c>
      <c r="K75" s="9" t="s">
        <v>38</v>
      </c>
      <c r="L75" s="6"/>
      <c r="M75" s="10">
        <v>46209</v>
      </c>
      <c r="N75" s="7" t="s">
        <v>74</v>
      </c>
      <c r="O75" s="7" t="s">
        <v>74</v>
      </c>
      <c r="P75" s="6" t="s">
        <v>43</v>
      </c>
      <c r="Q75" s="9" t="s">
        <v>1929</v>
      </c>
      <c r="R75" s="6" t="str">
        <f>HYPERLINK("https://docs.wto.org/imrd/directdoc.asp?DDFDocuments/t/G/TBTN26/BDI755.docx", "https://docs.wto.org/imrd/directdoc.asp?DDFDocuments/t/G/TBTN26/BDI755.docx")</f>
        <v>https://docs.wto.org/imrd/directdoc.asp?DDFDocuments/t/G/TBTN26/BDI755.docx</v>
      </c>
      <c r="S75" s="6" t="str">
        <f>HYPERLINK("https://docs.wto.org/imrd/directdoc.asp?DDFDocuments/u/G/TBTN26/BDI755.docx", "https://docs.wto.org/imrd/directdoc.asp?DDFDocuments/u/G/TBTN26/BDI755.docx")</f>
        <v>https://docs.wto.org/imrd/directdoc.asp?DDFDocuments/u/G/TBTN26/BDI755.docx</v>
      </c>
      <c r="T75" s="6" t="str">
        <f>HYPERLINK("https://docs.wto.org/imrd/directdoc.asp?DDFDocuments/v/G/TBTN26/BDI755.docx", "https://docs.wto.org/imrd/directdoc.asp?DDFDocuments/v/G/TBTN26/BDI755.docx")</f>
        <v>https://docs.wto.org/imrd/directdoc.asp?DDFDocuments/v/G/TBTN26/BDI755.docx</v>
      </c>
      <c r="U75" s="6" t="s">
        <v>46</v>
      </c>
      <c r="V75" s="6" t="s">
        <v>45</v>
      </c>
      <c r="W75" s="6" t="s">
        <v>46</v>
      </c>
      <c r="X75" s="6" t="s">
        <v>45</v>
      </c>
      <c r="Y75" s="6" t="s">
        <v>45</v>
      </c>
      <c r="Z75" s="6" t="s">
        <v>45</v>
      </c>
      <c r="AA75" s="6" t="s">
        <v>45</v>
      </c>
      <c r="AB75" s="9" t="s">
        <v>1930</v>
      </c>
      <c r="AC75" s="6" t="s">
        <v>38</v>
      </c>
      <c r="AD75" s="6" t="s">
        <v>38</v>
      </c>
      <c r="AE75" s="6" t="s">
        <v>38</v>
      </c>
      <c r="AF75" s="6" t="s">
        <v>38</v>
      </c>
      <c r="AG75" s="6" t="s">
        <v>38</v>
      </c>
      <c r="AH75" s="9" t="s">
        <v>38</v>
      </c>
    </row>
    <row r="76" spans="1:34" ht="20.100000000000001" customHeight="1" x14ac:dyDescent="0.25">
      <c r="A76" s="6" t="s">
        <v>66</v>
      </c>
      <c r="B76" s="10">
        <v>46149</v>
      </c>
      <c r="C76" s="8" t="str">
        <f>HYPERLINK("https://epingalert.org/en/Search?viewData= G/TBT/N/BDI/756, G/TBT/N/KEN/2046, G/TBT/N/RWA/1412, G/TBT/N/TZA/1591, G/TBT/N/UGA/2360"," G/TBT/N/BDI/756, G/TBT/N/KEN/2046, G/TBT/N/RWA/1412, G/TBT/N/TZA/1591, G/TBT/N/UGA/2360")</f>
        <v xml:space="preserve"> G/TBT/N/BDI/756, G/TBT/N/KEN/2046, G/TBT/N/RWA/1412, G/TBT/N/TZA/1591, G/TBT/N/UGA/2360</v>
      </c>
      <c r="D76" s="9" t="s">
        <v>1931</v>
      </c>
      <c r="E76" s="9" t="s">
        <v>1932</v>
      </c>
      <c r="F76" s="9" t="s">
        <v>1933</v>
      </c>
      <c r="G76" s="9" t="s">
        <v>1934</v>
      </c>
      <c r="H76" s="9" t="s">
        <v>1935</v>
      </c>
      <c r="I76" s="9" t="s">
        <v>1789</v>
      </c>
      <c r="J76" s="9" t="s">
        <v>38</v>
      </c>
      <c r="K76" s="9" t="s">
        <v>38</v>
      </c>
      <c r="L76" s="6"/>
      <c r="M76" s="10">
        <v>46209</v>
      </c>
      <c r="N76" s="7" t="s">
        <v>74</v>
      </c>
      <c r="O76" s="7" t="s">
        <v>74</v>
      </c>
      <c r="P76" s="6" t="s">
        <v>43</v>
      </c>
      <c r="Q76" s="9" t="s">
        <v>1936</v>
      </c>
      <c r="R76" s="6" t="str">
        <f>HYPERLINK("https://docs.wto.org/imrd/directdoc.asp?DDFDocuments/t/G/TBTN26/BDI756.docx", "https://docs.wto.org/imrd/directdoc.asp?DDFDocuments/t/G/TBTN26/BDI756.docx")</f>
        <v>https://docs.wto.org/imrd/directdoc.asp?DDFDocuments/t/G/TBTN26/BDI756.docx</v>
      </c>
      <c r="S76" s="6" t="str">
        <f>HYPERLINK("https://docs.wto.org/imrd/directdoc.asp?DDFDocuments/u/G/TBTN26/BDI756.docx", "https://docs.wto.org/imrd/directdoc.asp?DDFDocuments/u/G/TBTN26/BDI756.docx")</f>
        <v>https://docs.wto.org/imrd/directdoc.asp?DDFDocuments/u/G/TBTN26/BDI756.docx</v>
      </c>
      <c r="T76" s="6" t="str">
        <f>HYPERLINK("https://docs.wto.org/imrd/directdoc.asp?DDFDocuments/v/G/TBTN26/BDI756.docx", "https://docs.wto.org/imrd/directdoc.asp?DDFDocuments/v/G/TBTN26/BDI756.docx")</f>
        <v>https://docs.wto.org/imrd/directdoc.asp?DDFDocuments/v/G/TBTN26/BDI756.docx</v>
      </c>
      <c r="U76" s="6" t="s">
        <v>46</v>
      </c>
      <c r="V76" s="6" t="s">
        <v>45</v>
      </c>
      <c r="W76" s="6" t="s">
        <v>46</v>
      </c>
      <c r="X76" s="6" t="s">
        <v>45</v>
      </c>
      <c r="Y76" s="6" t="s">
        <v>45</v>
      </c>
      <c r="Z76" s="6" t="s">
        <v>45</v>
      </c>
      <c r="AA76" s="6" t="s">
        <v>45</v>
      </c>
      <c r="AB76" s="9" t="s">
        <v>1937</v>
      </c>
      <c r="AC76" s="6" t="s">
        <v>38</v>
      </c>
      <c r="AD76" s="6" t="s">
        <v>38</v>
      </c>
      <c r="AE76" s="6" t="s">
        <v>38</v>
      </c>
      <c r="AF76" s="6" t="s">
        <v>38</v>
      </c>
      <c r="AG76" s="6" t="s">
        <v>38</v>
      </c>
      <c r="AH76" s="9" t="s">
        <v>38</v>
      </c>
    </row>
    <row r="77" spans="1:34" ht="20.100000000000001" customHeight="1" x14ac:dyDescent="0.25">
      <c r="A77" s="6" t="s">
        <v>77</v>
      </c>
      <c r="B77" s="10">
        <v>46149</v>
      </c>
      <c r="C77" s="8" t="str">
        <f>HYPERLINK("https://epingalert.org/en/Search?viewData= G/TBT/N/BDI/756, G/TBT/N/KEN/2046, G/TBT/N/RWA/1412, G/TBT/N/TZA/1591, G/TBT/N/UGA/2360"," G/TBT/N/BDI/756, G/TBT/N/KEN/2046, G/TBT/N/RWA/1412, G/TBT/N/TZA/1591, G/TBT/N/UGA/2360")</f>
        <v xml:space="preserve"> G/TBT/N/BDI/756, G/TBT/N/KEN/2046, G/TBT/N/RWA/1412, G/TBT/N/TZA/1591, G/TBT/N/UGA/2360</v>
      </c>
      <c r="D77" s="9" t="s">
        <v>1931</v>
      </c>
      <c r="E77" s="9" t="s">
        <v>1932</v>
      </c>
      <c r="F77" s="9" t="s">
        <v>1933</v>
      </c>
      <c r="G77" s="9" t="s">
        <v>1934</v>
      </c>
      <c r="H77" s="9" t="s">
        <v>1935</v>
      </c>
      <c r="I77" s="9" t="s">
        <v>1789</v>
      </c>
      <c r="J77" s="9" t="s">
        <v>38</v>
      </c>
      <c r="K77" s="9" t="s">
        <v>38</v>
      </c>
      <c r="L77" s="6"/>
      <c r="M77" s="10">
        <v>46209</v>
      </c>
      <c r="N77" s="7" t="s">
        <v>74</v>
      </c>
      <c r="O77" s="7" t="s">
        <v>74</v>
      </c>
      <c r="P77" s="6" t="s">
        <v>43</v>
      </c>
      <c r="Q77" s="9" t="s">
        <v>1936</v>
      </c>
      <c r="R77" s="6" t="str">
        <f>HYPERLINK("https://docs.wto.org/imrd/directdoc.asp?DDFDocuments/t/G/TBTN26/BDI756.docx", "https://docs.wto.org/imrd/directdoc.asp?DDFDocuments/t/G/TBTN26/BDI756.docx")</f>
        <v>https://docs.wto.org/imrd/directdoc.asp?DDFDocuments/t/G/TBTN26/BDI756.docx</v>
      </c>
      <c r="S77" s="6" t="str">
        <f>HYPERLINK("https://docs.wto.org/imrd/directdoc.asp?DDFDocuments/u/G/TBTN26/BDI756.docx", "https://docs.wto.org/imrd/directdoc.asp?DDFDocuments/u/G/TBTN26/BDI756.docx")</f>
        <v>https://docs.wto.org/imrd/directdoc.asp?DDFDocuments/u/G/TBTN26/BDI756.docx</v>
      </c>
      <c r="T77" s="6" t="str">
        <f>HYPERLINK("https://docs.wto.org/imrd/directdoc.asp?DDFDocuments/v/G/TBTN26/BDI756.docx", "https://docs.wto.org/imrd/directdoc.asp?DDFDocuments/v/G/TBTN26/BDI756.docx")</f>
        <v>https://docs.wto.org/imrd/directdoc.asp?DDFDocuments/v/G/TBTN26/BDI756.docx</v>
      </c>
      <c r="U77" s="6" t="s">
        <v>46</v>
      </c>
      <c r="V77" s="6" t="s">
        <v>45</v>
      </c>
      <c r="W77" s="6" t="s">
        <v>46</v>
      </c>
      <c r="X77" s="6" t="s">
        <v>45</v>
      </c>
      <c r="Y77" s="6" t="s">
        <v>45</v>
      </c>
      <c r="Z77" s="6" t="s">
        <v>45</v>
      </c>
      <c r="AA77" s="6" t="s">
        <v>45</v>
      </c>
      <c r="AB77" s="9" t="s">
        <v>1937</v>
      </c>
      <c r="AC77" s="6" t="s">
        <v>38</v>
      </c>
      <c r="AD77" s="6" t="s">
        <v>38</v>
      </c>
      <c r="AE77" s="6" t="s">
        <v>38</v>
      </c>
      <c r="AF77" s="6" t="s">
        <v>38</v>
      </c>
      <c r="AG77" s="6" t="s">
        <v>38</v>
      </c>
      <c r="AH77" s="9" t="s">
        <v>38</v>
      </c>
    </row>
    <row r="78" spans="1:34" ht="20.100000000000001" customHeight="1" x14ac:dyDescent="0.25">
      <c r="A78" s="6" t="s">
        <v>78</v>
      </c>
      <c r="B78" s="10">
        <v>46149</v>
      </c>
      <c r="C78" s="8" t="str">
        <f>HYPERLINK("https://epingalert.org/en/Search?viewData= G/TBT/N/BDI/756, G/TBT/N/KEN/2046, G/TBT/N/RWA/1412, G/TBT/N/TZA/1591, G/TBT/N/UGA/2360"," G/TBT/N/BDI/756, G/TBT/N/KEN/2046, G/TBT/N/RWA/1412, G/TBT/N/TZA/1591, G/TBT/N/UGA/2360")</f>
        <v xml:space="preserve"> G/TBT/N/BDI/756, G/TBT/N/KEN/2046, G/TBT/N/RWA/1412, G/TBT/N/TZA/1591, G/TBT/N/UGA/2360</v>
      </c>
      <c r="D78" s="9" t="s">
        <v>1931</v>
      </c>
      <c r="E78" s="9" t="s">
        <v>1932</v>
      </c>
      <c r="F78" s="9" t="s">
        <v>1933</v>
      </c>
      <c r="G78" s="9" t="s">
        <v>1934</v>
      </c>
      <c r="H78" s="9" t="s">
        <v>1935</v>
      </c>
      <c r="I78" s="9" t="s">
        <v>1789</v>
      </c>
      <c r="J78" s="9" t="s">
        <v>38</v>
      </c>
      <c r="K78" s="9" t="s">
        <v>38</v>
      </c>
      <c r="L78" s="6"/>
      <c r="M78" s="10">
        <v>46209</v>
      </c>
      <c r="N78" s="7" t="s">
        <v>74</v>
      </c>
      <c r="O78" s="7" t="s">
        <v>74</v>
      </c>
      <c r="P78" s="6" t="s">
        <v>43</v>
      </c>
      <c r="Q78" s="9" t="s">
        <v>1936</v>
      </c>
      <c r="R78" s="6" t="str">
        <f>HYPERLINK("https://docs.wto.org/imrd/directdoc.asp?DDFDocuments/t/G/TBTN26/BDI756.docx", "https://docs.wto.org/imrd/directdoc.asp?DDFDocuments/t/G/TBTN26/BDI756.docx")</f>
        <v>https://docs.wto.org/imrd/directdoc.asp?DDFDocuments/t/G/TBTN26/BDI756.docx</v>
      </c>
      <c r="S78" s="6" t="str">
        <f>HYPERLINK("https://docs.wto.org/imrd/directdoc.asp?DDFDocuments/u/G/TBTN26/BDI756.docx", "https://docs.wto.org/imrd/directdoc.asp?DDFDocuments/u/G/TBTN26/BDI756.docx")</f>
        <v>https://docs.wto.org/imrd/directdoc.asp?DDFDocuments/u/G/TBTN26/BDI756.docx</v>
      </c>
      <c r="T78" s="6" t="str">
        <f>HYPERLINK("https://docs.wto.org/imrd/directdoc.asp?DDFDocuments/v/G/TBTN26/BDI756.docx", "https://docs.wto.org/imrd/directdoc.asp?DDFDocuments/v/G/TBTN26/BDI756.docx")</f>
        <v>https://docs.wto.org/imrd/directdoc.asp?DDFDocuments/v/G/TBTN26/BDI756.docx</v>
      </c>
      <c r="U78" s="6" t="s">
        <v>46</v>
      </c>
      <c r="V78" s="6" t="s">
        <v>45</v>
      </c>
      <c r="W78" s="6" t="s">
        <v>46</v>
      </c>
      <c r="X78" s="6" t="s">
        <v>45</v>
      </c>
      <c r="Y78" s="6" t="s">
        <v>45</v>
      </c>
      <c r="Z78" s="6" t="s">
        <v>45</v>
      </c>
      <c r="AA78" s="6" t="s">
        <v>45</v>
      </c>
      <c r="AB78" s="9" t="s">
        <v>1937</v>
      </c>
      <c r="AC78" s="6" t="s">
        <v>38</v>
      </c>
      <c r="AD78" s="6" t="s">
        <v>38</v>
      </c>
      <c r="AE78" s="6" t="s">
        <v>38</v>
      </c>
      <c r="AF78" s="6" t="s">
        <v>38</v>
      </c>
      <c r="AG78" s="6" t="s">
        <v>38</v>
      </c>
      <c r="AH78" s="9" t="s">
        <v>38</v>
      </c>
    </row>
    <row r="79" spans="1:34" ht="20.100000000000001" customHeight="1" x14ac:dyDescent="0.25">
      <c r="A79" s="6" t="s">
        <v>79</v>
      </c>
      <c r="B79" s="10">
        <v>46149</v>
      </c>
      <c r="C79" s="8" t="str">
        <f>HYPERLINK("https://epingalert.org/en/Search?viewData= G/TBT/N/BDI/756, G/TBT/N/KEN/2046, G/TBT/N/RWA/1412, G/TBT/N/TZA/1591, G/TBT/N/UGA/2360"," G/TBT/N/BDI/756, G/TBT/N/KEN/2046, G/TBT/N/RWA/1412, G/TBT/N/TZA/1591, G/TBT/N/UGA/2360")</f>
        <v xml:space="preserve"> G/TBT/N/BDI/756, G/TBT/N/KEN/2046, G/TBT/N/RWA/1412, G/TBT/N/TZA/1591, G/TBT/N/UGA/2360</v>
      </c>
      <c r="D79" s="9" t="s">
        <v>1931</v>
      </c>
      <c r="E79" s="9" t="s">
        <v>1932</v>
      </c>
      <c r="F79" s="9" t="s">
        <v>1933</v>
      </c>
      <c r="G79" s="9" t="s">
        <v>1934</v>
      </c>
      <c r="H79" s="9" t="s">
        <v>1935</v>
      </c>
      <c r="I79" s="9" t="s">
        <v>1789</v>
      </c>
      <c r="J79" s="9" t="s">
        <v>38</v>
      </c>
      <c r="K79" s="9" t="s">
        <v>38</v>
      </c>
      <c r="L79" s="6"/>
      <c r="M79" s="10">
        <v>46209</v>
      </c>
      <c r="N79" s="7" t="s">
        <v>74</v>
      </c>
      <c r="O79" s="7" t="s">
        <v>74</v>
      </c>
      <c r="P79" s="6" t="s">
        <v>43</v>
      </c>
      <c r="Q79" s="9" t="s">
        <v>1936</v>
      </c>
      <c r="R79" s="6" t="str">
        <f>HYPERLINK("https://docs.wto.org/imrd/directdoc.asp?DDFDocuments/t/G/TBTN26/BDI756.docx", "https://docs.wto.org/imrd/directdoc.asp?DDFDocuments/t/G/TBTN26/BDI756.docx")</f>
        <v>https://docs.wto.org/imrd/directdoc.asp?DDFDocuments/t/G/TBTN26/BDI756.docx</v>
      </c>
      <c r="S79" s="6" t="str">
        <f>HYPERLINK("https://docs.wto.org/imrd/directdoc.asp?DDFDocuments/u/G/TBTN26/BDI756.docx", "https://docs.wto.org/imrd/directdoc.asp?DDFDocuments/u/G/TBTN26/BDI756.docx")</f>
        <v>https://docs.wto.org/imrd/directdoc.asp?DDFDocuments/u/G/TBTN26/BDI756.docx</v>
      </c>
      <c r="T79" s="6" t="str">
        <f>HYPERLINK("https://docs.wto.org/imrd/directdoc.asp?DDFDocuments/v/G/TBTN26/BDI756.docx", "https://docs.wto.org/imrd/directdoc.asp?DDFDocuments/v/G/TBTN26/BDI756.docx")</f>
        <v>https://docs.wto.org/imrd/directdoc.asp?DDFDocuments/v/G/TBTN26/BDI756.docx</v>
      </c>
      <c r="U79" s="6" t="s">
        <v>46</v>
      </c>
      <c r="V79" s="6" t="s">
        <v>45</v>
      </c>
      <c r="W79" s="6" t="s">
        <v>46</v>
      </c>
      <c r="X79" s="6" t="s">
        <v>45</v>
      </c>
      <c r="Y79" s="6" t="s">
        <v>45</v>
      </c>
      <c r="Z79" s="6" t="s">
        <v>45</v>
      </c>
      <c r="AA79" s="6" t="s">
        <v>45</v>
      </c>
      <c r="AB79" s="9" t="s">
        <v>1937</v>
      </c>
      <c r="AC79" s="6" t="s">
        <v>38</v>
      </c>
      <c r="AD79" s="6" t="s">
        <v>38</v>
      </c>
      <c r="AE79" s="6" t="s">
        <v>38</v>
      </c>
      <c r="AF79" s="6" t="s">
        <v>38</v>
      </c>
      <c r="AG79" s="6" t="s">
        <v>38</v>
      </c>
      <c r="AH79" s="9" t="s">
        <v>38</v>
      </c>
    </row>
    <row r="80" spans="1:34" ht="20.100000000000001" customHeight="1" x14ac:dyDescent="0.25">
      <c r="A80" s="6" t="s">
        <v>80</v>
      </c>
      <c r="B80" s="10">
        <v>46149</v>
      </c>
      <c r="C80" s="8" t="str">
        <f>HYPERLINK("https://epingalert.org/en/Search?viewData= G/TBT/N/BDI/756, G/TBT/N/KEN/2046, G/TBT/N/RWA/1412, G/TBT/N/TZA/1591, G/TBT/N/UGA/2360"," G/TBT/N/BDI/756, G/TBT/N/KEN/2046, G/TBT/N/RWA/1412, G/TBT/N/TZA/1591, G/TBT/N/UGA/2360")</f>
        <v xml:space="preserve"> G/TBT/N/BDI/756, G/TBT/N/KEN/2046, G/TBT/N/RWA/1412, G/TBT/N/TZA/1591, G/TBT/N/UGA/2360</v>
      </c>
      <c r="D80" s="9" t="s">
        <v>1931</v>
      </c>
      <c r="E80" s="9" t="s">
        <v>1932</v>
      </c>
      <c r="F80" s="9" t="s">
        <v>1933</v>
      </c>
      <c r="G80" s="9" t="s">
        <v>1934</v>
      </c>
      <c r="H80" s="9" t="s">
        <v>1935</v>
      </c>
      <c r="I80" s="9" t="s">
        <v>1789</v>
      </c>
      <c r="J80" s="9" t="s">
        <v>38</v>
      </c>
      <c r="K80" s="9" t="s">
        <v>38</v>
      </c>
      <c r="L80" s="6"/>
      <c r="M80" s="10">
        <v>46209</v>
      </c>
      <c r="N80" s="7" t="s">
        <v>74</v>
      </c>
      <c r="O80" s="7" t="s">
        <v>74</v>
      </c>
      <c r="P80" s="6" t="s">
        <v>43</v>
      </c>
      <c r="Q80" s="9" t="s">
        <v>1936</v>
      </c>
      <c r="R80" s="6" t="str">
        <f>HYPERLINK("https://docs.wto.org/imrd/directdoc.asp?DDFDocuments/t/G/TBTN26/BDI756.docx", "https://docs.wto.org/imrd/directdoc.asp?DDFDocuments/t/G/TBTN26/BDI756.docx")</f>
        <v>https://docs.wto.org/imrd/directdoc.asp?DDFDocuments/t/G/TBTN26/BDI756.docx</v>
      </c>
      <c r="S80" s="6" t="str">
        <f>HYPERLINK("https://docs.wto.org/imrd/directdoc.asp?DDFDocuments/u/G/TBTN26/BDI756.docx", "https://docs.wto.org/imrd/directdoc.asp?DDFDocuments/u/G/TBTN26/BDI756.docx")</f>
        <v>https://docs.wto.org/imrd/directdoc.asp?DDFDocuments/u/G/TBTN26/BDI756.docx</v>
      </c>
      <c r="T80" s="6" t="str">
        <f>HYPERLINK("https://docs.wto.org/imrd/directdoc.asp?DDFDocuments/v/G/TBTN26/BDI756.docx", "https://docs.wto.org/imrd/directdoc.asp?DDFDocuments/v/G/TBTN26/BDI756.docx")</f>
        <v>https://docs.wto.org/imrd/directdoc.asp?DDFDocuments/v/G/TBTN26/BDI756.docx</v>
      </c>
      <c r="U80" s="6" t="s">
        <v>46</v>
      </c>
      <c r="V80" s="6" t="s">
        <v>45</v>
      </c>
      <c r="W80" s="6" t="s">
        <v>46</v>
      </c>
      <c r="X80" s="6" t="s">
        <v>45</v>
      </c>
      <c r="Y80" s="6" t="s">
        <v>45</v>
      </c>
      <c r="Z80" s="6" t="s">
        <v>45</v>
      </c>
      <c r="AA80" s="6" t="s">
        <v>45</v>
      </c>
      <c r="AB80" s="9" t="s">
        <v>1937</v>
      </c>
      <c r="AC80" s="6" t="s">
        <v>38</v>
      </c>
      <c r="AD80" s="6" t="s">
        <v>38</v>
      </c>
      <c r="AE80" s="6" t="s">
        <v>38</v>
      </c>
      <c r="AF80" s="6" t="s">
        <v>38</v>
      </c>
      <c r="AG80" s="6" t="s">
        <v>38</v>
      </c>
      <c r="AH80" s="9" t="s">
        <v>38</v>
      </c>
    </row>
    <row r="81" spans="1:34" ht="20.100000000000001" customHeight="1" x14ac:dyDescent="0.25">
      <c r="A81" s="6" t="s">
        <v>560</v>
      </c>
      <c r="B81" s="10">
        <v>46149</v>
      </c>
      <c r="C81" s="8" t="str">
        <f>HYPERLINK("https://epingalert.org/en/Search?viewData= G/TBT/N/CAN/765/Add.2"," G/TBT/N/CAN/765/Add.2")</f>
        <v xml:space="preserve"> G/TBT/N/CAN/765/Add.2</v>
      </c>
      <c r="D81" s="9" t="s">
        <v>1938</v>
      </c>
      <c r="E81" s="9" t="s">
        <v>1939</v>
      </c>
      <c r="F81" s="9" t="s">
        <v>763</v>
      </c>
      <c r="G81" s="9" t="s">
        <v>38</v>
      </c>
      <c r="H81" s="9" t="s">
        <v>1940</v>
      </c>
      <c r="I81" s="9" t="s">
        <v>765</v>
      </c>
      <c r="J81" s="9" t="s">
        <v>1941</v>
      </c>
      <c r="K81" s="9" t="s">
        <v>396</v>
      </c>
      <c r="L81" s="6"/>
      <c r="M81" s="10" t="s">
        <v>38</v>
      </c>
      <c r="N81" s="7"/>
      <c r="O81" s="7"/>
      <c r="P81" s="6" t="s">
        <v>54</v>
      </c>
      <c r="Q81" s="9" t="s">
        <v>1942</v>
      </c>
      <c r="R81" s="6" t="str">
        <f>HYPERLINK("https://docs.wto.org/imrd/directdoc.asp?DDFDocuments/t/G/TBTN26/CAN765A2.docx", "https://docs.wto.org/imrd/directdoc.asp?DDFDocuments/t/G/TBTN26/CAN765A2.docx")</f>
        <v>https://docs.wto.org/imrd/directdoc.asp?DDFDocuments/t/G/TBTN26/CAN765A2.docx</v>
      </c>
      <c r="S81" s="6" t="str">
        <f>HYPERLINK("https://docs.wto.org/imrd/directdoc.asp?DDFDocuments/u/G/TBTN26/CAN765A2.docx", "https://docs.wto.org/imrd/directdoc.asp?DDFDocuments/u/G/TBTN26/CAN765A2.docx")</f>
        <v>https://docs.wto.org/imrd/directdoc.asp?DDFDocuments/u/G/TBTN26/CAN765A2.docx</v>
      </c>
      <c r="T81" s="6" t="str">
        <f>HYPERLINK("https://docs.wto.org/imrd/directdoc.asp?DDFDocuments/v/G/TBTN26/CAN765A2.docx", "https://docs.wto.org/imrd/directdoc.asp?DDFDocuments/v/G/TBTN26/CAN765A2.docx")</f>
        <v>https://docs.wto.org/imrd/directdoc.asp?DDFDocuments/v/G/TBTN26/CAN765A2.docx</v>
      </c>
      <c r="U81" s="6" t="s">
        <v>45</v>
      </c>
      <c r="V81" s="6" t="s">
        <v>45</v>
      </c>
      <c r="W81" s="6" t="s">
        <v>45</v>
      </c>
      <c r="X81" s="6" t="s">
        <v>45</v>
      </c>
      <c r="Y81" s="6" t="s">
        <v>45</v>
      </c>
      <c r="Z81" s="6" t="s">
        <v>45</v>
      </c>
      <c r="AA81" s="6" t="s">
        <v>45</v>
      </c>
      <c r="AB81" s="9" t="s">
        <v>38</v>
      </c>
      <c r="AC81" s="6" t="s">
        <v>38</v>
      </c>
      <c r="AD81" s="6" t="s">
        <v>38</v>
      </c>
      <c r="AE81" s="6" t="s">
        <v>38</v>
      </c>
      <c r="AF81" s="6" t="s">
        <v>38</v>
      </c>
      <c r="AG81" s="6" t="s">
        <v>38</v>
      </c>
      <c r="AH81" s="9" t="s">
        <v>38</v>
      </c>
    </row>
    <row r="82" spans="1:34" ht="20.100000000000001" customHeight="1" x14ac:dyDescent="0.25">
      <c r="A82" s="6" t="s">
        <v>1943</v>
      </c>
      <c r="B82" s="10">
        <v>46149</v>
      </c>
      <c r="C82" s="8" t="str">
        <f>HYPERLINK("https://epingalert.org/en/Search?viewData= G/TBT/N/IDN/185/Add.1"," G/TBT/N/IDN/185/Add.1")</f>
        <v xml:space="preserve"> G/TBT/N/IDN/185/Add.1</v>
      </c>
      <c r="D82" s="9" t="s">
        <v>1944</v>
      </c>
      <c r="E82" s="9" t="s">
        <v>1945</v>
      </c>
      <c r="F82" s="9" t="s">
        <v>1946</v>
      </c>
      <c r="G82" s="9" t="s">
        <v>1947</v>
      </c>
      <c r="H82" s="9" t="s">
        <v>1948</v>
      </c>
      <c r="I82" s="9" t="s">
        <v>121</v>
      </c>
      <c r="J82" s="9" t="s">
        <v>1949</v>
      </c>
      <c r="K82" s="9" t="s">
        <v>512</v>
      </c>
      <c r="L82" s="6"/>
      <c r="M82" s="10" t="s">
        <v>38</v>
      </c>
      <c r="N82" s="7"/>
      <c r="O82" s="7"/>
      <c r="P82" s="6" t="s">
        <v>54</v>
      </c>
      <c r="Q82" s="6"/>
      <c r="R82" s="6" t="str">
        <f>HYPERLINK("https://docs.wto.org/imrd/directdoc.asp?DDFDocuments/t/G/TBTN26/IDN185A1.docx", "https://docs.wto.org/imrd/directdoc.asp?DDFDocuments/t/G/TBTN26/IDN185A1.docx")</f>
        <v>https://docs.wto.org/imrd/directdoc.asp?DDFDocuments/t/G/TBTN26/IDN185A1.docx</v>
      </c>
      <c r="S82" s="6" t="str">
        <f>HYPERLINK("https://docs.wto.org/imrd/directdoc.asp?DDFDocuments/u/G/TBTN26/IDN185A1.docx", "https://docs.wto.org/imrd/directdoc.asp?DDFDocuments/u/G/TBTN26/IDN185A1.docx")</f>
        <v>https://docs.wto.org/imrd/directdoc.asp?DDFDocuments/u/G/TBTN26/IDN185A1.docx</v>
      </c>
      <c r="T82" s="6" t="str">
        <f>HYPERLINK("https://docs.wto.org/imrd/directdoc.asp?DDFDocuments/v/G/TBTN26/IDN185A1.docx", "https://docs.wto.org/imrd/directdoc.asp?DDFDocuments/v/G/TBTN26/IDN185A1.docx")</f>
        <v>https://docs.wto.org/imrd/directdoc.asp?DDFDocuments/v/G/TBTN26/IDN185A1.docx</v>
      </c>
      <c r="U82" s="6" t="s">
        <v>45</v>
      </c>
      <c r="V82" s="6" t="s">
        <v>45</v>
      </c>
      <c r="W82" s="6" t="s">
        <v>45</v>
      </c>
      <c r="X82" s="6" t="s">
        <v>45</v>
      </c>
      <c r="Y82" s="6" t="s">
        <v>45</v>
      </c>
      <c r="Z82" s="6" t="s">
        <v>45</v>
      </c>
      <c r="AA82" s="6" t="s">
        <v>45</v>
      </c>
      <c r="AB82" s="9" t="s">
        <v>38</v>
      </c>
      <c r="AC82" s="6" t="s">
        <v>38</v>
      </c>
      <c r="AD82" s="6" t="s">
        <v>38</v>
      </c>
      <c r="AE82" s="6" t="s">
        <v>38</v>
      </c>
      <c r="AF82" s="6" t="s">
        <v>38</v>
      </c>
      <c r="AG82" s="6" t="s">
        <v>38</v>
      </c>
      <c r="AH82" s="9" t="s">
        <v>38</v>
      </c>
    </row>
    <row r="83" spans="1:34" ht="20.100000000000001" customHeight="1" x14ac:dyDescent="0.25">
      <c r="A83" s="6" t="s">
        <v>56</v>
      </c>
      <c r="B83" s="10">
        <v>46149</v>
      </c>
      <c r="C83" s="8" t="str">
        <f>HYPERLINK("https://epingalert.org/en/Search?viewData= G/TBT/N/JPN/828/Add.1"," G/TBT/N/JPN/828/Add.1")</f>
        <v xml:space="preserve"> G/TBT/N/JPN/828/Add.1</v>
      </c>
      <c r="D83" s="9" t="s">
        <v>1950</v>
      </c>
      <c r="E83" s="9" t="s">
        <v>1951</v>
      </c>
      <c r="F83" s="9" t="s">
        <v>1588</v>
      </c>
      <c r="G83" s="9" t="s">
        <v>38</v>
      </c>
      <c r="H83" s="9" t="s">
        <v>1952</v>
      </c>
      <c r="I83" s="9" t="s">
        <v>765</v>
      </c>
      <c r="J83" s="9" t="s">
        <v>1953</v>
      </c>
      <c r="K83" s="9" t="s">
        <v>512</v>
      </c>
      <c r="L83" s="6"/>
      <c r="M83" s="10" t="s">
        <v>38</v>
      </c>
      <c r="N83" s="7"/>
      <c r="O83" s="7"/>
      <c r="P83" s="6" t="s">
        <v>54</v>
      </c>
      <c r="Q83" s="9" t="s">
        <v>1954</v>
      </c>
      <c r="R83" s="6" t="str">
        <f>HYPERLINK("https://docs.wto.org/imrd/directdoc.asp?DDFDocuments/t/G/TBTN24/JPN828A1.docx", "https://docs.wto.org/imrd/directdoc.asp?DDFDocuments/t/G/TBTN24/JPN828A1.docx")</f>
        <v>https://docs.wto.org/imrd/directdoc.asp?DDFDocuments/t/G/TBTN24/JPN828A1.docx</v>
      </c>
      <c r="S83" s="6" t="str">
        <f>HYPERLINK("https://docs.wto.org/imrd/directdoc.asp?DDFDocuments/u/G/TBTN24/JPN828A1.docx", "https://docs.wto.org/imrd/directdoc.asp?DDFDocuments/u/G/TBTN24/JPN828A1.docx")</f>
        <v>https://docs.wto.org/imrd/directdoc.asp?DDFDocuments/u/G/TBTN24/JPN828A1.docx</v>
      </c>
      <c r="T83" s="6" t="str">
        <f>HYPERLINK("https://docs.wto.org/imrd/directdoc.asp?DDFDocuments/v/G/TBTN24/JPN828A1.docx", "https://docs.wto.org/imrd/directdoc.asp?DDFDocuments/v/G/TBTN24/JPN828A1.docx")</f>
        <v>https://docs.wto.org/imrd/directdoc.asp?DDFDocuments/v/G/TBTN24/JPN828A1.docx</v>
      </c>
      <c r="U83" s="6" t="s">
        <v>46</v>
      </c>
      <c r="V83" s="6" t="s">
        <v>45</v>
      </c>
      <c r="W83" s="6" t="s">
        <v>45</v>
      </c>
      <c r="X83" s="6" t="s">
        <v>45</v>
      </c>
      <c r="Y83" s="6" t="s">
        <v>45</v>
      </c>
      <c r="Z83" s="6" t="s">
        <v>45</v>
      </c>
      <c r="AA83" s="6" t="s">
        <v>45</v>
      </c>
      <c r="AB83" s="9" t="s">
        <v>38</v>
      </c>
      <c r="AC83" s="6" t="s">
        <v>38</v>
      </c>
      <c r="AD83" s="6" t="s">
        <v>38</v>
      </c>
      <c r="AE83" s="6" t="s">
        <v>38</v>
      </c>
      <c r="AF83" s="6" t="s">
        <v>38</v>
      </c>
      <c r="AG83" s="6" t="s">
        <v>38</v>
      </c>
      <c r="AH83" s="9" t="s">
        <v>38</v>
      </c>
    </row>
    <row r="84" spans="1:34" ht="20.100000000000001" customHeight="1" x14ac:dyDescent="0.25">
      <c r="A84" s="6" t="s">
        <v>56</v>
      </c>
      <c r="B84" s="10">
        <v>46149</v>
      </c>
      <c r="C84" s="8" t="str">
        <f>HYPERLINK("https://epingalert.org/en/Search?viewData= G/TBT/N/JPN/849/Add.1"," G/TBT/N/JPN/849/Add.1")</f>
        <v xml:space="preserve"> G/TBT/N/JPN/849/Add.1</v>
      </c>
      <c r="D84" s="9" t="s">
        <v>1955</v>
      </c>
      <c r="E84" s="9" t="s">
        <v>1956</v>
      </c>
      <c r="F84" s="9" t="s">
        <v>1588</v>
      </c>
      <c r="G84" s="9" t="s">
        <v>38</v>
      </c>
      <c r="H84" s="9" t="s">
        <v>1957</v>
      </c>
      <c r="I84" s="9" t="s">
        <v>1048</v>
      </c>
      <c r="J84" s="9" t="s">
        <v>1953</v>
      </c>
      <c r="K84" s="9" t="s">
        <v>512</v>
      </c>
      <c r="L84" s="6"/>
      <c r="M84" s="10" t="s">
        <v>38</v>
      </c>
      <c r="N84" s="7"/>
      <c r="O84" s="7"/>
      <c r="P84" s="6" t="s">
        <v>54</v>
      </c>
      <c r="Q84" s="9" t="s">
        <v>1958</v>
      </c>
      <c r="R84" s="6" t="str">
        <f>HYPERLINK("https://docs.wto.org/imrd/directdoc.asp?DDFDocuments/t/G/TBTN25/JPN849A1.docx", "https://docs.wto.org/imrd/directdoc.asp?DDFDocuments/t/G/TBTN25/JPN849A1.docx")</f>
        <v>https://docs.wto.org/imrd/directdoc.asp?DDFDocuments/t/G/TBTN25/JPN849A1.docx</v>
      </c>
      <c r="S84" s="6" t="str">
        <f>HYPERLINK("https://docs.wto.org/imrd/directdoc.asp?DDFDocuments/u/G/TBTN25/JPN849A1.docx", "https://docs.wto.org/imrd/directdoc.asp?DDFDocuments/u/G/TBTN25/JPN849A1.docx")</f>
        <v>https://docs.wto.org/imrd/directdoc.asp?DDFDocuments/u/G/TBTN25/JPN849A1.docx</v>
      </c>
      <c r="T84" s="6" t="str">
        <f>HYPERLINK("https://docs.wto.org/imrd/directdoc.asp?DDFDocuments/v/G/TBTN25/JPN849A1.docx", "https://docs.wto.org/imrd/directdoc.asp?DDFDocuments/v/G/TBTN25/JPN849A1.docx")</f>
        <v>https://docs.wto.org/imrd/directdoc.asp?DDFDocuments/v/G/TBTN25/JPN849A1.docx</v>
      </c>
      <c r="U84" s="6" t="s">
        <v>46</v>
      </c>
      <c r="V84" s="6" t="s">
        <v>45</v>
      </c>
      <c r="W84" s="6" t="s">
        <v>45</v>
      </c>
      <c r="X84" s="6" t="s">
        <v>45</v>
      </c>
      <c r="Y84" s="6" t="s">
        <v>45</v>
      </c>
      <c r="Z84" s="6" t="s">
        <v>45</v>
      </c>
      <c r="AA84" s="6" t="s">
        <v>45</v>
      </c>
      <c r="AB84" s="9" t="s">
        <v>38</v>
      </c>
      <c r="AC84" s="6" t="s">
        <v>38</v>
      </c>
      <c r="AD84" s="6" t="s">
        <v>38</v>
      </c>
      <c r="AE84" s="6" t="s">
        <v>38</v>
      </c>
      <c r="AF84" s="6" t="s">
        <v>38</v>
      </c>
      <c r="AG84" s="6" t="s">
        <v>38</v>
      </c>
      <c r="AH84" s="9" t="s">
        <v>38</v>
      </c>
    </row>
    <row r="85" spans="1:34" ht="20.100000000000001" customHeight="1" x14ac:dyDescent="0.25">
      <c r="A85" s="6" t="s">
        <v>78</v>
      </c>
      <c r="B85" s="10">
        <v>46149</v>
      </c>
      <c r="C85" s="8" t="str">
        <f>HYPERLINK("https://epingalert.org/en/Search?viewData= G/TBT/N/RWA/1411"," G/TBT/N/RWA/1411")</f>
        <v xml:space="preserve"> G/TBT/N/RWA/1411</v>
      </c>
      <c r="D85" s="9" t="s">
        <v>1959</v>
      </c>
      <c r="E85" s="9" t="s">
        <v>1960</v>
      </c>
      <c r="F85" s="9" t="s">
        <v>1961</v>
      </c>
      <c r="G85" s="9" t="s">
        <v>38</v>
      </c>
      <c r="H85" s="9" t="s">
        <v>1962</v>
      </c>
      <c r="I85" s="9" t="s">
        <v>1125</v>
      </c>
      <c r="J85" s="9" t="s">
        <v>38</v>
      </c>
      <c r="K85" s="9" t="s">
        <v>73</v>
      </c>
      <c r="L85" s="6"/>
      <c r="M85" s="10">
        <v>46209</v>
      </c>
      <c r="N85" s="7" t="s">
        <v>74</v>
      </c>
      <c r="O85" s="7" t="s">
        <v>979</v>
      </c>
      <c r="P85" s="6" t="s">
        <v>43</v>
      </c>
      <c r="Q85" s="9" t="s">
        <v>1963</v>
      </c>
      <c r="R85" s="6" t="str">
        <f>HYPERLINK("https://docs.wto.org/imrd/directdoc.asp?DDFDocuments/t/G/TBTN26/RWA1411.docx", "https://docs.wto.org/imrd/directdoc.asp?DDFDocuments/t/G/TBTN26/RWA1411.docx")</f>
        <v>https://docs.wto.org/imrd/directdoc.asp?DDFDocuments/t/G/TBTN26/RWA1411.docx</v>
      </c>
      <c r="S85" s="6" t="str">
        <f>HYPERLINK("https://docs.wto.org/imrd/directdoc.asp?DDFDocuments/u/G/TBTN26/RWA1411.docx", "https://docs.wto.org/imrd/directdoc.asp?DDFDocuments/u/G/TBTN26/RWA1411.docx")</f>
        <v>https://docs.wto.org/imrd/directdoc.asp?DDFDocuments/u/G/TBTN26/RWA1411.docx</v>
      </c>
      <c r="T85" s="6" t="str">
        <f>HYPERLINK("https://docs.wto.org/imrd/directdoc.asp?DDFDocuments/v/G/TBTN26/RWA1411.docx", "https://docs.wto.org/imrd/directdoc.asp?DDFDocuments/v/G/TBTN26/RWA1411.docx")</f>
        <v>https://docs.wto.org/imrd/directdoc.asp?DDFDocuments/v/G/TBTN26/RWA1411.docx</v>
      </c>
      <c r="U85" s="6" t="s">
        <v>46</v>
      </c>
      <c r="V85" s="6" t="s">
        <v>45</v>
      </c>
      <c r="W85" s="6" t="s">
        <v>45</v>
      </c>
      <c r="X85" s="6" t="s">
        <v>45</v>
      </c>
      <c r="Y85" s="6" t="s">
        <v>45</v>
      </c>
      <c r="Z85" s="6" t="s">
        <v>45</v>
      </c>
      <c r="AA85" s="6" t="s">
        <v>45</v>
      </c>
      <c r="AB85" s="9" t="s">
        <v>1964</v>
      </c>
      <c r="AC85" s="6" t="s">
        <v>38</v>
      </c>
      <c r="AD85" s="6" t="s">
        <v>38</v>
      </c>
      <c r="AE85" s="6" t="s">
        <v>38</v>
      </c>
      <c r="AF85" s="6" t="s">
        <v>38</v>
      </c>
      <c r="AG85" s="6" t="s">
        <v>38</v>
      </c>
      <c r="AH85" s="9" t="s">
        <v>38</v>
      </c>
    </row>
    <row r="86" spans="1:34" ht="20.100000000000001" customHeight="1" x14ac:dyDescent="0.25">
      <c r="A86" s="6" t="s">
        <v>1150</v>
      </c>
      <c r="B86" s="10">
        <v>46149</v>
      </c>
      <c r="C86" s="8" t="str">
        <f>HYPERLINK("https://epingalert.org/en/Search?viewData= G/TBT/N/TPKM/577/Add.1"," G/TBT/N/TPKM/577/Add.1")</f>
        <v xml:space="preserve"> G/TBT/N/TPKM/577/Add.1</v>
      </c>
      <c r="D86" s="9" t="s">
        <v>1965</v>
      </c>
      <c r="E86" s="9" t="s">
        <v>1966</v>
      </c>
      <c r="F86" s="9" t="s">
        <v>1967</v>
      </c>
      <c r="G86" s="9" t="s">
        <v>1968</v>
      </c>
      <c r="H86" s="9" t="s">
        <v>1969</v>
      </c>
      <c r="I86" s="9" t="s">
        <v>152</v>
      </c>
      <c r="J86" s="9" t="s">
        <v>38</v>
      </c>
      <c r="K86" s="9" t="s">
        <v>38</v>
      </c>
      <c r="L86" s="6"/>
      <c r="M86" s="10" t="s">
        <v>38</v>
      </c>
      <c r="N86" s="7"/>
      <c r="O86" s="7"/>
      <c r="P86" s="6" t="s">
        <v>54</v>
      </c>
      <c r="Q86" s="9" t="s">
        <v>1970</v>
      </c>
      <c r="R86" s="6" t="str">
        <f>HYPERLINK("https://docs.wto.org/imrd/directdoc.asp?DDFDocuments/t/G/TBTN25/TPKM577A1.docx", "https://docs.wto.org/imrd/directdoc.asp?DDFDocuments/t/G/TBTN25/TPKM577A1.docx")</f>
        <v>https://docs.wto.org/imrd/directdoc.asp?DDFDocuments/t/G/TBTN25/TPKM577A1.docx</v>
      </c>
      <c r="S86" s="6" t="str">
        <f>HYPERLINK("https://docs.wto.org/imrd/directdoc.asp?DDFDocuments/u/G/TBTN25/TPKM577A1.docx", "https://docs.wto.org/imrd/directdoc.asp?DDFDocuments/u/G/TBTN25/TPKM577A1.docx")</f>
        <v>https://docs.wto.org/imrd/directdoc.asp?DDFDocuments/u/G/TBTN25/TPKM577A1.docx</v>
      </c>
      <c r="T86" s="6" t="str">
        <f>HYPERLINK("https://docs.wto.org/imrd/directdoc.asp?DDFDocuments/v/G/TBTN25/TPKM577A1.docx", "https://docs.wto.org/imrd/directdoc.asp?DDFDocuments/v/G/TBTN25/TPKM577A1.docx")</f>
        <v>https://docs.wto.org/imrd/directdoc.asp?DDFDocuments/v/G/TBTN25/TPKM577A1.docx</v>
      </c>
      <c r="U86" s="6" t="s">
        <v>45</v>
      </c>
      <c r="V86" s="6" t="s">
        <v>45</v>
      </c>
      <c r="W86" s="6" t="s">
        <v>45</v>
      </c>
      <c r="X86" s="6" t="s">
        <v>45</v>
      </c>
      <c r="Y86" s="6" t="s">
        <v>45</v>
      </c>
      <c r="Z86" s="6" t="s">
        <v>45</v>
      </c>
      <c r="AA86" s="6" t="s">
        <v>45</v>
      </c>
      <c r="AB86" s="9" t="s">
        <v>38</v>
      </c>
      <c r="AC86" s="6" t="s">
        <v>38</v>
      </c>
      <c r="AD86" s="6" t="s">
        <v>38</v>
      </c>
      <c r="AE86" s="6" t="s">
        <v>38</v>
      </c>
      <c r="AF86" s="6" t="s">
        <v>38</v>
      </c>
      <c r="AG86" s="6" t="s">
        <v>38</v>
      </c>
      <c r="AH86" s="9" t="s">
        <v>38</v>
      </c>
    </row>
    <row r="87" spans="1:34" ht="20.100000000000001" customHeight="1" x14ac:dyDescent="0.25">
      <c r="A87" s="6" t="s">
        <v>1150</v>
      </c>
      <c r="B87" s="10">
        <v>46149</v>
      </c>
      <c r="C87" s="8" t="str">
        <f>HYPERLINK("https://epingalert.org/en/Search?viewData= G/TBT/N/TPKM/596"," G/TBT/N/TPKM/596")</f>
        <v xml:space="preserve"> G/TBT/N/TPKM/596</v>
      </c>
      <c r="D87" s="9" t="s">
        <v>1971</v>
      </c>
      <c r="E87" s="9" t="s">
        <v>1972</v>
      </c>
      <c r="F87" s="9" t="s">
        <v>1973</v>
      </c>
      <c r="G87" s="9" t="s">
        <v>1974</v>
      </c>
      <c r="H87" s="9" t="s">
        <v>1975</v>
      </c>
      <c r="I87" s="9" t="s">
        <v>121</v>
      </c>
      <c r="J87" s="9" t="s">
        <v>38</v>
      </c>
      <c r="K87" s="9" t="s">
        <v>38</v>
      </c>
      <c r="L87" s="6"/>
      <c r="M87" s="10">
        <v>46209</v>
      </c>
      <c r="N87" s="7" t="s">
        <v>74</v>
      </c>
      <c r="O87" s="7">
        <v>46447</v>
      </c>
      <c r="P87" s="6" t="s">
        <v>43</v>
      </c>
      <c r="Q87" s="9" t="s">
        <v>1976</v>
      </c>
      <c r="R87" s="6" t="str">
        <f>HYPERLINK("https://docs.wto.org/imrd/directdoc.asp?DDFDocuments/t/G/TBTN26/TPKM596.docx", "https://docs.wto.org/imrd/directdoc.asp?DDFDocuments/t/G/TBTN26/TPKM596.docx")</f>
        <v>https://docs.wto.org/imrd/directdoc.asp?DDFDocuments/t/G/TBTN26/TPKM596.docx</v>
      </c>
      <c r="S87" s="6" t="str">
        <f>HYPERLINK("https://docs.wto.org/imrd/directdoc.asp?DDFDocuments/u/G/TBTN26/TPKM596.docx", "https://docs.wto.org/imrd/directdoc.asp?DDFDocuments/u/G/TBTN26/TPKM596.docx")</f>
        <v>https://docs.wto.org/imrd/directdoc.asp?DDFDocuments/u/G/TBTN26/TPKM596.docx</v>
      </c>
      <c r="T87" s="6" t="str">
        <f>HYPERLINK("https://docs.wto.org/imrd/directdoc.asp?DDFDocuments/v/G/TBTN26/TPKM596.docx", "https://docs.wto.org/imrd/directdoc.asp?DDFDocuments/v/G/TBTN26/TPKM596.docx")</f>
        <v>https://docs.wto.org/imrd/directdoc.asp?DDFDocuments/v/G/TBTN26/TPKM596.docx</v>
      </c>
      <c r="U87" s="6" t="s">
        <v>46</v>
      </c>
      <c r="V87" s="6" t="s">
        <v>45</v>
      </c>
      <c r="W87" s="6" t="s">
        <v>46</v>
      </c>
      <c r="X87" s="6" t="s">
        <v>45</v>
      </c>
      <c r="Y87" s="6" t="s">
        <v>45</v>
      </c>
      <c r="Z87" s="6" t="s">
        <v>45</v>
      </c>
      <c r="AA87" s="6" t="s">
        <v>45</v>
      </c>
      <c r="AB87" s="9" t="s">
        <v>1977</v>
      </c>
      <c r="AC87" s="6" t="s">
        <v>38</v>
      </c>
      <c r="AD87" s="6" t="s">
        <v>38</v>
      </c>
      <c r="AE87" s="6" t="s">
        <v>38</v>
      </c>
      <c r="AF87" s="6" t="s">
        <v>38</v>
      </c>
      <c r="AG87" s="6" t="s">
        <v>38</v>
      </c>
      <c r="AH87" s="9" t="s">
        <v>38</v>
      </c>
    </row>
    <row r="88" spans="1:34" ht="20.100000000000001" customHeight="1" x14ac:dyDescent="0.25">
      <c r="A88" s="6" t="s">
        <v>116</v>
      </c>
      <c r="B88" s="10">
        <v>46149</v>
      </c>
      <c r="C88" s="8" t="str">
        <f>HYPERLINK("https://epingalert.org/en/Search?viewData= G/TBT/N/USA/1328/Add.1"," G/TBT/N/USA/1328/Add.1")</f>
        <v xml:space="preserve"> G/TBT/N/USA/1328/Add.1</v>
      </c>
      <c r="D88" s="9" t="s">
        <v>1978</v>
      </c>
      <c r="E88" s="9" t="s">
        <v>1979</v>
      </c>
      <c r="F88" s="9" t="s">
        <v>1980</v>
      </c>
      <c r="G88" s="9" t="s">
        <v>1981</v>
      </c>
      <c r="H88" s="9" t="s">
        <v>1982</v>
      </c>
      <c r="I88" s="9" t="s">
        <v>702</v>
      </c>
      <c r="J88" s="9" t="s">
        <v>38</v>
      </c>
      <c r="K88" s="9" t="s">
        <v>38</v>
      </c>
      <c r="L88" s="6"/>
      <c r="M88" s="10" t="s">
        <v>38</v>
      </c>
      <c r="N88" s="7"/>
      <c r="O88" s="7"/>
      <c r="P88" s="6" t="s">
        <v>54</v>
      </c>
      <c r="Q88" s="9" t="s">
        <v>1983</v>
      </c>
      <c r="R88" s="6" t="str">
        <f>HYPERLINK("https://docs.wto.org/imrd/directdoc.asp?DDFDocuments/t/G/TBTN18/USA1328A1.docx", "https://docs.wto.org/imrd/directdoc.asp?DDFDocuments/t/G/TBTN18/USA1328A1.docx")</f>
        <v>https://docs.wto.org/imrd/directdoc.asp?DDFDocuments/t/G/TBTN18/USA1328A1.docx</v>
      </c>
      <c r="S88" s="6" t="str">
        <f>HYPERLINK("https://docs.wto.org/imrd/directdoc.asp?DDFDocuments/u/G/TBTN18/USA1328A1.docx", "https://docs.wto.org/imrd/directdoc.asp?DDFDocuments/u/G/TBTN18/USA1328A1.docx")</f>
        <v>https://docs.wto.org/imrd/directdoc.asp?DDFDocuments/u/G/TBTN18/USA1328A1.docx</v>
      </c>
      <c r="T88" s="6" t="str">
        <f>HYPERLINK("https://docs.wto.org/imrd/directdoc.asp?DDFDocuments/v/G/TBTN18/USA1328A1.docx", "https://docs.wto.org/imrd/directdoc.asp?DDFDocuments/v/G/TBTN18/USA1328A1.docx")</f>
        <v>https://docs.wto.org/imrd/directdoc.asp?DDFDocuments/v/G/TBTN18/USA1328A1.docx</v>
      </c>
      <c r="U88" s="6" t="s">
        <v>46</v>
      </c>
      <c r="V88" s="6" t="s">
        <v>45</v>
      </c>
      <c r="W88" s="6" t="s">
        <v>45</v>
      </c>
      <c r="X88" s="6" t="s">
        <v>45</v>
      </c>
      <c r="Y88" s="6" t="s">
        <v>45</v>
      </c>
      <c r="Z88" s="6" t="s">
        <v>45</v>
      </c>
      <c r="AA88" s="6" t="s">
        <v>45</v>
      </c>
      <c r="AB88" s="9" t="s">
        <v>38</v>
      </c>
      <c r="AC88" s="6" t="s">
        <v>38</v>
      </c>
      <c r="AD88" s="6" t="s">
        <v>38</v>
      </c>
      <c r="AE88" s="6" t="s">
        <v>38</v>
      </c>
      <c r="AF88" s="6" t="s">
        <v>38</v>
      </c>
      <c r="AG88" s="6" t="s">
        <v>38</v>
      </c>
      <c r="AH88" s="9" t="s">
        <v>38</v>
      </c>
    </row>
    <row r="89" spans="1:34" ht="20.100000000000001" customHeight="1" x14ac:dyDescent="0.25">
      <c r="A89" s="6" t="s">
        <v>116</v>
      </c>
      <c r="B89" s="10">
        <v>46149</v>
      </c>
      <c r="C89" s="8" t="str">
        <f>HYPERLINK("https://epingalert.org/en/Search?viewData= G/TBT/N/USA/1739/Rev.1"," G/TBT/N/USA/1739/Rev.1")</f>
        <v xml:space="preserve"> G/TBT/N/USA/1739/Rev.1</v>
      </c>
      <c r="D89" s="9" t="s">
        <v>1984</v>
      </c>
      <c r="E89" s="9" t="s">
        <v>1985</v>
      </c>
      <c r="F89" s="9" t="s">
        <v>1986</v>
      </c>
      <c r="G89" s="9" t="s">
        <v>1987</v>
      </c>
      <c r="H89" s="9" t="s">
        <v>1988</v>
      </c>
      <c r="I89" s="9" t="s">
        <v>1699</v>
      </c>
      <c r="J89" s="9" t="s">
        <v>38</v>
      </c>
      <c r="K89" s="9" t="s">
        <v>38</v>
      </c>
      <c r="L89" s="6"/>
      <c r="M89" s="10">
        <v>46238</v>
      </c>
      <c r="N89" s="7" t="s">
        <v>74</v>
      </c>
      <c r="O89" s="7" t="s">
        <v>74</v>
      </c>
      <c r="P89" s="6" t="s">
        <v>129</v>
      </c>
      <c r="Q89" s="9" t="s">
        <v>1989</v>
      </c>
      <c r="R89" s="6" t="str">
        <f>HYPERLINK("https://docs.wto.org/imrd/directdoc.asp?DDFDocuments/t/G/TBTN21/USA1739R1.docx", "https://docs.wto.org/imrd/directdoc.asp?DDFDocuments/t/G/TBTN21/USA1739R1.docx")</f>
        <v>https://docs.wto.org/imrd/directdoc.asp?DDFDocuments/t/G/TBTN21/USA1739R1.docx</v>
      </c>
      <c r="S89" s="6" t="str">
        <f>HYPERLINK("https://docs.wto.org/imrd/directdoc.asp?DDFDocuments/u/G/TBTN21/USA1739R1.docx", "https://docs.wto.org/imrd/directdoc.asp?DDFDocuments/u/G/TBTN21/USA1739R1.docx")</f>
        <v>https://docs.wto.org/imrd/directdoc.asp?DDFDocuments/u/G/TBTN21/USA1739R1.docx</v>
      </c>
      <c r="T89" s="6" t="str">
        <f>HYPERLINK("https://docs.wto.org/imrd/directdoc.asp?DDFDocuments/v/G/TBTN21/USA1739R1.docx", "https://docs.wto.org/imrd/directdoc.asp?DDFDocuments/v/G/TBTN21/USA1739R1.docx")</f>
        <v>https://docs.wto.org/imrd/directdoc.asp?DDFDocuments/v/G/TBTN21/USA1739R1.docx</v>
      </c>
      <c r="U89" s="6" t="s">
        <v>46</v>
      </c>
      <c r="V89" s="6" t="s">
        <v>45</v>
      </c>
      <c r="W89" s="6" t="s">
        <v>45</v>
      </c>
      <c r="X89" s="6" t="s">
        <v>45</v>
      </c>
      <c r="Y89" s="6" t="s">
        <v>45</v>
      </c>
      <c r="Z89" s="6" t="s">
        <v>45</v>
      </c>
      <c r="AA89" s="6" t="s">
        <v>45</v>
      </c>
      <c r="AB89" s="9" t="s">
        <v>1990</v>
      </c>
      <c r="AC89" s="6" t="s">
        <v>38</v>
      </c>
      <c r="AD89" s="6" t="s">
        <v>38</v>
      </c>
      <c r="AE89" s="6" t="s">
        <v>38</v>
      </c>
      <c r="AF89" s="6" t="s">
        <v>38</v>
      </c>
      <c r="AG89" s="6" t="s">
        <v>38</v>
      </c>
      <c r="AH89" s="9" t="s">
        <v>38</v>
      </c>
    </row>
    <row r="90" spans="1:34" ht="20.100000000000001" customHeight="1" x14ac:dyDescent="0.25">
      <c r="A90" s="6" t="s">
        <v>116</v>
      </c>
      <c r="B90" s="10">
        <v>46149</v>
      </c>
      <c r="C90" s="8" t="str">
        <f>HYPERLINK("https://epingalert.org/en/Search?viewData= G/TBT/N/USA/2274"," G/TBT/N/USA/2274")</f>
        <v xml:space="preserve"> G/TBT/N/USA/2274</v>
      </c>
      <c r="D90" s="9" t="s">
        <v>1991</v>
      </c>
      <c r="E90" s="9" t="s">
        <v>1992</v>
      </c>
      <c r="F90" s="9" t="s">
        <v>1993</v>
      </c>
      <c r="G90" s="9" t="s">
        <v>1697</v>
      </c>
      <c r="H90" s="9" t="s">
        <v>1698</v>
      </c>
      <c r="I90" s="9" t="s">
        <v>1699</v>
      </c>
      <c r="J90" s="9" t="s">
        <v>38</v>
      </c>
      <c r="K90" s="9" t="s">
        <v>38</v>
      </c>
      <c r="L90" s="6"/>
      <c r="M90" s="10">
        <v>46238</v>
      </c>
      <c r="N90" s="7" t="s">
        <v>74</v>
      </c>
      <c r="O90" s="7" t="s">
        <v>74</v>
      </c>
      <c r="P90" s="6" t="s">
        <v>43</v>
      </c>
      <c r="Q90" s="9" t="s">
        <v>1994</v>
      </c>
      <c r="R90" s="6" t="str">
        <f>HYPERLINK("https://docs.wto.org/imrd/directdoc.asp?DDFDocuments/t/G/TBTN26/USA2274.docx", "https://docs.wto.org/imrd/directdoc.asp?DDFDocuments/t/G/TBTN26/USA2274.docx")</f>
        <v>https://docs.wto.org/imrd/directdoc.asp?DDFDocuments/t/G/TBTN26/USA2274.docx</v>
      </c>
      <c r="S90" s="6" t="str">
        <f>HYPERLINK("https://docs.wto.org/imrd/directdoc.asp?DDFDocuments/u/G/TBTN26/USA2274.docx", "https://docs.wto.org/imrd/directdoc.asp?DDFDocuments/u/G/TBTN26/USA2274.docx")</f>
        <v>https://docs.wto.org/imrd/directdoc.asp?DDFDocuments/u/G/TBTN26/USA2274.docx</v>
      </c>
      <c r="T90" s="6" t="str">
        <f>HYPERLINK("https://docs.wto.org/imrd/directdoc.asp?DDFDocuments/v/G/TBTN26/USA2274.docx", "https://docs.wto.org/imrd/directdoc.asp?DDFDocuments/v/G/TBTN26/USA2274.docx")</f>
        <v>https://docs.wto.org/imrd/directdoc.asp?DDFDocuments/v/G/TBTN26/USA2274.docx</v>
      </c>
      <c r="U90" s="6" t="s">
        <v>46</v>
      </c>
      <c r="V90" s="6" t="s">
        <v>45</v>
      </c>
      <c r="W90" s="6" t="s">
        <v>45</v>
      </c>
      <c r="X90" s="6" t="s">
        <v>45</v>
      </c>
      <c r="Y90" s="6" t="s">
        <v>45</v>
      </c>
      <c r="Z90" s="6" t="s">
        <v>45</v>
      </c>
      <c r="AA90" s="6" t="s">
        <v>45</v>
      </c>
      <c r="AB90" s="9" t="s">
        <v>1995</v>
      </c>
      <c r="AC90" s="6" t="s">
        <v>38</v>
      </c>
      <c r="AD90" s="6" t="s">
        <v>38</v>
      </c>
      <c r="AE90" s="6" t="s">
        <v>38</v>
      </c>
      <c r="AF90" s="6" t="s">
        <v>38</v>
      </c>
      <c r="AG90" s="6" t="s">
        <v>38</v>
      </c>
      <c r="AH90" s="9" t="s">
        <v>38</v>
      </c>
    </row>
    <row r="91" spans="1:34" ht="20.100000000000001" customHeight="1" x14ac:dyDescent="0.25">
      <c r="A91" s="6" t="s">
        <v>139</v>
      </c>
      <c r="B91" s="10">
        <v>46149</v>
      </c>
      <c r="C91" s="8" t="str">
        <f>HYPERLINK("https://epingalert.org/en/Search?viewData= G/TBT/N/VNM/391/Add.1"," G/TBT/N/VNM/391/Add.1")</f>
        <v xml:space="preserve"> G/TBT/N/VNM/391/Add.1</v>
      </c>
      <c r="D91" s="9" t="s">
        <v>1996</v>
      </c>
      <c r="E91" s="9" t="s">
        <v>1997</v>
      </c>
      <c r="F91" s="9" t="s">
        <v>1998</v>
      </c>
      <c r="G91" s="9" t="s">
        <v>38</v>
      </c>
      <c r="H91" s="9" t="s">
        <v>38</v>
      </c>
      <c r="I91" s="9" t="s">
        <v>121</v>
      </c>
      <c r="J91" s="9" t="s">
        <v>1999</v>
      </c>
      <c r="K91" s="9" t="s">
        <v>512</v>
      </c>
      <c r="L91" s="6"/>
      <c r="M91" s="10" t="s">
        <v>38</v>
      </c>
      <c r="N91" s="7"/>
      <c r="O91" s="7"/>
      <c r="P91" s="6" t="s">
        <v>54</v>
      </c>
      <c r="Q91" s="6"/>
      <c r="R91" s="6" t="str">
        <f>HYPERLINK("https://docs.wto.org/imrd/directdoc.asp?DDFDocuments/t/G/TBTN26/VNM391A1.docx", "https://docs.wto.org/imrd/directdoc.asp?DDFDocuments/t/G/TBTN26/VNM391A1.docx")</f>
        <v>https://docs.wto.org/imrd/directdoc.asp?DDFDocuments/t/G/TBTN26/VNM391A1.docx</v>
      </c>
      <c r="S91" s="6" t="str">
        <f>HYPERLINK("https://docs.wto.org/imrd/directdoc.asp?DDFDocuments/u/G/TBTN26/VNM391A1.docx", "https://docs.wto.org/imrd/directdoc.asp?DDFDocuments/u/G/TBTN26/VNM391A1.docx")</f>
        <v>https://docs.wto.org/imrd/directdoc.asp?DDFDocuments/u/G/TBTN26/VNM391A1.docx</v>
      </c>
      <c r="T91" s="6" t="str">
        <f>HYPERLINK("https://docs.wto.org/imrd/directdoc.asp?DDFDocuments/v/G/TBTN26/VNM391A1.docx", "https://docs.wto.org/imrd/directdoc.asp?DDFDocuments/v/G/TBTN26/VNM391A1.docx")</f>
        <v>https://docs.wto.org/imrd/directdoc.asp?DDFDocuments/v/G/TBTN26/VNM391A1.docx</v>
      </c>
      <c r="U91" s="6" t="s">
        <v>45</v>
      </c>
      <c r="V91" s="6" t="s">
        <v>45</v>
      </c>
      <c r="W91" s="6" t="s">
        <v>45</v>
      </c>
      <c r="X91" s="6" t="s">
        <v>45</v>
      </c>
      <c r="Y91" s="6" t="s">
        <v>45</v>
      </c>
      <c r="Z91" s="6" t="s">
        <v>45</v>
      </c>
      <c r="AA91" s="6" t="s">
        <v>45</v>
      </c>
      <c r="AB91" s="9" t="s">
        <v>38</v>
      </c>
      <c r="AC91" s="6" t="s">
        <v>38</v>
      </c>
      <c r="AD91" s="6" t="s">
        <v>38</v>
      </c>
      <c r="AE91" s="6" t="s">
        <v>38</v>
      </c>
      <c r="AF91" s="6" t="s">
        <v>38</v>
      </c>
      <c r="AG91" s="6" t="s">
        <v>38</v>
      </c>
      <c r="AH91" s="9" t="s">
        <v>38</v>
      </c>
    </row>
    <row r="92" spans="1:34" ht="20.100000000000001" customHeight="1" x14ac:dyDescent="0.25">
      <c r="A92" s="6" t="s">
        <v>1729</v>
      </c>
      <c r="B92" s="10">
        <v>46150</v>
      </c>
      <c r="C92" s="8" t="str">
        <f>HYPERLINK("https://epingalert.org/en/Search?viewData= G/SPS/N/ARG/279"," G/SPS/N/ARG/279")</f>
        <v xml:space="preserve"> G/SPS/N/ARG/279</v>
      </c>
      <c r="D92" s="9" t="s">
        <v>1730</v>
      </c>
      <c r="E92" s="9" t="s">
        <v>1731</v>
      </c>
      <c r="F92" s="9" t="s">
        <v>1732</v>
      </c>
      <c r="G92" s="9" t="s">
        <v>1733</v>
      </c>
      <c r="H92" s="9" t="s">
        <v>38</v>
      </c>
      <c r="I92" s="9" t="s">
        <v>52</v>
      </c>
      <c r="J92" s="9" t="s">
        <v>38</v>
      </c>
      <c r="K92" s="9" t="s">
        <v>338</v>
      </c>
      <c r="L92" s="6" t="s">
        <v>41</v>
      </c>
      <c r="M92" s="10" t="s">
        <v>38</v>
      </c>
      <c r="N92" s="7">
        <v>46133</v>
      </c>
      <c r="O92" s="7">
        <v>46133</v>
      </c>
      <c r="P92" s="6" t="s">
        <v>43</v>
      </c>
      <c r="Q92" s="9" t="s">
        <v>1734</v>
      </c>
      <c r="R92" s="6" t="str">
        <f>HYPERLINK("https://docs.wto.org/imrd/directdoc.asp?DDFDocuments/t/G/SPS/NARG279.docx", "https://docs.wto.org/imrd/directdoc.asp?DDFDocuments/t/G/SPS/NARG279.docx")</f>
        <v>https://docs.wto.org/imrd/directdoc.asp?DDFDocuments/t/G/SPS/NARG279.docx</v>
      </c>
      <c r="S92" s="6" t="str">
        <f>HYPERLINK("https://docs.wto.org/imrd/directdoc.asp?DDFDocuments/u/G/SPS/NARG279.docx", "https://docs.wto.org/imrd/directdoc.asp?DDFDocuments/u/G/SPS/NARG279.docx")</f>
        <v>https://docs.wto.org/imrd/directdoc.asp?DDFDocuments/u/G/SPS/NARG279.docx</v>
      </c>
      <c r="T92" s="6" t="str">
        <f>HYPERLINK("https://docs.wto.org/imrd/directdoc.asp?DDFDocuments/v/G/SPS/NARG279.docx", "https://docs.wto.org/imrd/directdoc.asp?DDFDocuments/v/G/SPS/NARG279.docx")</f>
        <v>https://docs.wto.org/imrd/directdoc.asp?DDFDocuments/v/G/SPS/NARG279.docx</v>
      </c>
      <c r="U92" s="6" t="s">
        <v>38</v>
      </c>
      <c r="V92" s="6" t="s">
        <v>38</v>
      </c>
      <c r="W92" s="6" t="s">
        <v>38</v>
      </c>
      <c r="X92" s="6" t="s">
        <v>38</v>
      </c>
      <c r="Y92" s="6" t="s">
        <v>38</v>
      </c>
      <c r="Z92" s="6" t="s">
        <v>38</v>
      </c>
      <c r="AA92" s="6" t="s">
        <v>38</v>
      </c>
      <c r="AB92" s="9" t="s">
        <v>38</v>
      </c>
      <c r="AC92" s="6" t="s">
        <v>45</v>
      </c>
      <c r="AD92" s="6" t="s">
        <v>45</v>
      </c>
      <c r="AE92" s="6" t="s">
        <v>46</v>
      </c>
      <c r="AF92" s="6" t="s">
        <v>45</v>
      </c>
      <c r="AG92" s="6" t="s">
        <v>46</v>
      </c>
      <c r="AH92" s="9" t="s">
        <v>38</v>
      </c>
    </row>
    <row r="93" spans="1:34" ht="20.100000000000001" customHeight="1" x14ac:dyDescent="0.25">
      <c r="A93" s="6" t="s">
        <v>813</v>
      </c>
      <c r="B93" s="10">
        <v>46150</v>
      </c>
      <c r="C93" s="8" t="str">
        <f>HYPERLINK("https://epingalert.org/en/Search?viewData= G/SPS/N/NIC/295"," G/SPS/N/NIC/295")</f>
        <v xml:space="preserve"> G/SPS/N/NIC/295</v>
      </c>
      <c r="D93" s="9" t="s">
        <v>1735</v>
      </c>
      <c r="E93" s="9" t="s">
        <v>1736</v>
      </c>
      <c r="F93" s="9" t="s">
        <v>1737</v>
      </c>
      <c r="G93" s="9" t="s">
        <v>817</v>
      </c>
      <c r="H93" s="9" t="s">
        <v>38</v>
      </c>
      <c r="I93" s="9" t="s">
        <v>818</v>
      </c>
      <c r="J93" s="9" t="s">
        <v>38</v>
      </c>
      <c r="K93" s="9" t="s">
        <v>1738</v>
      </c>
      <c r="L93" s="6" t="s">
        <v>447</v>
      </c>
      <c r="M93" s="10">
        <v>46210</v>
      </c>
      <c r="N93" s="7" t="s">
        <v>74</v>
      </c>
      <c r="O93" s="7" t="s">
        <v>74</v>
      </c>
      <c r="P93" s="6" t="s">
        <v>43</v>
      </c>
      <c r="Q93" s="9" t="s">
        <v>1739</v>
      </c>
      <c r="R93" s="6" t="str">
        <f>HYPERLINK("https://docs.wto.org/imrd/directdoc.asp?DDFDocuments/t/G/SPS/NNIC295.docx", "https://docs.wto.org/imrd/directdoc.asp?DDFDocuments/t/G/SPS/NNIC295.docx")</f>
        <v>https://docs.wto.org/imrd/directdoc.asp?DDFDocuments/t/G/SPS/NNIC295.docx</v>
      </c>
      <c r="S93" s="6" t="str">
        <f>HYPERLINK("https://docs.wto.org/imrd/directdoc.asp?DDFDocuments/u/G/SPS/NNIC295.docx", "https://docs.wto.org/imrd/directdoc.asp?DDFDocuments/u/G/SPS/NNIC295.docx")</f>
        <v>https://docs.wto.org/imrd/directdoc.asp?DDFDocuments/u/G/SPS/NNIC295.docx</v>
      </c>
      <c r="T93" s="6" t="str">
        <f>HYPERLINK("https://docs.wto.org/imrd/directdoc.asp?DDFDocuments/v/G/SPS/NNIC295.docx", "https://docs.wto.org/imrd/directdoc.asp?DDFDocuments/v/G/SPS/NNIC295.docx")</f>
        <v>https://docs.wto.org/imrd/directdoc.asp?DDFDocuments/v/G/SPS/NNIC295.docx</v>
      </c>
      <c r="U93" s="6" t="s">
        <v>38</v>
      </c>
      <c r="V93" s="6" t="s">
        <v>38</v>
      </c>
      <c r="W93" s="6" t="s">
        <v>38</v>
      </c>
      <c r="X93" s="6" t="s">
        <v>38</v>
      </c>
      <c r="Y93" s="6" t="s">
        <v>38</v>
      </c>
      <c r="Z93" s="6" t="s">
        <v>38</v>
      </c>
      <c r="AA93" s="6" t="s">
        <v>38</v>
      </c>
      <c r="AB93" s="9" t="s">
        <v>38</v>
      </c>
      <c r="AC93" s="6" t="s">
        <v>45</v>
      </c>
      <c r="AD93" s="6" t="s">
        <v>45</v>
      </c>
      <c r="AE93" s="6" t="s">
        <v>45</v>
      </c>
      <c r="AF93" s="6" t="s">
        <v>46</v>
      </c>
      <c r="AG93" s="6" t="s">
        <v>65</v>
      </c>
      <c r="AH93" s="9" t="s">
        <v>38</v>
      </c>
    </row>
    <row r="94" spans="1:34" ht="20.100000000000001" customHeight="1" x14ac:dyDescent="0.25">
      <c r="A94" s="6" t="s">
        <v>813</v>
      </c>
      <c r="B94" s="10">
        <v>46150</v>
      </c>
      <c r="C94" s="8" t="str">
        <f>HYPERLINK("https://epingalert.org/en/Search?viewData= G/SPS/N/NIC/296"," G/SPS/N/NIC/296")</f>
        <v xml:space="preserve"> G/SPS/N/NIC/296</v>
      </c>
      <c r="D94" s="9" t="s">
        <v>1740</v>
      </c>
      <c r="E94" s="9" t="s">
        <v>1741</v>
      </c>
      <c r="F94" s="9" t="s">
        <v>1742</v>
      </c>
      <c r="G94" s="9" t="s">
        <v>1743</v>
      </c>
      <c r="H94" s="9" t="s">
        <v>38</v>
      </c>
      <c r="I94" s="9" t="s">
        <v>818</v>
      </c>
      <c r="J94" s="9" t="s">
        <v>38</v>
      </c>
      <c r="K94" s="9" t="s">
        <v>1738</v>
      </c>
      <c r="L94" s="6" t="s">
        <v>447</v>
      </c>
      <c r="M94" s="10">
        <v>46210</v>
      </c>
      <c r="N94" s="7" t="s">
        <v>74</v>
      </c>
      <c r="O94" s="7" t="s">
        <v>74</v>
      </c>
      <c r="P94" s="6" t="s">
        <v>43</v>
      </c>
      <c r="Q94" s="9" t="s">
        <v>1744</v>
      </c>
      <c r="R94" s="6" t="str">
        <f>HYPERLINK("https://docs.wto.org/imrd/directdoc.asp?DDFDocuments/t/G/SPS/NNIC296.docx", "https://docs.wto.org/imrd/directdoc.asp?DDFDocuments/t/G/SPS/NNIC296.docx")</f>
        <v>https://docs.wto.org/imrd/directdoc.asp?DDFDocuments/t/G/SPS/NNIC296.docx</v>
      </c>
      <c r="S94" s="6" t="str">
        <f>HYPERLINK("https://docs.wto.org/imrd/directdoc.asp?DDFDocuments/u/G/SPS/NNIC296.docx", "https://docs.wto.org/imrd/directdoc.asp?DDFDocuments/u/G/SPS/NNIC296.docx")</f>
        <v>https://docs.wto.org/imrd/directdoc.asp?DDFDocuments/u/G/SPS/NNIC296.docx</v>
      </c>
      <c r="T94" s="6" t="str">
        <f>HYPERLINK("https://docs.wto.org/imrd/directdoc.asp?DDFDocuments/v/G/SPS/NNIC296.docx", "https://docs.wto.org/imrd/directdoc.asp?DDFDocuments/v/G/SPS/NNIC296.docx")</f>
        <v>https://docs.wto.org/imrd/directdoc.asp?DDFDocuments/v/G/SPS/NNIC296.docx</v>
      </c>
      <c r="U94" s="6" t="s">
        <v>38</v>
      </c>
      <c r="V94" s="6" t="s">
        <v>38</v>
      </c>
      <c r="W94" s="6" t="s">
        <v>38</v>
      </c>
      <c r="X94" s="6" t="s">
        <v>38</v>
      </c>
      <c r="Y94" s="6" t="s">
        <v>38</v>
      </c>
      <c r="Z94" s="6" t="s">
        <v>38</v>
      </c>
      <c r="AA94" s="6" t="s">
        <v>38</v>
      </c>
      <c r="AB94" s="9" t="s">
        <v>38</v>
      </c>
      <c r="AC94" s="6" t="s">
        <v>45</v>
      </c>
      <c r="AD94" s="6" t="s">
        <v>45</v>
      </c>
      <c r="AE94" s="6" t="s">
        <v>45</v>
      </c>
      <c r="AF94" s="6" t="s">
        <v>46</v>
      </c>
      <c r="AG94" s="6" t="s">
        <v>65</v>
      </c>
      <c r="AH94" s="9" t="s">
        <v>38</v>
      </c>
    </row>
    <row r="95" spans="1:34" ht="20.100000000000001" customHeight="1" x14ac:dyDescent="0.25">
      <c r="A95" s="6" t="s">
        <v>813</v>
      </c>
      <c r="B95" s="10">
        <v>46150</v>
      </c>
      <c r="C95" s="8" t="str">
        <f>HYPERLINK("https://epingalert.org/en/Search?viewData= G/SPS/N/NIC/297"," G/SPS/N/NIC/297")</f>
        <v xml:space="preserve"> G/SPS/N/NIC/297</v>
      </c>
      <c r="D95" s="9" t="s">
        <v>1745</v>
      </c>
      <c r="E95" s="9" t="s">
        <v>1746</v>
      </c>
      <c r="F95" s="9" t="s">
        <v>1747</v>
      </c>
      <c r="G95" s="9" t="s">
        <v>1748</v>
      </c>
      <c r="H95" s="9" t="s">
        <v>38</v>
      </c>
      <c r="I95" s="9" t="s">
        <v>818</v>
      </c>
      <c r="J95" s="9" t="s">
        <v>38</v>
      </c>
      <c r="K95" s="9" t="s">
        <v>1749</v>
      </c>
      <c r="L95" s="6" t="s">
        <v>1750</v>
      </c>
      <c r="M95" s="10">
        <v>46210</v>
      </c>
      <c r="N95" s="7" t="s">
        <v>74</v>
      </c>
      <c r="O95" s="7" t="s">
        <v>74</v>
      </c>
      <c r="P95" s="6" t="s">
        <v>43</v>
      </c>
      <c r="Q95" s="9" t="s">
        <v>1751</v>
      </c>
      <c r="R95" s="6" t="str">
        <f>HYPERLINK("https://docs.wto.org/imrd/directdoc.asp?DDFDocuments/t/G/SPS/NNIC297.docx", "https://docs.wto.org/imrd/directdoc.asp?DDFDocuments/t/G/SPS/NNIC297.docx")</f>
        <v>https://docs.wto.org/imrd/directdoc.asp?DDFDocuments/t/G/SPS/NNIC297.docx</v>
      </c>
      <c r="S95" s="6" t="str">
        <f>HYPERLINK("https://docs.wto.org/imrd/directdoc.asp?DDFDocuments/u/G/SPS/NNIC297.docx", "https://docs.wto.org/imrd/directdoc.asp?DDFDocuments/u/G/SPS/NNIC297.docx")</f>
        <v>https://docs.wto.org/imrd/directdoc.asp?DDFDocuments/u/G/SPS/NNIC297.docx</v>
      </c>
      <c r="T95" s="6" t="str">
        <f>HYPERLINK("https://docs.wto.org/imrd/directdoc.asp?DDFDocuments/v/G/SPS/NNIC297.docx", "https://docs.wto.org/imrd/directdoc.asp?DDFDocuments/v/G/SPS/NNIC297.docx")</f>
        <v>https://docs.wto.org/imrd/directdoc.asp?DDFDocuments/v/G/SPS/NNIC297.docx</v>
      </c>
      <c r="U95" s="6" t="s">
        <v>38</v>
      </c>
      <c r="V95" s="6" t="s">
        <v>38</v>
      </c>
      <c r="W95" s="6" t="s">
        <v>38</v>
      </c>
      <c r="X95" s="6" t="s">
        <v>38</v>
      </c>
      <c r="Y95" s="6" t="s">
        <v>38</v>
      </c>
      <c r="Z95" s="6" t="s">
        <v>38</v>
      </c>
      <c r="AA95" s="6" t="s">
        <v>38</v>
      </c>
      <c r="AB95" s="9" t="s">
        <v>38</v>
      </c>
      <c r="AC95" s="6" t="s">
        <v>45</v>
      </c>
      <c r="AD95" s="6" t="s">
        <v>45</v>
      </c>
      <c r="AE95" s="6" t="s">
        <v>45</v>
      </c>
      <c r="AF95" s="6" t="s">
        <v>46</v>
      </c>
      <c r="AG95" s="6" t="s">
        <v>65</v>
      </c>
      <c r="AH95" s="9" t="s">
        <v>38</v>
      </c>
    </row>
    <row r="96" spans="1:34" ht="20.100000000000001" customHeight="1" x14ac:dyDescent="0.25">
      <c r="A96" s="6" t="s">
        <v>813</v>
      </c>
      <c r="B96" s="10">
        <v>46150</v>
      </c>
      <c r="C96" s="8" t="str">
        <f>HYPERLINK("https://epingalert.org/en/Search?viewData= G/SPS/N/NIC/298"," G/SPS/N/NIC/298")</f>
        <v xml:space="preserve"> G/SPS/N/NIC/298</v>
      </c>
      <c r="D96" s="9" t="s">
        <v>1752</v>
      </c>
      <c r="E96" s="9" t="s">
        <v>1753</v>
      </c>
      <c r="F96" s="9" t="s">
        <v>1754</v>
      </c>
      <c r="G96" s="9" t="s">
        <v>1755</v>
      </c>
      <c r="H96" s="9" t="s">
        <v>38</v>
      </c>
      <c r="I96" s="9" t="s">
        <v>818</v>
      </c>
      <c r="J96" s="9" t="s">
        <v>38</v>
      </c>
      <c r="K96" s="9" t="s">
        <v>1738</v>
      </c>
      <c r="L96" s="6" t="s">
        <v>1756</v>
      </c>
      <c r="M96" s="10">
        <v>46210</v>
      </c>
      <c r="N96" s="7" t="s">
        <v>74</v>
      </c>
      <c r="O96" s="7" t="s">
        <v>74</v>
      </c>
      <c r="P96" s="6" t="s">
        <v>43</v>
      </c>
      <c r="Q96" s="9" t="s">
        <v>1757</v>
      </c>
      <c r="R96" s="6" t="str">
        <f>HYPERLINK("https://docs.wto.org/imrd/directdoc.asp?DDFDocuments/t/G/SPS/NNIC298.docx", "https://docs.wto.org/imrd/directdoc.asp?DDFDocuments/t/G/SPS/NNIC298.docx")</f>
        <v>https://docs.wto.org/imrd/directdoc.asp?DDFDocuments/t/G/SPS/NNIC298.docx</v>
      </c>
      <c r="S96" s="6" t="str">
        <f>HYPERLINK("https://docs.wto.org/imrd/directdoc.asp?DDFDocuments/u/G/SPS/NNIC298.docx", "https://docs.wto.org/imrd/directdoc.asp?DDFDocuments/u/G/SPS/NNIC298.docx")</f>
        <v>https://docs.wto.org/imrd/directdoc.asp?DDFDocuments/u/G/SPS/NNIC298.docx</v>
      </c>
      <c r="T96" s="6" t="str">
        <f>HYPERLINK("https://docs.wto.org/imrd/directdoc.asp?DDFDocuments/v/G/SPS/NNIC298.docx", "https://docs.wto.org/imrd/directdoc.asp?DDFDocuments/v/G/SPS/NNIC298.docx")</f>
        <v>https://docs.wto.org/imrd/directdoc.asp?DDFDocuments/v/G/SPS/NNIC298.docx</v>
      </c>
      <c r="U96" s="6" t="s">
        <v>38</v>
      </c>
      <c r="V96" s="6" t="s">
        <v>38</v>
      </c>
      <c r="W96" s="6" t="s">
        <v>38</v>
      </c>
      <c r="X96" s="6" t="s">
        <v>38</v>
      </c>
      <c r="Y96" s="6" t="s">
        <v>38</v>
      </c>
      <c r="Z96" s="6" t="s">
        <v>38</v>
      </c>
      <c r="AA96" s="6" t="s">
        <v>38</v>
      </c>
      <c r="AB96" s="9" t="s">
        <v>38</v>
      </c>
      <c r="AC96" s="6" t="s">
        <v>45</v>
      </c>
      <c r="AD96" s="6" t="s">
        <v>45</v>
      </c>
      <c r="AE96" s="6" t="s">
        <v>45</v>
      </c>
      <c r="AF96" s="6" t="s">
        <v>46</v>
      </c>
      <c r="AG96" s="6" t="s">
        <v>65</v>
      </c>
      <c r="AH96" s="9" t="s">
        <v>38</v>
      </c>
    </row>
    <row r="97" spans="1:34" ht="20.100000000000001" customHeight="1" x14ac:dyDescent="0.25">
      <c r="A97" s="6" t="s">
        <v>813</v>
      </c>
      <c r="B97" s="10">
        <v>46150</v>
      </c>
      <c r="C97" s="8" t="str">
        <f>HYPERLINK("https://epingalert.org/en/Search?viewData= G/SPS/N/NIC/299"," G/SPS/N/NIC/299")</f>
        <v xml:space="preserve"> G/SPS/N/NIC/299</v>
      </c>
      <c r="D97" s="9" t="s">
        <v>1758</v>
      </c>
      <c r="E97" s="9" t="s">
        <v>1759</v>
      </c>
      <c r="F97" s="9" t="s">
        <v>1760</v>
      </c>
      <c r="G97" s="9" t="s">
        <v>1761</v>
      </c>
      <c r="H97" s="9" t="s">
        <v>38</v>
      </c>
      <c r="I97" s="9" t="s">
        <v>818</v>
      </c>
      <c r="J97" s="9" t="s">
        <v>38</v>
      </c>
      <c r="K97" s="9" t="s">
        <v>1738</v>
      </c>
      <c r="L97" s="6" t="s">
        <v>447</v>
      </c>
      <c r="M97" s="10">
        <v>46210</v>
      </c>
      <c r="N97" s="7" t="s">
        <v>74</v>
      </c>
      <c r="O97" s="7" t="s">
        <v>74</v>
      </c>
      <c r="P97" s="6" t="s">
        <v>43</v>
      </c>
      <c r="Q97" s="9" t="s">
        <v>1762</v>
      </c>
      <c r="R97" s="6" t="str">
        <f>HYPERLINK("https://docs.wto.org/imrd/directdoc.asp?DDFDocuments/t/G/SPS/NNIC299.docx", "https://docs.wto.org/imrd/directdoc.asp?DDFDocuments/t/G/SPS/NNIC299.docx")</f>
        <v>https://docs.wto.org/imrd/directdoc.asp?DDFDocuments/t/G/SPS/NNIC299.docx</v>
      </c>
      <c r="S97" s="6" t="str">
        <f>HYPERLINK("https://docs.wto.org/imrd/directdoc.asp?DDFDocuments/u/G/SPS/NNIC299.docx", "https://docs.wto.org/imrd/directdoc.asp?DDFDocuments/u/G/SPS/NNIC299.docx")</f>
        <v>https://docs.wto.org/imrd/directdoc.asp?DDFDocuments/u/G/SPS/NNIC299.docx</v>
      </c>
      <c r="T97" s="6" t="str">
        <f>HYPERLINK("https://docs.wto.org/imrd/directdoc.asp?DDFDocuments/v/G/SPS/NNIC299.docx", "https://docs.wto.org/imrd/directdoc.asp?DDFDocuments/v/G/SPS/NNIC299.docx")</f>
        <v>https://docs.wto.org/imrd/directdoc.asp?DDFDocuments/v/G/SPS/NNIC299.docx</v>
      </c>
      <c r="U97" s="6" t="s">
        <v>38</v>
      </c>
      <c r="V97" s="6" t="s">
        <v>38</v>
      </c>
      <c r="W97" s="6" t="s">
        <v>38</v>
      </c>
      <c r="X97" s="6" t="s">
        <v>38</v>
      </c>
      <c r="Y97" s="6" t="s">
        <v>38</v>
      </c>
      <c r="Z97" s="6" t="s">
        <v>38</v>
      </c>
      <c r="AA97" s="6" t="s">
        <v>38</v>
      </c>
      <c r="AB97" s="9" t="s">
        <v>38</v>
      </c>
      <c r="AC97" s="6" t="s">
        <v>45</v>
      </c>
      <c r="AD97" s="6" t="s">
        <v>45</v>
      </c>
      <c r="AE97" s="6" t="s">
        <v>45</v>
      </c>
      <c r="AF97" s="6" t="s">
        <v>46</v>
      </c>
      <c r="AG97" s="6" t="s">
        <v>65</v>
      </c>
      <c r="AH97" s="9" t="s">
        <v>38</v>
      </c>
    </row>
    <row r="98" spans="1:34" ht="20.100000000000001" customHeight="1" x14ac:dyDescent="0.25">
      <c r="A98" s="6" t="s">
        <v>813</v>
      </c>
      <c r="B98" s="10">
        <v>46150</v>
      </c>
      <c r="C98" s="8" t="str">
        <f>HYPERLINK("https://epingalert.org/en/Search?viewData= G/SPS/N/NIC/300"," G/SPS/N/NIC/300")</f>
        <v xml:space="preserve"> G/SPS/N/NIC/300</v>
      </c>
      <c r="D98" s="9" t="s">
        <v>1763</v>
      </c>
      <c r="E98" s="9" t="s">
        <v>1764</v>
      </c>
      <c r="F98" s="9" t="s">
        <v>1747</v>
      </c>
      <c r="G98" s="9" t="s">
        <v>1748</v>
      </c>
      <c r="H98" s="9" t="s">
        <v>38</v>
      </c>
      <c r="I98" s="9" t="s">
        <v>818</v>
      </c>
      <c r="J98" s="9" t="s">
        <v>38</v>
      </c>
      <c r="K98" s="9" t="s">
        <v>1738</v>
      </c>
      <c r="L98" s="6" t="s">
        <v>116</v>
      </c>
      <c r="M98" s="10">
        <v>46210</v>
      </c>
      <c r="N98" s="7" t="s">
        <v>74</v>
      </c>
      <c r="O98" s="7" t="s">
        <v>74</v>
      </c>
      <c r="P98" s="6" t="s">
        <v>43</v>
      </c>
      <c r="Q98" s="9" t="s">
        <v>1765</v>
      </c>
      <c r="R98" s="6" t="str">
        <f>HYPERLINK("https://docs.wto.org/imrd/directdoc.asp?DDFDocuments/t/G/SPS/NNIC300.docx", "https://docs.wto.org/imrd/directdoc.asp?DDFDocuments/t/G/SPS/NNIC300.docx")</f>
        <v>https://docs.wto.org/imrd/directdoc.asp?DDFDocuments/t/G/SPS/NNIC300.docx</v>
      </c>
      <c r="S98" s="6" t="str">
        <f>HYPERLINK("https://docs.wto.org/imrd/directdoc.asp?DDFDocuments/u/G/SPS/NNIC300.docx", "https://docs.wto.org/imrd/directdoc.asp?DDFDocuments/u/G/SPS/NNIC300.docx")</f>
        <v>https://docs.wto.org/imrd/directdoc.asp?DDFDocuments/u/G/SPS/NNIC300.docx</v>
      </c>
      <c r="T98" s="6" t="str">
        <f>HYPERLINK("https://docs.wto.org/imrd/directdoc.asp?DDFDocuments/v/G/SPS/NNIC300.docx", "https://docs.wto.org/imrd/directdoc.asp?DDFDocuments/v/G/SPS/NNIC300.docx")</f>
        <v>https://docs.wto.org/imrd/directdoc.asp?DDFDocuments/v/G/SPS/NNIC300.docx</v>
      </c>
      <c r="U98" s="6" t="s">
        <v>38</v>
      </c>
      <c r="V98" s="6" t="s">
        <v>38</v>
      </c>
      <c r="W98" s="6" t="s">
        <v>38</v>
      </c>
      <c r="X98" s="6" t="s">
        <v>38</v>
      </c>
      <c r="Y98" s="6" t="s">
        <v>38</v>
      </c>
      <c r="Z98" s="6" t="s">
        <v>38</v>
      </c>
      <c r="AA98" s="6" t="s">
        <v>38</v>
      </c>
      <c r="AB98" s="9" t="s">
        <v>38</v>
      </c>
      <c r="AC98" s="6" t="s">
        <v>45</v>
      </c>
      <c r="AD98" s="6" t="s">
        <v>45</v>
      </c>
      <c r="AE98" s="6" t="s">
        <v>45</v>
      </c>
      <c r="AF98" s="6" t="s">
        <v>46</v>
      </c>
      <c r="AG98" s="6" t="s">
        <v>65</v>
      </c>
      <c r="AH98" s="9" t="s">
        <v>38</v>
      </c>
    </row>
    <row r="99" spans="1:34" ht="20.100000000000001" customHeight="1" x14ac:dyDescent="0.25">
      <c r="A99" s="6" t="s">
        <v>788</v>
      </c>
      <c r="B99" s="10">
        <v>46150</v>
      </c>
      <c r="C99" s="8" t="str">
        <f>HYPERLINK("https://epingalert.org/en/Search?viewData= G/SPS/N/UKR/254/Add.2"," G/SPS/N/UKR/254/Add.2")</f>
        <v xml:space="preserve"> G/SPS/N/UKR/254/Add.2</v>
      </c>
      <c r="D99" s="9" t="s">
        <v>1766</v>
      </c>
      <c r="E99" s="9" t="s">
        <v>1767</v>
      </c>
      <c r="F99" s="9" t="s">
        <v>1768</v>
      </c>
      <c r="G99" s="9" t="s">
        <v>38</v>
      </c>
      <c r="H99" s="9" t="s">
        <v>1769</v>
      </c>
      <c r="I99" s="9" t="s">
        <v>60</v>
      </c>
      <c r="J99" s="9" t="s">
        <v>38</v>
      </c>
      <c r="K99" s="9" t="s">
        <v>637</v>
      </c>
      <c r="L99" s="6"/>
      <c r="M99" s="10" t="s">
        <v>38</v>
      </c>
      <c r="N99" s="7"/>
      <c r="O99" s="7"/>
      <c r="P99" s="6" t="s">
        <v>54</v>
      </c>
      <c r="Q99" s="9" t="s">
        <v>1770</v>
      </c>
      <c r="R99" s="6" t="str">
        <f>HYPERLINK("https://docs.wto.org/imrd/directdoc.asp?DDFDocuments/t/G/SPS/NUKR254A2.docx", "https://docs.wto.org/imrd/directdoc.asp?DDFDocuments/t/G/SPS/NUKR254A2.docx")</f>
        <v>https://docs.wto.org/imrd/directdoc.asp?DDFDocuments/t/G/SPS/NUKR254A2.docx</v>
      </c>
      <c r="S99" s="6" t="str">
        <f>HYPERLINK("https://docs.wto.org/imrd/directdoc.asp?DDFDocuments/u/G/SPS/NUKR254A2.docx", "https://docs.wto.org/imrd/directdoc.asp?DDFDocuments/u/G/SPS/NUKR254A2.docx")</f>
        <v>https://docs.wto.org/imrd/directdoc.asp?DDFDocuments/u/G/SPS/NUKR254A2.docx</v>
      </c>
      <c r="T99" s="6" t="str">
        <f>HYPERLINK("https://docs.wto.org/imrd/directdoc.asp?DDFDocuments/v/G/SPS/NUKR254A2.docx", "https://docs.wto.org/imrd/directdoc.asp?DDFDocuments/v/G/SPS/NUKR254A2.docx")</f>
        <v>https://docs.wto.org/imrd/directdoc.asp?DDFDocuments/v/G/SPS/NUKR254A2.docx</v>
      </c>
      <c r="U99" s="6" t="s">
        <v>38</v>
      </c>
      <c r="V99" s="6" t="s">
        <v>38</v>
      </c>
      <c r="W99" s="6" t="s">
        <v>38</v>
      </c>
      <c r="X99" s="6" t="s">
        <v>38</v>
      </c>
      <c r="Y99" s="6" t="s">
        <v>38</v>
      </c>
      <c r="Z99" s="6" t="s">
        <v>38</v>
      </c>
      <c r="AA99" s="6" t="s">
        <v>38</v>
      </c>
      <c r="AB99" s="9" t="s">
        <v>38</v>
      </c>
      <c r="AC99" s="6" t="s">
        <v>38</v>
      </c>
      <c r="AD99" s="6" t="s">
        <v>38</v>
      </c>
      <c r="AE99" s="6" t="s">
        <v>38</v>
      </c>
      <c r="AF99" s="6" t="s">
        <v>38</v>
      </c>
      <c r="AG99" s="6" t="s">
        <v>38</v>
      </c>
      <c r="AH99" s="9" t="s">
        <v>38</v>
      </c>
    </row>
    <row r="100" spans="1:34" ht="20.100000000000001" customHeight="1" x14ac:dyDescent="0.25">
      <c r="A100" s="6" t="s">
        <v>1771</v>
      </c>
      <c r="B100" s="10">
        <v>46150</v>
      </c>
      <c r="C100" s="8" t="str">
        <f>HYPERLINK("https://epingalert.org/en/Search?viewData= G/SPS/N/URY/106/Add.1"," G/SPS/N/URY/106/Add.1")</f>
        <v xml:space="preserve"> G/SPS/N/URY/106/Add.1</v>
      </c>
      <c r="D100" s="9" t="s">
        <v>1772</v>
      </c>
      <c r="E100" s="9" t="s">
        <v>1772</v>
      </c>
      <c r="F100" s="9" t="s">
        <v>1773</v>
      </c>
      <c r="G100" s="9" t="s">
        <v>1774</v>
      </c>
      <c r="H100" s="9" t="s">
        <v>38</v>
      </c>
      <c r="I100" s="9" t="s">
        <v>344</v>
      </c>
      <c r="J100" s="9" t="s">
        <v>38</v>
      </c>
      <c r="K100" s="9" t="s">
        <v>1775</v>
      </c>
      <c r="L100" s="6"/>
      <c r="M100" s="10" t="s">
        <v>38</v>
      </c>
      <c r="N100" s="7"/>
      <c r="O100" s="7"/>
      <c r="P100" s="6" t="s">
        <v>162</v>
      </c>
      <c r="Q100" s="9" t="s">
        <v>1776</v>
      </c>
      <c r="R100" s="6" t="str">
        <f>HYPERLINK("https://docs.wto.org/imrd/directdoc.asp?DDFDocuments/t/G/SPS/NURY106A1.docx", "https://docs.wto.org/imrd/directdoc.asp?DDFDocuments/t/G/SPS/NURY106A1.docx")</f>
        <v>https://docs.wto.org/imrd/directdoc.asp?DDFDocuments/t/G/SPS/NURY106A1.docx</v>
      </c>
      <c r="S100" s="6" t="str">
        <f>HYPERLINK("https://docs.wto.org/imrd/directdoc.asp?DDFDocuments/u/G/SPS/NURY106A1.docx", "https://docs.wto.org/imrd/directdoc.asp?DDFDocuments/u/G/SPS/NURY106A1.docx")</f>
        <v>https://docs.wto.org/imrd/directdoc.asp?DDFDocuments/u/G/SPS/NURY106A1.docx</v>
      </c>
      <c r="T100" s="6" t="str">
        <f>HYPERLINK("https://docs.wto.org/imrd/directdoc.asp?DDFDocuments/v/G/SPS/NURY106A1.docx", "https://docs.wto.org/imrd/directdoc.asp?DDFDocuments/v/G/SPS/NURY106A1.docx")</f>
        <v>https://docs.wto.org/imrd/directdoc.asp?DDFDocuments/v/G/SPS/NURY106A1.docx</v>
      </c>
      <c r="U100" s="6" t="s">
        <v>38</v>
      </c>
      <c r="V100" s="6" t="s">
        <v>38</v>
      </c>
      <c r="W100" s="6" t="s">
        <v>38</v>
      </c>
      <c r="X100" s="6" t="s">
        <v>38</v>
      </c>
      <c r="Y100" s="6" t="s">
        <v>38</v>
      </c>
      <c r="Z100" s="6" t="s">
        <v>38</v>
      </c>
      <c r="AA100" s="6" t="s">
        <v>38</v>
      </c>
      <c r="AB100" s="9" t="s">
        <v>38</v>
      </c>
      <c r="AC100" s="6" t="s">
        <v>38</v>
      </c>
      <c r="AD100" s="6" t="s">
        <v>38</v>
      </c>
      <c r="AE100" s="6" t="s">
        <v>38</v>
      </c>
      <c r="AF100" s="6" t="s">
        <v>38</v>
      </c>
      <c r="AG100" s="6" t="s">
        <v>38</v>
      </c>
      <c r="AH100" s="9" t="s">
        <v>38</v>
      </c>
    </row>
    <row r="101" spans="1:34" ht="20.100000000000001" customHeight="1" x14ac:dyDescent="0.25">
      <c r="A101" s="6" t="s">
        <v>66</v>
      </c>
      <c r="B101" s="10">
        <v>46150</v>
      </c>
      <c r="C101" s="8" t="str">
        <f>HYPERLINK("https://epingalert.org/en/Search?viewData= G/TBT/N/BDI/384/Add.1, G/TBT/N/KEN/1464/Add.1, G/TBT/N/RWA/896/Add.1, G/TBT/N/TZA/998/Add.1, G/TBT/N/UGA/1802/Add.1"," G/TBT/N/BDI/384/Add.1, G/TBT/N/KEN/1464/Add.1, G/TBT/N/RWA/896/Add.1, G/TBT/N/TZA/998/Add.1, G/TBT/N/UGA/1802/Add.1")</f>
        <v xml:space="preserve"> G/TBT/N/BDI/384/Add.1, G/TBT/N/KEN/1464/Add.1, G/TBT/N/RWA/896/Add.1, G/TBT/N/TZA/998/Add.1, G/TBT/N/UGA/1802/Add.1</v>
      </c>
      <c r="D101" s="9" t="s">
        <v>1777</v>
      </c>
      <c r="E101" s="9" t="s">
        <v>1778</v>
      </c>
      <c r="F101" s="9" t="s">
        <v>1779</v>
      </c>
      <c r="G101" s="9" t="s">
        <v>1780</v>
      </c>
      <c r="H101" s="9" t="s">
        <v>1781</v>
      </c>
      <c r="I101" s="9" t="s">
        <v>644</v>
      </c>
      <c r="J101" s="9" t="s">
        <v>38</v>
      </c>
      <c r="K101" s="9" t="s">
        <v>38</v>
      </c>
      <c r="L101" s="6"/>
      <c r="M101" s="10" t="s">
        <v>38</v>
      </c>
      <c r="N101" s="7"/>
      <c r="O101" s="7"/>
      <c r="P101" s="6" t="s">
        <v>54</v>
      </c>
      <c r="Q101" s="6"/>
      <c r="R101" s="6" t="str">
        <f>HYPERLINK("https://docs.wto.org/imrd/directdoc.asp?DDFDocuments/t/G/TBTN23/BDI384A1.docx", "https://docs.wto.org/imrd/directdoc.asp?DDFDocuments/t/G/TBTN23/BDI384A1.docx")</f>
        <v>https://docs.wto.org/imrd/directdoc.asp?DDFDocuments/t/G/TBTN23/BDI384A1.docx</v>
      </c>
      <c r="S101" s="6" t="str">
        <f>HYPERLINK("https://docs.wto.org/imrd/directdoc.asp?DDFDocuments/u/G/TBTN23/BDI384A1.docx", "https://docs.wto.org/imrd/directdoc.asp?DDFDocuments/u/G/TBTN23/BDI384A1.docx")</f>
        <v>https://docs.wto.org/imrd/directdoc.asp?DDFDocuments/u/G/TBTN23/BDI384A1.docx</v>
      </c>
      <c r="T101" s="6" t="str">
        <f>HYPERLINK("https://docs.wto.org/imrd/directdoc.asp?DDFDocuments/v/G/TBTN23/BDI384A1.docx", "https://docs.wto.org/imrd/directdoc.asp?DDFDocuments/v/G/TBTN23/BDI384A1.docx")</f>
        <v>https://docs.wto.org/imrd/directdoc.asp?DDFDocuments/v/G/TBTN23/BDI384A1.docx</v>
      </c>
      <c r="U101" s="6" t="s">
        <v>46</v>
      </c>
      <c r="V101" s="6" t="s">
        <v>45</v>
      </c>
      <c r="W101" s="6" t="s">
        <v>45</v>
      </c>
      <c r="X101" s="6" t="s">
        <v>45</v>
      </c>
      <c r="Y101" s="6" t="s">
        <v>45</v>
      </c>
      <c r="Z101" s="6" t="s">
        <v>45</v>
      </c>
      <c r="AA101" s="6" t="s">
        <v>45</v>
      </c>
      <c r="AB101" s="9" t="s">
        <v>38</v>
      </c>
      <c r="AC101" s="6" t="s">
        <v>38</v>
      </c>
      <c r="AD101" s="6" t="s">
        <v>38</v>
      </c>
      <c r="AE101" s="6" t="s">
        <v>38</v>
      </c>
      <c r="AF101" s="6" t="s">
        <v>38</v>
      </c>
      <c r="AG101" s="6" t="s">
        <v>38</v>
      </c>
      <c r="AH101" s="9" t="s">
        <v>38</v>
      </c>
    </row>
    <row r="102" spans="1:34" ht="20.100000000000001" customHeight="1" x14ac:dyDescent="0.25">
      <c r="A102" s="6" t="s">
        <v>77</v>
      </c>
      <c r="B102" s="10">
        <v>46150</v>
      </c>
      <c r="C102" s="8" t="str">
        <f>HYPERLINK("https://epingalert.org/en/Search?viewData= G/TBT/N/BDI/384/Add.1, G/TBT/N/KEN/1464/Add.1, G/TBT/N/RWA/896/Add.1, G/TBT/N/TZA/998/Add.1, G/TBT/N/UGA/1802/Add.1"," G/TBT/N/BDI/384/Add.1, G/TBT/N/KEN/1464/Add.1, G/TBT/N/RWA/896/Add.1, G/TBT/N/TZA/998/Add.1, G/TBT/N/UGA/1802/Add.1")</f>
        <v xml:space="preserve"> G/TBT/N/BDI/384/Add.1, G/TBT/N/KEN/1464/Add.1, G/TBT/N/RWA/896/Add.1, G/TBT/N/TZA/998/Add.1, G/TBT/N/UGA/1802/Add.1</v>
      </c>
      <c r="D102" s="9" t="s">
        <v>1777</v>
      </c>
      <c r="E102" s="9" t="s">
        <v>1778</v>
      </c>
      <c r="F102" s="9" t="s">
        <v>1779</v>
      </c>
      <c r="G102" s="9" t="s">
        <v>1780</v>
      </c>
      <c r="H102" s="9" t="s">
        <v>1781</v>
      </c>
      <c r="I102" s="9" t="s">
        <v>644</v>
      </c>
      <c r="J102" s="9" t="s">
        <v>38</v>
      </c>
      <c r="K102" s="9" t="s">
        <v>38</v>
      </c>
      <c r="L102" s="6"/>
      <c r="M102" s="10" t="s">
        <v>38</v>
      </c>
      <c r="N102" s="7"/>
      <c r="O102" s="7"/>
      <c r="P102" s="6" t="s">
        <v>54</v>
      </c>
      <c r="Q102" s="6"/>
      <c r="R102" s="6" t="str">
        <f>HYPERLINK("https://docs.wto.org/imrd/directdoc.asp?DDFDocuments/t/G/TBTN23/BDI384A1.docx", "https://docs.wto.org/imrd/directdoc.asp?DDFDocuments/t/G/TBTN23/BDI384A1.docx")</f>
        <v>https://docs.wto.org/imrd/directdoc.asp?DDFDocuments/t/G/TBTN23/BDI384A1.docx</v>
      </c>
      <c r="S102" s="6" t="str">
        <f>HYPERLINK("https://docs.wto.org/imrd/directdoc.asp?DDFDocuments/u/G/TBTN23/BDI384A1.docx", "https://docs.wto.org/imrd/directdoc.asp?DDFDocuments/u/G/TBTN23/BDI384A1.docx")</f>
        <v>https://docs.wto.org/imrd/directdoc.asp?DDFDocuments/u/G/TBTN23/BDI384A1.docx</v>
      </c>
      <c r="T102" s="6" t="str">
        <f>HYPERLINK("https://docs.wto.org/imrd/directdoc.asp?DDFDocuments/v/G/TBTN23/BDI384A1.docx", "https://docs.wto.org/imrd/directdoc.asp?DDFDocuments/v/G/TBTN23/BDI384A1.docx")</f>
        <v>https://docs.wto.org/imrd/directdoc.asp?DDFDocuments/v/G/TBTN23/BDI384A1.docx</v>
      </c>
      <c r="U102" s="6" t="s">
        <v>46</v>
      </c>
      <c r="V102" s="6" t="s">
        <v>45</v>
      </c>
      <c r="W102" s="6" t="s">
        <v>45</v>
      </c>
      <c r="X102" s="6" t="s">
        <v>45</v>
      </c>
      <c r="Y102" s="6" t="s">
        <v>45</v>
      </c>
      <c r="Z102" s="6" t="s">
        <v>45</v>
      </c>
      <c r="AA102" s="6" t="s">
        <v>45</v>
      </c>
      <c r="AB102" s="9" t="s">
        <v>38</v>
      </c>
      <c r="AC102" s="6" t="s">
        <v>38</v>
      </c>
      <c r="AD102" s="6" t="s">
        <v>38</v>
      </c>
      <c r="AE102" s="6" t="s">
        <v>38</v>
      </c>
      <c r="AF102" s="6" t="s">
        <v>38</v>
      </c>
      <c r="AG102" s="6" t="s">
        <v>38</v>
      </c>
      <c r="AH102" s="9" t="s">
        <v>38</v>
      </c>
    </row>
    <row r="103" spans="1:34" ht="20.100000000000001" customHeight="1" x14ac:dyDescent="0.25">
      <c r="A103" s="6" t="s">
        <v>78</v>
      </c>
      <c r="B103" s="10">
        <v>46150</v>
      </c>
      <c r="C103" s="8" t="str">
        <f>HYPERLINK("https://epingalert.org/en/Search?viewData= G/TBT/N/BDI/384/Add.1, G/TBT/N/KEN/1464/Add.1, G/TBT/N/RWA/896/Add.1, G/TBT/N/TZA/998/Add.1, G/TBT/N/UGA/1802/Add.1"," G/TBT/N/BDI/384/Add.1, G/TBT/N/KEN/1464/Add.1, G/TBT/N/RWA/896/Add.1, G/TBT/N/TZA/998/Add.1, G/TBT/N/UGA/1802/Add.1")</f>
        <v xml:space="preserve"> G/TBT/N/BDI/384/Add.1, G/TBT/N/KEN/1464/Add.1, G/TBT/N/RWA/896/Add.1, G/TBT/N/TZA/998/Add.1, G/TBT/N/UGA/1802/Add.1</v>
      </c>
      <c r="D103" s="9" t="s">
        <v>1777</v>
      </c>
      <c r="E103" s="9" t="s">
        <v>1778</v>
      </c>
      <c r="F103" s="9" t="s">
        <v>1779</v>
      </c>
      <c r="G103" s="9" t="s">
        <v>1780</v>
      </c>
      <c r="H103" s="9" t="s">
        <v>1781</v>
      </c>
      <c r="I103" s="9" t="s">
        <v>644</v>
      </c>
      <c r="J103" s="9" t="s">
        <v>38</v>
      </c>
      <c r="K103" s="9" t="s">
        <v>38</v>
      </c>
      <c r="L103" s="6"/>
      <c r="M103" s="10" t="s">
        <v>38</v>
      </c>
      <c r="N103" s="7"/>
      <c r="O103" s="7"/>
      <c r="P103" s="6" t="s">
        <v>54</v>
      </c>
      <c r="Q103" s="6"/>
      <c r="R103" s="6" t="str">
        <f>HYPERLINK("https://docs.wto.org/imrd/directdoc.asp?DDFDocuments/t/G/TBTN23/BDI384A1.docx", "https://docs.wto.org/imrd/directdoc.asp?DDFDocuments/t/G/TBTN23/BDI384A1.docx")</f>
        <v>https://docs.wto.org/imrd/directdoc.asp?DDFDocuments/t/G/TBTN23/BDI384A1.docx</v>
      </c>
      <c r="S103" s="6" t="str">
        <f>HYPERLINK("https://docs.wto.org/imrd/directdoc.asp?DDFDocuments/u/G/TBTN23/BDI384A1.docx", "https://docs.wto.org/imrd/directdoc.asp?DDFDocuments/u/G/TBTN23/BDI384A1.docx")</f>
        <v>https://docs.wto.org/imrd/directdoc.asp?DDFDocuments/u/G/TBTN23/BDI384A1.docx</v>
      </c>
      <c r="T103" s="6" t="str">
        <f>HYPERLINK("https://docs.wto.org/imrd/directdoc.asp?DDFDocuments/v/G/TBTN23/BDI384A1.docx", "https://docs.wto.org/imrd/directdoc.asp?DDFDocuments/v/G/TBTN23/BDI384A1.docx")</f>
        <v>https://docs.wto.org/imrd/directdoc.asp?DDFDocuments/v/G/TBTN23/BDI384A1.docx</v>
      </c>
      <c r="U103" s="6" t="s">
        <v>46</v>
      </c>
      <c r="V103" s="6" t="s">
        <v>45</v>
      </c>
      <c r="W103" s="6" t="s">
        <v>45</v>
      </c>
      <c r="X103" s="6" t="s">
        <v>45</v>
      </c>
      <c r="Y103" s="6" t="s">
        <v>45</v>
      </c>
      <c r="Z103" s="6" t="s">
        <v>45</v>
      </c>
      <c r="AA103" s="6" t="s">
        <v>45</v>
      </c>
      <c r="AB103" s="9" t="s">
        <v>38</v>
      </c>
      <c r="AC103" s="6" t="s">
        <v>38</v>
      </c>
      <c r="AD103" s="6" t="s">
        <v>38</v>
      </c>
      <c r="AE103" s="6" t="s">
        <v>38</v>
      </c>
      <c r="AF103" s="6" t="s">
        <v>38</v>
      </c>
      <c r="AG103" s="6" t="s">
        <v>38</v>
      </c>
      <c r="AH103" s="9" t="s">
        <v>38</v>
      </c>
    </row>
    <row r="104" spans="1:34" ht="20.100000000000001" customHeight="1" x14ac:dyDescent="0.25">
      <c r="A104" s="6" t="s">
        <v>79</v>
      </c>
      <c r="B104" s="10">
        <v>46150</v>
      </c>
      <c r="C104" s="8" t="str">
        <f>HYPERLINK("https://epingalert.org/en/Search?viewData= G/TBT/N/BDI/384/Add.1, G/TBT/N/KEN/1464/Add.1, G/TBT/N/RWA/896/Add.1, G/TBT/N/TZA/998/Add.1, G/TBT/N/UGA/1802/Add.1"," G/TBT/N/BDI/384/Add.1, G/TBT/N/KEN/1464/Add.1, G/TBT/N/RWA/896/Add.1, G/TBT/N/TZA/998/Add.1, G/TBT/N/UGA/1802/Add.1")</f>
        <v xml:space="preserve"> G/TBT/N/BDI/384/Add.1, G/TBT/N/KEN/1464/Add.1, G/TBT/N/RWA/896/Add.1, G/TBT/N/TZA/998/Add.1, G/TBT/N/UGA/1802/Add.1</v>
      </c>
      <c r="D104" s="9" t="s">
        <v>1777</v>
      </c>
      <c r="E104" s="9" t="s">
        <v>1778</v>
      </c>
      <c r="F104" s="9" t="s">
        <v>1779</v>
      </c>
      <c r="G104" s="9" t="s">
        <v>1780</v>
      </c>
      <c r="H104" s="9" t="s">
        <v>1781</v>
      </c>
      <c r="I104" s="9" t="s">
        <v>644</v>
      </c>
      <c r="J104" s="9" t="s">
        <v>38</v>
      </c>
      <c r="K104" s="9" t="s">
        <v>38</v>
      </c>
      <c r="L104" s="6"/>
      <c r="M104" s="10" t="s">
        <v>38</v>
      </c>
      <c r="N104" s="7"/>
      <c r="O104" s="7"/>
      <c r="P104" s="6" t="s">
        <v>54</v>
      </c>
      <c r="Q104" s="6"/>
      <c r="R104" s="6" t="str">
        <f>HYPERLINK("https://docs.wto.org/imrd/directdoc.asp?DDFDocuments/t/G/TBTN23/BDI384A1.docx", "https://docs.wto.org/imrd/directdoc.asp?DDFDocuments/t/G/TBTN23/BDI384A1.docx")</f>
        <v>https://docs.wto.org/imrd/directdoc.asp?DDFDocuments/t/G/TBTN23/BDI384A1.docx</v>
      </c>
      <c r="S104" s="6" t="str">
        <f>HYPERLINK("https://docs.wto.org/imrd/directdoc.asp?DDFDocuments/u/G/TBTN23/BDI384A1.docx", "https://docs.wto.org/imrd/directdoc.asp?DDFDocuments/u/G/TBTN23/BDI384A1.docx")</f>
        <v>https://docs.wto.org/imrd/directdoc.asp?DDFDocuments/u/G/TBTN23/BDI384A1.docx</v>
      </c>
      <c r="T104" s="6" t="str">
        <f>HYPERLINK("https://docs.wto.org/imrd/directdoc.asp?DDFDocuments/v/G/TBTN23/BDI384A1.docx", "https://docs.wto.org/imrd/directdoc.asp?DDFDocuments/v/G/TBTN23/BDI384A1.docx")</f>
        <v>https://docs.wto.org/imrd/directdoc.asp?DDFDocuments/v/G/TBTN23/BDI384A1.docx</v>
      </c>
      <c r="U104" s="6" t="s">
        <v>46</v>
      </c>
      <c r="V104" s="6" t="s">
        <v>45</v>
      </c>
      <c r="W104" s="6" t="s">
        <v>45</v>
      </c>
      <c r="X104" s="6" t="s">
        <v>45</v>
      </c>
      <c r="Y104" s="6" t="s">
        <v>45</v>
      </c>
      <c r="Z104" s="6" t="s">
        <v>45</v>
      </c>
      <c r="AA104" s="6" t="s">
        <v>45</v>
      </c>
      <c r="AB104" s="9" t="s">
        <v>38</v>
      </c>
      <c r="AC104" s="6" t="s">
        <v>38</v>
      </c>
      <c r="AD104" s="6" t="s">
        <v>38</v>
      </c>
      <c r="AE104" s="6" t="s">
        <v>38</v>
      </c>
      <c r="AF104" s="6" t="s">
        <v>38</v>
      </c>
      <c r="AG104" s="6" t="s">
        <v>38</v>
      </c>
      <c r="AH104" s="9" t="s">
        <v>38</v>
      </c>
    </row>
    <row r="105" spans="1:34" ht="20.100000000000001" customHeight="1" x14ac:dyDescent="0.25">
      <c r="A105" s="6" t="s">
        <v>80</v>
      </c>
      <c r="B105" s="10">
        <v>46150</v>
      </c>
      <c r="C105" s="8" t="str">
        <f>HYPERLINK("https://epingalert.org/en/Search?viewData= G/TBT/N/BDI/384/Add.1, G/TBT/N/KEN/1464/Add.1, G/TBT/N/RWA/896/Add.1, G/TBT/N/TZA/998/Add.1, G/TBT/N/UGA/1802/Add.1"," G/TBT/N/BDI/384/Add.1, G/TBT/N/KEN/1464/Add.1, G/TBT/N/RWA/896/Add.1, G/TBT/N/TZA/998/Add.1, G/TBT/N/UGA/1802/Add.1")</f>
        <v xml:space="preserve"> G/TBT/N/BDI/384/Add.1, G/TBT/N/KEN/1464/Add.1, G/TBT/N/RWA/896/Add.1, G/TBT/N/TZA/998/Add.1, G/TBT/N/UGA/1802/Add.1</v>
      </c>
      <c r="D105" s="9" t="s">
        <v>1777</v>
      </c>
      <c r="E105" s="9" t="s">
        <v>1778</v>
      </c>
      <c r="F105" s="9" t="s">
        <v>1779</v>
      </c>
      <c r="G105" s="9" t="s">
        <v>1780</v>
      </c>
      <c r="H105" s="9" t="s">
        <v>1781</v>
      </c>
      <c r="I105" s="9" t="s">
        <v>503</v>
      </c>
      <c r="J105" s="9" t="s">
        <v>38</v>
      </c>
      <c r="K105" s="9" t="s">
        <v>38</v>
      </c>
      <c r="L105" s="6"/>
      <c r="M105" s="10" t="s">
        <v>38</v>
      </c>
      <c r="N105" s="7"/>
      <c r="O105" s="7"/>
      <c r="P105" s="6" t="s">
        <v>54</v>
      </c>
      <c r="Q105" s="6"/>
      <c r="R105" s="6" t="str">
        <f>HYPERLINK("https://docs.wto.org/imrd/directdoc.asp?DDFDocuments/t/G/TBTN23/BDI384A1.docx", "https://docs.wto.org/imrd/directdoc.asp?DDFDocuments/t/G/TBTN23/BDI384A1.docx")</f>
        <v>https://docs.wto.org/imrd/directdoc.asp?DDFDocuments/t/G/TBTN23/BDI384A1.docx</v>
      </c>
      <c r="S105" s="6" t="str">
        <f>HYPERLINK("https://docs.wto.org/imrd/directdoc.asp?DDFDocuments/u/G/TBTN23/BDI384A1.docx", "https://docs.wto.org/imrd/directdoc.asp?DDFDocuments/u/G/TBTN23/BDI384A1.docx")</f>
        <v>https://docs.wto.org/imrd/directdoc.asp?DDFDocuments/u/G/TBTN23/BDI384A1.docx</v>
      </c>
      <c r="T105" s="6" t="str">
        <f>HYPERLINK("https://docs.wto.org/imrd/directdoc.asp?DDFDocuments/v/G/TBTN23/BDI384A1.docx", "https://docs.wto.org/imrd/directdoc.asp?DDFDocuments/v/G/TBTN23/BDI384A1.docx")</f>
        <v>https://docs.wto.org/imrd/directdoc.asp?DDFDocuments/v/G/TBTN23/BDI384A1.docx</v>
      </c>
      <c r="U105" s="6" t="s">
        <v>46</v>
      </c>
      <c r="V105" s="6" t="s">
        <v>45</v>
      </c>
      <c r="W105" s="6" t="s">
        <v>45</v>
      </c>
      <c r="X105" s="6" t="s">
        <v>45</v>
      </c>
      <c r="Y105" s="6" t="s">
        <v>45</v>
      </c>
      <c r="Z105" s="6" t="s">
        <v>45</v>
      </c>
      <c r="AA105" s="6" t="s">
        <v>45</v>
      </c>
      <c r="AB105" s="9" t="s">
        <v>38</v>
      </c>
      <c r="AC105" s="6" t="s">
        <v>38</v>
      </c>
      <c r="AD105" s="6" t="s">
        <v>38</v>
      </c>
      <c r="AE105" s="6" t="s">
        <v>38</v>
      </c>
      <c r="AF105" s="6" t="s">
        <v>38</v>
      </c>
      <c r="AG105" s="6" t="s">
        <v>38</v>
      </c>
      <c r="AH105" s="9" t="s">
        <v>38</v>
      </c>
    </row>
    <row r="106" spans="1:34" ht="20.100000000000001" customHeight="1" x14ac:dyDescent="0.25">
      <c r="A106" s="6" t="s">
        <v>66</v>
      </c>
      <c r="B106" s="10">
        <v>46150</v>
      </c>
      <c r="C106" s="8" t="str">
        <f>HYPERLINK("https://epingalert.org/en/Search?viewData= G/TBT/N/BDI/574/Add.1, G/TBT/N/KEN/1766/Add.1, G/TBT/N/RWA/1166/Add.1, G/TBT/N/TZA/1282/Add.1, G/TBT/N/UGA/2115/Add.1"," G/TBT/N/BDI/574/Add.1, G/TBT/N/KEN/1766/Add.1, G/TBT/N/RWA/1166/Add.1, G/TBT/N/TZA/1282/Add.1, G/TBT/N/UGA/2115/Add.1")</f>
        <v xml:space="preserve"> G/TBT/N/BDI/574/Add.1, G/TBT/N/KEN/1766/Add.1, G/TBT/N/RWA/1166/Add.1, G/TBT/N/TZA/1282/Add.1, G/TBT/N/UGA/2115/Add.1</v>
      </c>
      <c r="D106" s="9" t="s">
        <v>246</v>
      </c>
      <c r="E106" s="9" t="s">
        <v>1782</v>
      </c>
      <c r="F106" s="9" t="s">
        <v>248</v>
      </c>
      <c r="G106" s="9" t="s">
        <v>249</v>
      </c>
      <c r="H106" s="9" t="s">
        <v>250</v>
      </c>
      <c r="I106" s="9" t="s">
        <v>1783</v>
      </c>
      <c r="J106" s="9" t="s">
        <v>38</v>
      </c>
      <c r="K106" s="9" t="s">
        <v>38</v>
      </c>
      <c r="L106" s="6"/>
      <c r="M106" s="10" t="s">
        <v>38</v>
      </c>
      <c r="N106" s="7"/>
      <c r="O106" s="7"/>
      <c r="P106" s="6" t="s">
        <v>54</v>
      </c>
      <c r="Q106" s="6"/>
      <c r="R106" s="6" t="str">
        <f>HYPERLINK("https://docs.wto.org/imrd/directdoc.asp?DDFDocuments/t/G/TBTN25/BDI574A1.docx", "https://docs.wto.org/imrd/directdoc.asp?DDFDocuments/t/G/TBTN25/BDI574A1.docx")</f>
        <v>https://docs.wto.org/imrd/directdoc.asp?DDFDocuments/t/G/TBTN25/BDI574A1.docx</v>
      </c>
      <c r="S106" s="6" t="str">
        <f>HYPERLINK("https://docs.wto.org/imrd/directdoc.asp?DDFDocuments/u/G/TBTN25/BDI574A1.docx", "https://docs.wto.org/imrd/directdoc.asp?DDFDocuments/u/G/TBTN25/BDI574A1.docx")</f>
        <v>https://docs.wto.org/imrd/directdoc.asp?DDFDocuments/u/G/TBTN25/BDI574A1.docx</v>
      </c>
      <c r="T106" s="6" t="str">
        <f>HYPERLINK("https://docs.wto.org/imrd/directdoc.asp?DDFDocuments/v/G/TBTN25/BDI574A1.docx", "https://docs.wto.org/imrd/directdoc.asp?DDFDocuments/v/G/TBTN25/BDI574A1.docx")</f>
        <v>https://docs.wto.org/imrd/directdoc.asp?DDFDocuments/v/G/TBTN25/BDI574A1.docx</v>
      </c>
      <c r="U106" s="6" t="s">
        <v>46</v>
      </c>
      <c r="V106" s="6" t="s">
        <v>45</v>
      </c>
      <c r="W106" s="6" t="s">
        <v>46</v>
      </c>
      <c r="X106" s="6" t="s">
        <v>45</v>
      </c>
      <c r="Y106" s="6" t="s">
        <v>45</v>
      </c>
      <c r="Z106" s="6" t="s">
        <v>45</v>
      </c>
      <c r="AA106" s="6" t="s">
        <v>45</v>
      </c>
      <c r="AB106" s="9" t="s">
        <v>38</v>
      </c>
      <c r="AC106" s="6" t="s">
        <v>38</v>
      </c>
      <c r="AD106" s="6" t="s">
        <v>38</v>
      </c>
      <c r="AE106" s="6" t="s">
        <v>38</v>
      </c>
      <c r="AF106" s="6" t="s">
        <v>38</v>
      </c>
      <c r="AG106" s="6" t="s">
        <v>38</v>
      </c>
      <c r="AH106" s="9" t="s">
        <v>38</v>
      </c>
    </row>
    <row r="107" spans="1:34" ht="20.100000000000001" customHeight="1" x14ac:dyDescent="0.25">
      <c r="A107" s="6" t="s">
        <v>77</v>
      </c>
      <c r="B107" s="10">
        <v>46150</v>
      </c>
      <c r="C107" s="8" t="str">
        <f>HYPERLINK("https://epingalert.org/en/Search?viewData= G/TBT/N/BDI/574/Add.1, G/TBT/N/KEN/1766/Add.1, G/TBT/N/RWA/1166/Add.1, G/TBT/N/TZA/1282/Add.1, G/TBT/N/UGA/2115/Add.1"," G/TBT/N/BDI/574/Add.1, G/TBT/N/KEN/1766/Add.1, G/TBT/N/RWA/1166/Add.1, G/TBT/N/TZA/1282/Add.1, G/TBT/N/UGA/2115/Add.1")</f>
        <v xml:space="preserve"> G/TBT/N/BDI/574/Add.1, G/TBT/N/KEN/1766/Add.1, G/TBT/N/RWA/1166/Add.1, G/TBT/N/TZA/1282/Add.1, G/TBT/N/UGA/2115/Add.1</v>
      </c>
      <c r="D107" s="9" t="s">
        <v>246</v>
      </c>
      <c r="E107" s="9" t="s">
        <v>1782</v>
      </c>
      <c r="F107" s="9" t="s">
        <v>248</v>
      </c>
      <c r="G107" s="9" t="s">
        <v>249</v>
      </c>
      <c r="H107" s="9" t="s">
        <v>250</v>
      </c>
      <c r="I107" s="9" t="s">
        <v>245</v>
      </c>
      <c r="J107" s="9" t="s">
        <v>38</v>
      </c>
      <c r="K107" s="9" t="s">
        <v>38</v>
      </c>
      <c r="L107" s="6"/>
      <c r="M107" s="10" t="s">
        <v>38</v>
      </c>
      <c r="N107" s="7"/>
      <c r="O107" s="7"/>
      <c r="P107" s="6" t="s">
        <v>54</v>
      </c>
      <c r="Q107" s="6"/>
      <c r="R107" s="6" t="str">
        <f>HYPERLINK("https://docs.wto.org/imrd/directdoc.asp?DDFDocuments/t/G/TBTN25/BDI574A1.docx", "https://docs.wto.org/imrd/directdoc.asp?DDFDocuments/t/G/TBTN25/BDI574A1.docx")</f>
        <v>https://docs.wto.org/imrd/directdoc.asp?DDFDocuments/t/G/TBTN25/BDI574A1.docx</v>
      </c>
      <c r="S107" s="6" t="str">
        <f>HYPERLINK("https://docs.wto.org/imrd/directdoc.asp?DDFDocuments/u/G/TBTN25/BDI574A1.docx", "https://docs.wto.org/imrd/directdoc.asp?DDFDocuments/u/G/TBTN25/BDI574A1.docx")</f>
        <v>https://docs.wto.org/imrd/directdoc.asp?DDFDocuments/u/G/TBTN25/BDI574A1.docx</v>
      </c>
      <c r="T107" s="6" t="str">
        <f>HYPERLINK("https://docs.wto.org/imrd/directdoc.asp?DDFDocuments/v/G/TBTN25/BDI574A1.docx", "https://docs.wto.org/imrd/directdoc.asp?DDFDocuments/v/G/TBTN25/BDI574A1.docx")</f>
        <v>https://docs.wto.org/imrd/directdoc.asp?DDFDocuments/v/G/TBTN25/BDI574A1.docx</v>
      </c>
      <c r="U107" s="6" t="s">
        <v>46</v>
      </c>
      <c r="V107" s="6" t="s">
        <v>45</v>
      </c>
      <c r="W107" s="6" t="s">
        <v>46</v>
      </c>
      <c r="X107" s="6" t="s">
        <v>45</v>
      </c>
      <c r="Y107" s="6" t="s">
        <v>45</v>
      </c>
      <c r="Z107" s="6" t="s">
        <v>45</v>
      </c>
      <c r="AA107" s="6" t="s">
        <v>45</v>
      </c>
      <c r="AB107" s="9" t="s">
        <v>38</v>
      </c>
      <c r="AC107" s="6" t="s">
        <v>38</v>
      </c>
      <c r="AD107" s="6" t="s">
        <v>38</v>
      </c>
      <c r="AE107" s="6" t="s">
        <v>38</v>
      </c>
      <c r="AF107" s="6" t="s">
        <v>38</v>
      </c>
      <c r="AG107" s="6" t="s">
        <v>38</v>
      </c>
      <c r="AH107" s="9" t="s">
        <v>38</v>
      </c>
    </row>
    <row r="108" spans="1:34" ht="20.100000000000001" customHeight="1" x14ac:dyDescent="0.25">
      <c r="A108" s="6" t="s">
        <v>78</v>
      </c>
      <c r="B108" s="10">
        <v>46150</v>
      </c>
      <c r="C108" s="8" t="str">
        <f>HYPERLINK("https://epingalert.org/en/Search?viewData= G/TBT/N/BDI/574/Add.1, G/TBT/N/KEN/1766/Add.1, G/TBT/N/RWA/1166/Add.1, G/TBT/N/TZA/1282/Add.1, G/TBT/N/UGA/2115/Add.1"," G/TBT/N/BDI/574/Add.1, G/TBT/N/KEN/1766/Add.1, G/TBT/N/RWA/1166/Add.1, G/TBT/N/TZA/1282/Add.1, G/TBT/N/UGA/2115/Add.1")</f>
        <v xml:space="preserve"> G/TBT/N/BDI/574/Add.1, G/TBT/N/KEN/1766/Add.1, G/TBT/N/RWA/1166/Add.1, G/TBT/N/TZA/1282/Add.1, G/TBT/N/UGA/2115/Add.1</v>
      </c>
      <c r="D108" s="9" t="s">
        <v>246</v>
      </c>
      <c r="E108" s="9" t="s">
        <v>1782</v>
      </c>
      <c r="F108" s="9" t="s">
        <v>248</v>
      </c>
      <c r="G108" s="9" t="s">
        <v>249</v>
      </c>
      <c r="H108" s="9" t="s">
        <v>250</v>
      </c>
      <c r="I108" s="9" t="s">
        <v>1783</v>
      </c>
      <c r="J108" s="9" t="s">
        <v>38</v>
      </c>
      <c r="K108" s="9" t="s">
        <v>38</v>
      </c>
      <c r="L108" s="6"/>
      <c r="M108" s="10" t="s">
        <v>38</v>
      </c>
      <c r="N108" s="7"/>
      <c r="O108" s="7"/>
      <c r="P108" s="6" t="s">
        <v>54</v>
      </c>
      <c r="Q108" s="6"/>
      <c r="R108" s="6" t="str">
        <f>HYPERLINK("https://docs.wto.org/imrd/directdoc.asp?DDFDocuments/t/G/TBTN25/BDI574A1.docx", "https://docs.wto.org/imrd/directdoc.asp?DDFDocuments/t/G/TBTN25/BDI574A1.docx")</f>
        <v>https://docs.wto.org/imrd/directdoc.asp?DDFDocuments/t/G/TBTN25/BDI574A1.docx</v>
      </c>
      <c r="S108" s="6" t="str">
        <f>HYPERLINK("https://docs.wto.org/imrd/directdoc.asp?DDFDocuments/u/G/TBTN25/BDI574A1.docx", "https://docs.wto.org/imrd/directdoc.asp?DDFDocuments/u/G/TBTN25/BDI574A1.docx")</f>
        <v>https://docs.wto.org/imrd/directdoc.asp?DDFDocuments/u/G/TBTN25/BDI574A1.docx</v>
      </c>
      <c r="T108" s="6" t="str">
        <f>HYPERLINK("https://docs.wto.org/imrd/directdoc.asp?DDFDocuments/v/G/TBTN25/BDI574A1.docx", "https://docs.wto.org/imrd/directdoc.asp?DDFDocuments/v/G/TBTN25/BDI574A1.docx")</f>
        <v>https://docs.wto.org/imrd/directdoc.asp?DDFDocuments/v/G/TBTN25/BDI574A1.docx</v>
      </c>
      <c r="U108" s="6" t="s">
        <v>46</v>
      </c>
      <c r="V108" s="6" t="s">
        <v>45</v>
      </c>
      <c r="W108" s="6" t="s">
        <v>46</v>
      </c>
      <c r="X108" s="6" t="s">
        <v>45</v>
      </c>
      <c r="Y108" s="6" t="s">
        <v>45</v>
      </c>
      <c r="Z108" s="6" t="s">
        <v>45</v>
      </c>
      <c r="AA108" s="6" t="s">
        <v>45</v>
      </c>
      <c r="AB108" s="9" t="s">
        <v>38</v>
      </c>
      <c r="AC108" s="6" t="s">
        <v>38</v>
      </c>
      <c r="AD108" s="6" t="s">
        <v>38</v>
      </c>
      <c r="AE108" s="6" t="s">
        <v>38</v>
      </c>
      <c r="AF108" s="6" t="s">
        <v>38</v>
      </c>
      <c r="AG108" s="6" t="s">
        <v>38</v>
      </c>
      <c r="AH108" s="9" t="s">
        <v>38</v>
      </c>
    </row>
    <row r="109" spans="1:34" ht="20.100000000000001" customHeight="1" x14ac:dyDescent="0.25">
      <c r="A109" s="6" t="s">
        <v>79</v>
      </c>
      <c r="B109" s="10">
        <v>46150</v>
      </c>
      <c r="C109" s="8" t="str">
        <f>HYPERLINK("https://epingalert.org/en/Search?viewData= G/TBT/N/BDI/574/Add.1, G/TBT/N/KEN/1766/Add.1, G/TBT/N/RWA/1166/Add.1, G/TBT/N/TZA/1282/Add.1, G/TBT/N/UGA/2115/Add.1"," G/TBT/N/BDI/574/Add.1, G/TBT/N/KEN/1766/Add.1, G/TBT/N/RWA/1166/Add.1, G/TBT/N/TZA/1282/Add.1, G/TBT/N/UGA/2115/Add.1")</f>
        <v xml:space="preserve"> G/TBT/N/BDI/574/Add.1, G/TBT/N/KEN/1766/Add.1, G/TBT/N/RWA/1166/Add.1, G/TBT/N/TZA/1282/Add.1, G/TBT/N/UGA/2115/Add.1</v>
      </c>
      <c r="D109" s="9" t="s">
        <v>246</v>
      </c>
      <c r="E109" s="9" t="s">
        <v>1782</v>
      </c>
      <c r="F109" s="9" t="s">
        <v>248</v>
      </c>
      <c r="G109" s="9" t="s">
        <v>249</v>
      </c>
      <c r="H109" s="9" t="s">
        <v>250</v>
      </c>
      <c r="I109" s="9" t="s">
        <v>1783</v>
      </c>
      <c r="J109" s="9" t="s">
        <v>38</v>
      </c>
      <c r="K109" s="9" t="s">
        <v>38</v>
      </c>
      <c r="L109" s="6"/>
      <c r="M109" s="10" t="s">
        <v>38</v>
      </c>
      <c r="N109" s="7"/>
      <c r="O109" s="7"/>
      <c r="P109" s="6" t="s">
        <v>54</v>
      </c>
      <c r="Q109" s="6"/>
      <c r="R109" s="6" t="str">
        <f>HYPERLINK("https://docs.wto.org/imrd/directdoc.asp?DDFDocuments/t/G/TBTN25/BDI574A1.docx", "https://docs.wto.org/imrd/directdoc.asp?DDFDocuments/t/G/TBTN25/BDI574A1.docx")</f>
        <v>https://docs.wto.org/imrd/directdoc.asp?DDFDocuments/t/G/TBTN25/BDI574A1.docx</v>
      </c>
      <c r="S109" s="6" t="str">
        <f>HYPERLINK("https://docs.wto.org/imrd/directdoc.asp?DDFDocuments/u/G/TBTN25/BDI574A1.docx", "https://docs.wto.org/imrd/directdoc.asp?DDFDocuments/u/G/TBTN25/BDI574A1.docx")</f>
        <v>https://docs.wto.org/imrd/directdoc.asp?DDFDocuments/u/G/TBTN25/BDI574A1.docx</v>
      </c>
      <c r="T109" s="6" t="str">
        <f>HYPERLINK("https://docs.wto.org/imrd/directdoc.asp?DDFDocuments/v/G/TBTN25/BDI574A1.docx", "https://docs.wto.org/imrd/directdoc.asp?DDFDocuments/v/G/TBTN25/BDI574A1.docx")</f>
        <v>https://docs.wto.org/imrd/directdoc.asp?DDFDocuments/v/G/TBTN25/BDI574A1.docx</v>
      </c>
      <c r="U109" s="6" t="s">
        <v>46</v>
      </c>
      <c r="V109" s="6" t="s">
        <v>45</v>
      </c>
      <c r="W109" s="6" t="s">
        <v>46</v>
      </c>
      <c r="X109" s="6" t="s">
        <v>45</v>
      </c>
      <c r="Y109" s="6" t="s">
        <v>45</v>
      </c>
      <c r="Z109" s="6" t="s">
        <v>45</v>
      </c>
      <c r="AA109" s="6" t="s">
        <v>45</v>
      </c>
      <c r="AB109" s="9" t="s">
        <v>38</v>
      </c>
      <c r="AC109" s="6" t="s">
        <v>38</v>
      </c>
      <c r="AD109" s="6" t="s">
        <v>38</v>
      </c>
      <c r="AE109" s="6" t="s">
        <v>38</v>
      </c>
      <c r="AF109" s="6" t="s">
        <v>38</v>
      </c>
      <c r="AG109" s="6" t="s">
        <v>38</v>
      </c>
      <c r="AH109" s="9" t="s">
        <v>38</v>
      </c>
    </row>
    <row r="110" spans="1:34" ht="20.100000000000001" customHeight="1" x14ac:dyDescent="0.25">
      <c r="A110" s="6" t="s">
        <v>80</v>
      </c>
      <c r="B110" s="10">
        <v>46150</v>
      </c>
      <c r="C110" s="8" t="str">
        <f>HYPERLINK("https://epingalert.org/en/Search?viewData= G/TBT/N/BDI/574/Add.1, G/TBT/N/KEN/1766/Add.1, G/TBT/N/RWA/1166/Add.1, G/TBT/N/TZA/1282/Add.1, G/TBT/N/UGA/2115/Add.1"," G/TBT/N/BDI/574/Add.1, G/TBT/N/KEN/1766/Add.1, G/TBT/N/RWA/1166/Add.1, G/TBT/N/TZA/1282/Add.1, G/TBT/N/UGA/2115/Add.1")</f>
        <v xml:space="preserve"> G/TBT/N/BDI/574/Add.1, G/TBT/N/KEN/1766/Add.1, G/TBT/N/RWA/1166/Add.1, G/TBT/N/TZA/1282/Add.1, G/TBT/N/UGA/2115/Add.1</v>
      </c>
      <c r="D110" s="9" t="s">
        <v>246</v>
      </c>
      <c r="E110" s="9" t="s">
        <v>1782</v>
      </c>
      <c r="F110" s="9" t="s">
        <v>248</v>
      </c>
      <c r="G110" s="9" t="s">
        <v>249</v>
      </c>
      <c r="H110" s="9" t="s">
        <v>250</v>
      </c>
      <c r="I110" s="9" t="s">
        <v>1783</v>
      </c>
      <c r="J110" s="9" t="s">
        <v>38</v>
      </c>
      <c r="K110" s="9" t="s">
        <v>38</v>
      </c>
      <c r="L110" s="6"/>
      <c r="M110" s="10" t="s">
        <v>38</v>
      </c>
      <c r="N110" s="7"/>
      <c r="O110" s="7"/>
      <c r="P110" s="6" t="s">
        <v>54</v>
      </c>
      <c r="Q110" s="6"/>
      <c r="R110" s="6" t="str">
        <f>HYPERLINK("https://docs.wto.org/imrd/directdoc.asp?DDFDocuments/t/G/TBTN25/BDI574A1.docx", "https://docs.wto.org/imrd/directdoc.asp?DDFDocuments/t/G/TBTN25/BDI574A1.docx")</f>
        <v>https://docs.wto.org/imrd/directdoc.asp?DDFDocuments/t/G/TBTN25/BDI574A1.docx</v>
      </c>
      <c r="S110" s="6" t="str">
        <f>HYPERLINK("https://docs.wto.org/imrd/directdoc.asp?DDFDocuments/u/G/TBTN25/BDI574A1.docx", "https://docs.wto.org/imrd/directdoc.asp?DDFDocuments/u/G/TBTN25/BDI574A1.docx")</f>
        <v>https://docs.wto.org/imrd/directdoc.asp?DDFDocuments/u/G/TBTN25/BDI574A1.docx</v>
      </c>
      <c r="T110" s="6" t="str">
        <f>HYPERLINK("https://docs.wto.org/imrd/directdoc.asp?DDFDocuments/v/G/TBTN25/BDI574A1.docx", "https://docs.wto.org/imrd/directdoc.asp?DDFDocuments/v/G/TBTN25/BDI574A1.docx")</f>
        <v>https://docs.wto.org/imrd/directdoc.asp?DDFDocuments/v/G/TBTN25/BDI574A1.docx</v>
      </c>
      <c r="U110" s="6" t="s">
        <v>46</v>
      </c>
      <c r="V110" s="6" t="s">
        <v>45</v>
      </c>
      <c r="W110" s="6" t="s">
        <v>46</v>
      </c>
      <c r="X110" s="6" t="s">
        <v>45</v>
      </c>
      <c r="Y110" s="6" t="s">
        <v>45</v>
      </c>
      <c r="Z110" s="6" t="s">
        <v>45</v>
      </c>
      <c r="AA110" s="6" t="s">
        <v>45</v>
      </c>
      <c r="AB110" s="9" t="s">
        <v>38</v>
      </c>
      <c r="AC110" s="6" t="s">
        <v>38</v>
      </c>
      <c r="AD110" s="6" t="s">
        <v>38</v>
      </c>
      <c r="AE110" s="6" t="s">
        <v>38</v>
      </c>
      <c r="AF110" s="6" t="s">
        <v>38</v>
      </c>
      <c r="AG110" s="6" t="s">
        <v>38</v>
      </c>
      <c r="AH110" s="9" t="s">
        <v>38</v>
      </c>
    </row>
    <row r="111" spans="1:34" ht="20.100000000000001" customHeight="1" x14ac:dyDescent="0.25">
      <c r="A111" s="6" t="s">
        <v>66</v>
      </c>
      <c r="B111" s="10">
        <v>46150</v>
      </c>
      <c r="C111" s="8" t="str">
        <f>HYPERLINK("https://epingalert.org/en/Search?viewData= G/TBT/N/BDI/757, G/TBT/N/KEN/2047, G/TBT/N/RWA/1413, G/TBT/N/TZA/1592, G/TBT/N/UGA/2361"," G/TBT/N/BDI/757, G/TBT/N/KEN/2047, G/TBT/N/RWA/1413, G/TBT/N/TZA/1592, G/TBT/N/UGA/2361")</f>
        <v xml:space="preserve"> G/TBT/N/BDI/757, G/TBT/N/KEN/2047, G/TBT/N/RWA/1413, G/TBT/N/TZA/1592, G/TBT/N/UGA/2361</v>
      </c>
      <c r="D111" s="9" t="s">
        <v>1784</v>
      </c>
      <c r="E111" s="9" t="s">
        <v>1785</v>
      </c>
      <c r="F111" s="9" t="s">
        <v>1786</v>
      </c>
      <c r="G111" s="9" t="s">
        <v>1787</v>
      </c>
      <c r="H111" s="9" t="s">
        <v>1788</v>
      </c>
      <c r="I111" s="9" t="s">
        <v>1789</v>
      </c>
      <c r="J111" s="9" t="s">
        <v>38</v>
      </c>
      <c r="K111" s="9" t="s">
        <v>38</v>
      </c>
      <c r="L111" s="6"/>
      <c r="M111" s="10">
        <v>46210</v>
      </c>
      <c r="N111" s="7" t="s">
        <v>74</v>
      </c>
      <c r="O111" s="7" t="s">
        <v>74</v>
      </c>
      <c r="P111" s="6" t="s">
        <v>43</v>
      </c>
      <c r="Q111" s="9" t="s">
        <v>1790</v>
      </c>
      <c r="R111" s="6" t="str">
        <f>HYPERLINK("https://docs.wto.org/imrd/directdoc.asp?DDFDocuments/t/G/TBTN26/BDI757.docx", "https://docs.wto.org/imrd/directdoc.asp?DDFDocuments/t/G/TBTN26/BDI757.docx")</f>
        <v>https://docs.wto.org/imrd/directdoc.asp?DDFDocuments/t/G/TBTN26/BDI757.docx</v>
      </c>
      <c r="S111" s="6" t="str">
        <f>HYPERLINK("https://docs.wto.org/imrd/directdoc.asp?DDFDocuments/u/G/TBTN26/BDI757.docx", "https://docs.wto.org/imrd/directdoc.asp?DDFDocuments/u/G/TBTN26/BDI757.docx")</f>
        <v>https://docs.wto.org/imrd/directdoc.asp?DDFDocuments/u/G/TBTN26/BDI757.docx</v>
      </c>
      <c r="T111" s="6" t="str">
        <f>HYPERLINK("https://docs.wto.org/imrd/directdoc.asp?DDFDocuments/v/G/TBTN26/BDI757.docx", "https://docs.wto.org/imrd/directdoc.asp?DDFDocuments/v/G/TBTN26/BDI757.docx")</f>
        <v>https://docs.wto.org/imrd/directdoc.asp?DDFDocuments/v/G/TBTN26/BDI757.docx</v>
      </c>
      <c r="U111" s="6" t="s">
        <v>46</v>
      </c>
      <c r="V111" s="6" t="s">
        <v>45</v>
      </c>
      <c r="W111" s="6" t="s">
        <v>46</v>
      </c>
      <c r="X111" s="6" t="s">
        <v>45</v>
      </c>
      <c r="Y111" s="6" t="s">
        <v>45</v>
      </c>
      <c r="Z111" s="6" t="s">
        <v>45</v>
      </c>
      <c r="AA111" s="6" t="s">
        <v>45</v>
      </c>
      <c r="AB111" s="9" t="s">
        <v>1791</v>
      </c>
      <c r="AC111" s="6" t="s">
        <v>38</v>
      </c>
      <c r="AD111" s="6" t="s">
        <v>38</v>
      </c>
      <c r="AE111" s="6" t="s">
        <v>38</v>
      </c>
      <c r="AF111" s="6" t="s">
        <v>38</v>
      </c>
      <c r="AG111" s="6" t="s">
        <v>38</v>
      </c>
      <c r="AH111" s="9" t="s">
        <v>38</v>
      </c>
    </row>
    <row r="112" spans="1:34" ht="20.100000000000001" customHeight="1" x14ac:dyDescent="0.25">
      <c r="A112" s="6" t="s">
        <v>77</v>
      </c>
      <c r="B112" s="10">
        <v>46150</v>
      </c>
      <c r="C112" s="8" t="str">
        <f>HYPERLINK("https://epingalert.org/en/Search?viewData= G/TBT/N/BDI/757, G/TBT/N/KEN/2047, G/TBT/N/RWA/1413, G/TBT/N/TZA/1592, G/TBT/N/UGA/2361"," G/TBT/N/BDI/757, G/TBT/N/KEN/2047, G/TBT/N/RWA/1413, G/TBT/N/TZA/1592, G/TBT/N/UGA/2361")</f>
        <v xml:space="preserve"> G/TBT/N/BDI/757, G/TBT/N/KEN/2047, G/TBT/N/RWA/1413, G/TBT/N/TZA/1592, G/TBT/N/UGA/2361</v>
      </c>
      <c r="D112" s="9" t="s">
        <v>1784</v>
      </c>
      <c r="E112" s="9" t="s">
        <v>1785</v>
      </c>
      <c r="F112" s="9" t="s">
        <v>1786</v>
      </c>
      <c r="G112" s="9" t="s">
        <v>1787</v>
      </c>
      <c r="H112" s="9" t="s">
        <v>1788</v>
      </c>
      <c r="I112" s="9" t="s">
        <v>1789</v>
      </c>
      <c r="J112" s="9" t="s">
        <v>38</v>
      </c>
      <c r="K112" s="9" t="s">
        <v>38</v>
      </c>
      <c r="L112" s="6"/>
      <c r="M112" s="10">
        <v>46210</v>
      </c>
      <c r="N112" s="7" t="s">
        <v>74</v>
      </c>
      <c r="O112" s="7" t="s">
        <v>74</v>
      </c>
      <c r="P112" s="6" t="s">
        <v>43</v>
      </c>
      <c r="Q112" s="9" t="s">
        <v>1790</v>
      </c>
      <c r="R112" s="6" t="str">
        <f>HYPERLINK("https://docs.wto.org/imrd/directdoc.asp?DDFDocuments/t/G/TBTN26/BDI757.docx", "https://docs.wto.org/imrd/directdoc.asp?DDFDocuments/t/G/TBTN26/BDI757.docx")</f>
        <v>https://docs.wto.org/imrd/directdoc.asp?DDFDocuments/t/G/TBTN26/BDI757.docx</v>
      </c>
      <c r="S112" s="6" t="str">
        <f>HYPERLINK("https://docs.wto.org/imrd/directdoc.asp?DDFDocuments/u/G/TBTN26/BDI757.docx", "https://docs.wto.org/imrd/directdoc.asp?DDFDocuments/u/G/TBTN26/BDI757.docx")</f>
        <v>https://docs.wto.org/imrd/directdoc.asp?DDFDocuments/u/G/TBTN26/BDI757.docx</v>
      </c>
      <c r="T112" s="6" t="str">
        <f>HYPERLINK("https://docs.wto.org/imrd/directdoc.asp?DDFDocuments/v/G/TBTN26/BDI757.docx", "https://docs.wto.org/imrd/directdoc.asp?DDFDocuments/v/G/TBTN26/BDI757.docx")</f>
        <v>https://docs.wto.org/imrd/directdoc.asp?DDFDocuments/v/G/TBTN26/BDI757.docx</v>
      </c>
      <c r="U112" s="6" t="s">
        <v>46</v>
      </c>
      <c r="V112" s="6" t="s">
        <v>45</v>
      </c>
      <c r="W112" s="6" t="s">
        <v>46</v>
      </c>
      <c r="X112" s="6" t="s">
        <v>45</v>
      </c>
      <c r="Y112" s="6" t="s">
        <v>45</v>
      </c>
      <c r="Z112" s="6" t="s">
        <v>45</v>
      </c>
      <c r="AA112" s="6" t="s">
        <v>45</v>
      </c>
      <c r="AB112" s="9" t="s">
        <v>1791</v>
      </c>
      <c r="AC112" s="6" t="s">
        <v>38</v>
      </c>
      <c r="AD112" s="6" t="s">
        <v>38</v>
      </c>
      <c r="AE112" s="6" t="s">
        <v>38</v>
      </c>
      <c r="AF112" s="6" t="s">
        <v>38</v>
      </c>
      <c r="AG112" s="6" t="s">
        <v>38</v>
      </c>
      <c r="AH112" s="9" t="s">
        <v>38</v>
      </c>
    </row>
    <row r="113" spans="1:34" ht="20.100000000000001" customHeight="1" x14ac:dyDescent="0.25">
      <c r="A113" s="6" t="s">
        <v>78</v>
      </c>
      <c r="B113" s="10">
        <v>46150</v>
      </c>
      <c r="C113" s="8" t="str">
        <f>HYPERLINK("https://epingalert.org/en/Search?viewData= G/TBT/N/BDI/757, G/TBT/N/KEN/2047, G/TBT/N/RWA/1413, G/TBT/N/TZA/1592, G/TBT/N/UGA/2361"," G/TBT/N/BDI/757, G/TBT/N/KEN/2047, G/TBT/N/RWA/1413, G/TBT/N/TZA/1592, G/TBT/N/UGA/2361")</f>
        <v xml:space="preserve"> G/TBT/N/BDI/757, G/TBT/N/KEN/2047, G/TBT/N/RWA/1413, G/TBT/N/TZA/1592, G/TBT/N/UGA/2361</v>
      </c>
      <c r="D113" s="9" t="s">
        <v>1784</v>
      </c>
      <c r="E113" s="9" t="s">
        <v>1785</v>
      </c>
      <c r="F113" s="9" t="s">
        <v>1786</v>
      </c>
      <c r="G113" s="9" t="s">
        <v>1787</v>
      </c>
      <c r="H113" s="9" t="s">
        <v>1788</v>
      </c>
      <c r="I113" s="9" t="s">
        <v>1789</v>
      </c>
      <c r="J113" s="9" t="s">
        <v>38</v>
      </c>
      <c r="K113" s="9" t="s">
        <v>38</v>
      </c>
      <c r="L113" s="6"/>
      <c r="M113" s="10">
        <v>46210</v>
      </c>
      <c r="N113" s="7" t="s">
        <v>74</v>
      </c>
      <c r="O113" s="7" t="s">
        <v>74</v>
      </c>
      <c r="P113" s="6" t="s">
        <v>43</v>
      </c>
      <c r="Q113" s="9" t="s">
        <v>1790</v>
      </c>
      <c r="R113" s="6" t="str">
        <f>HYPERLINK("https://docs.wto.org/imrd/directdoc.asp?DDFDocuments/t/G/TBTN26/BDI757.docx", "https://docs.wto.org/imrd/directdoc.asp?DDFDocuments/t/G/TBTN26/BDI757.docx")</f>
        <v>https://docs.wto.org/imrd/directdoc.asp?DDFDocuments/t/G/TBTN26/BDI757.docx</v>
      </c>
      <c r="S113" s="6" t="str">
        <f>HYPERLINK("https://docs.wto.org/imrd/directdoc.asp?DDFDocuments/u/G/TBTN26/BDI757.docx", "https://docs.wto.org/imrd/directdoc.asp?DDFDocuments/u/G/TBTN26/BDI757.docx")</f>
        <v>https://docs.wto.org/imrd/directdoc.asp?DDFDocuments/u/G/TBTN26/BDI757.docx</v>
      </c>
      <c r="T113" s="6" t="str">
        <f>HYPERLINK("https://docs.wto.org/imrd/directdoc.asp?DDFDocuments/v/G/TBTN26/BDI757.docx", "https://docs.wto.org/imrd/directdoc.asp?DDFDocuments/v/G/TBTN26/BDI757.docx")</f>
        <v>https://docs.wto.org/imrd/directdoc.asp?DDFDocuments/v/G/TBTN26/BDI757.docx</v>
      </c>
      <c r="U113" s="6" t="s">
        <v>46</v>
      </c>
      <c r="V113" s="6" t="s">
        <v>45</v>
      </c>
      <c r="W113" s="6" t="s">
        <v>46</v>
      </c>
      <c r="X113" s="6" t="s">
        <v>45</v>
      </c>
      <c r="Y113" s="6" t="s">
        <v>45</v>
      </c>
      <c r="Z113" s="6" t="s">
        <v>45</v>
      </c>
      <c r="AA113" s="6" t="s">
        <v>45</v>
      </c>
      <c r="AB113" s="9" t="s">
        <v>1791</v>
      </c>
      <c r="AC113" s="6" t="s">
        <v>38</v>
      </c>
      <c r="AD113" s="6" t="s">
        <v>38</v>
      </c>
      <c r="AE113" s="6" t="s">
        <v>38</v>
      </c>
      <c r="AF113" s="6" t="s">
        <v>38</v>
      </c>
      <c r="AG113" s="6" t="s">
        <v>38</v>
      </c>
      <c r="AH113" s="9" t="s">
        <v>38</v>
      </c>
    </row>
    <row r="114" spans="1:34" ht="20.100000000000001" customHeight="1" x14ac:dyDescent="0.25">
      <c r="A114" s="6" t="s">
        <v>79</v>
      </c>
      <c r="B114" s="10">
        <v>46150</v>
      </c>
      <c r="C114" s="8" t="str">
        <f>HYPERLINK("https://epingalert.org/en/Search?viewData= G/TBT/N/BDI/757, G/TBT/N/KEN/2047, G/TBT/N/RWA/1413, G/TBT/N/TZA/1592, G/TBT/N/UGA/2361"," G/TBT/N/BDI/757, G/TBT/N/KEN/2047, G/TBT/N/RWA/1413, G/TBT/N/TZA/1592, G/TBT/N/UGA/2361")</f>
        <v xml:space="preserve"> G/TBT/N/BDI/757, G/TBT/N/KEN/2047, G/TBT/N/RWA/1413, G/TBT/N/TZA/1592, G/TBT/N/UGA/2361</v>
      </c>
      <c r="D114" s="9" t="s">
        <v>1784</v>
      </c>
      <c r="E114" s="9" t="s">
        <v>1785</v>
      </c>
      <c r="F114" s="9" t="s">
        <v>1786</v>
      </c>
      <c r="G114" s="9" t="s">
        <v>1787</v>
      </c>
      <c r="H114" s="9" t="s">
        <v>1788</v>
      </c>
      <c r="I114" s="9" t="s">
        <v>1789</v>
      </c>
      <c r="J114" s="9" t="s">
        <v>38</v>
      </c>
      <c r="K114" s="9" t="s">
        <v>38</v>
      </c>
      <c r="L114" s="6"/>
      <c r="M114" s="10">
        <v>46210</v>
      </c>
      <c r="N114" s="7" t="s">
        <v>74</v>
      </c>
      <c r="O114" s="7" t="s">
        <v>74</v>
      </c>
      <c r="P114" s="6" t="s">
        <v>43</v>
      </c>
      <c r="Q114" s="9" t="s">
        <v>1790</v>
      </c>
      <c r="R114" s="6" t="str">
        <f>HYPERLINK("https://docs.wto.org/imrd/directdoc.asp?DDFDocuments/t/G/TBTN26/BDI757.docx", "https://docs.wto.org/imrd/directdoc.asp?DDFDocuments/t/G/TBTN26/BDI757.docx")</f>
        <v>https://docs.wto.org/imrd/directdoc.asp?DDFDocuments/t/G/TBTN26/BDI757.docx</v>
      </c>
      <c r="S114" s="6" t="str">
        <f>HYPERLINK("https://docs.wto.org/imrd/directdoc.asp?DDFDocuments/u/G/TBTN26/BDI757.docx", "https://docs.wto.org/imrd/directdoc.asp?DDFDocuments/u/G/TBTN26/BDI757.docx")</f>
        <v>https://docs.wto.org/imrd/directdoc.asp?DDFDocuments/u/G/TBTN26/BDI757.docx</v>
      </c>
      <c r="T114" s="6" t="str">
        <f>HYPERLINK("https://docs.wto.org/imrd/directdoc.asp?DDFDocuments/v/G/TBTN26/BDI757.docx", "https://docs.wto.org/imrd/directdoc.asp?DDFDocuments/v/G/TBTN26/BDI757.docx")</f>
        <v>https://docs.wto.org/imrd/directdoc.asp?DDFDocuments/v/G/TBTN26/BDI757.docx</v>
      </c>
      <c r="U114" s="6" t="s">
        <v>46</v>
      </c>
      <c r="V114" s="6" t="s">
        <v>45</v>
      </c>
      <c r="W114" s="6" t="s">
        <v>46</v>
      </c>
      <c r="X114" s="6" t="s">
        <v>45</v>
      </c>
      <c r="Y114" s="6" t="s">
        <v>45</v>
      </c>
      <c r="Z114" s="6" t="s">
        <v>45</v>
      </c>
      <c r="AA114" s="6" t="s">
        <v>45</v>
      </c>
      <c r="AB114" s="9" t="s">
        <v>1791</v>
      </c>
      <c r="AC114" s="6" t="s">
        <v>38</v>
      </c>
      <c r="AD114" s="6" t="s">
        <v>38</v>
      </c>
      <c r="AE114" s="6" t="s">
        <v>38</v>
      </c>
      <c r="AF114" s="6" t="s">
        <v>38</v>
      </c>
      <c r="AG114" s="6" t="s">
        <v>38</v>
      </c>
      <c r="AH114" s="9" t="s">
        <v>38</v>
      </c>
    </row>
    <row r="115" spans="1:34" ht="20.100000000000001" customHeight="1" x14ac:dyDescent="0.25">
      <c r="A115" s="6" t="s">
        <v>80</v>
      </c>
      <c r="B115" s="10">
        <v>46150</v>
      </c>
      <c r="C115" s="8" t="str">
        <f>HYPERLINK("https://epingalert.org/en/Search?viewData= G/TBT/N/BDI/757, G/TBT/N/KEN/2047, G/TBT/N/RWA/1413, G/TBT/N/TZA/1592, G/TBT/N/UGA/2361"," G/TBT/N/BDI/757, G/TBT/N/KEN/2047, G/TBT/N/RWA/1413, G/TBT/N/TZA/1592, G/TBT/N/UGA/2361")</f>
        <v xml:space="preserve"> G/TBT/N/BDI/757, G/TBT/N/KEN/2047, G/TBT/N/RWA/1413, G/TBT/N/TZA/1592, G/TBT/N/UGA/2361</v>
      </c>
      <c r="D115" s="9" t="s">
        <v>1784</v>
      </c>
      <c r="E115" s="9" t="s">
        <v>1785</v>
      </c>
      <c r="F115" s="9" t="s">
        <v>1786</v>
      </c>
      <c r="G115" s="9" t="s">
        <v>1787</v>
      </c>
      <c r="H115" s="9" t="s">
        <v>1788</v>
      </c>
      <c r="I115" s="9" t="s">
        <v>1789</v>
      </c>
      <c r="J115" s="9" t="s">
        <v>38</v>
      </c>
      <c r="K115" s="9" t="s">
        <v>38</v>
      </c>
      <c r="L115" s="6"/>
      <c r="M115" s="10">
        <v>46210</v>
      </c>
      <c r="N115" s="7" t="s">
        <v>74</v>
      </c>
      <c r="O115" s="7" t="s">
        <v>74</v>
      </c>
      <c r="P115" s="6" t="s">
        <v>43</v>
      </c>
      <c r="Q115" s="9" t="s">
        <v>1790</v>
      </c>
      <c r="R115" s="6" t="str">
        <f>HYPERLINK("https://docs.wto.org/imrd/directdoc.asp?DDFDocuments/t/G/TBTN26/BDI757.docx", "https://docs.wto.org/imrd/directdoc.asp?DDFDocuments/t/G/TBTN26/BDI757.docx")</f>
        <v>https://docs.wto.org/imrd/directdoc.asp?DDFDocuments/t/G/TBTN26/BDI757.docx</v>
      </c>
      <c r="S115" s="6" t="str">
        <f>HYPERLINK("https://docs.wto.org/imrd/directdoc.asp?DDFDocuments/u/G/TBTN26/BDI757.docx", "https://docs.wto.org/imrd/directdoc.asp?DDFDocuments/u/G/TBTN26/BDI757.docx")</f>
        <v>https://docs.wto.org/imrd/directdoc.asp?DDFDocuments/u/G/TBTN26/BDI757.docx</v>
      </c>
      <c r="T115" s="6" t="str">
        <f>HYPERLINK("https://docs.wto.org/imrd/directdoc.asp?DDFDocuments/v/G/TBTN26/BDI757.docx", "https://docs.wto.org/imrd/directdoc.asp?DDFDocuments/v/G/TBTN26/BDI757.docx")</f>
        <v>https://docs.wto.org/imrd/directdoc.asp?DDFDocuments/v/G/TBTN26/BDI757.docx</v>
      </c>
      <c r="U115" s="6" t="s">
        <v>46</v>
      </c>
      <c r="V115" s="6" t="s">
        <v>45</v>
      </c>
      <c r="W115" s="6" t="s">
        <v>46</v>
      </c>
      <c r="X115" s="6" t="s">
        <v>45</v>
      </c>
      <c r="Y115" s="6" t="s">
        <v>45</v>
      </c>
      <c r="Z115" s="6" t="s">
        <v>45</v>
      </c>
      <c r="AA115" s="6" t="s">
        <v>45</v>
      </c>
      <c r="AB115" s="9" t="s">
        <v>1791</v>
      </c>
      <c r="AC115" s="6" t="s">
        <v>38</v>
      </c>
      <c r="AD115" s="6" t="s">
        <v>38</v>
      </c>
      <c r="AE115" s="6" t="s">
        <v>38</v>
      </c>
      <c r="AF115" s="6" t="s">
        <v>38</v>
      </c>
      <c r="AG115" s="6" t="s">
        <v>38</v>
      </c>
      <c r="AH115" s="9" t="s">
        <v>38</v>
      </c>
    </row>
    <row r="116" spans="1:34" ht="20.100000000000001" customHeight="1" x14ac:dyDescent="0.25">
      <c r="A116" s="6" t="s">
        <v>66</v>
      </c>
      <c r="B116" s="10">
        <v>46150</v>
      </c>
      <c r="C116" s="8" t="str">
        <f>HYPERLINK("https://epingalert.org/en/Search?viewData= G/TBT/N/BDI/758, G/TBT/N/KEN/2048, G/TBT/N/RWA/1414, G/TBT/N/TZA/1593, G/TBT/N/UGA/2362"," G/TBT/N/BDI/758, G/TBT/N/KEN/2048, G/TBT/N/RWA/1414, G/TBT/N/TZA/1593, G/TBT/N/UGA/2362")</f>
        <v xml:space="preserve"> G/TBT/N/BDI/758, G/TBT/N/KEN/2048, G/TBT/N/RWA/1414, G/TBT/N/TZA/1593, G/TBT/N/UGA/2362</v>
      </c>
      <c r="D116" s="9" t="s">
        <v>1792</v>
      </c>
      <c r="E116" s="9" t="s">
        <v>1793</v>
      </c>
      <c r="F116" s="9" t="s">
        <v>1794</v>
      </c>
      <c r="G116" s="9" t="s">
        <v>1795</v>
      </c>
      <c r="H116" s="9" t="s">
        <v>1796</v>
      </c>
      <c r="I116" s="9" t="s">
        <v>1797</v>
      </c>
      <c r="J116" s="9" t="s">
        <v>38</v>
      </c>
      <c r="K116" s="9" t="s">
        <v>73</v>
      </c>
      <c r="L116" s="6"/>
      <c r="M116" s="10">
        <v>46210</v>
      </c>
      <c r="N116" s="7" t="s">
        <v>74</v>
      </c>
      <c r="O116" s="7" t="s">
        <v>74</v>
      </c>
      <c r="P116" s="6" t="s">
        <v>43</v>
      </c>
      <c r="Q116" s="9" t="s">
        <v>1798</v>
      </c>
      <c r="R116" s="6" t="str">
        <f>HYPERLINK("https://docs.wto.org/imrd/directdoc.asp?DDFDocuments/t/G/TBTN26/BDI758.docx", "https://docs.wto.org/imrd/directdoc.asp?DDFDocuments/t/G/TBTN26/BDI758.docx")</f>
        <v>https://docs.wto.org/imrd/directdoc.asp?DDFDocuments/t/G/TBTN26/BDI758.docx</v>
      </c>
      <c r="S116" s="6" t="str">
        <f>HYPERLINK("https://docs.wto.org/imrd/directdoc.asp?DDFDocuments/u/G/TBTN26/BDI758.docx", "https://docs.wto.org/imrd/directdoc.asp?DDFDocuments/u/G/TBTN26/BDI758.docx")</f>
        <v>https://docs.wto.org/imrd/directdoc.asp?DDFDocuments/u/G/TBTN26/BDI758.docx</v>
      </c>
      <c r="T116" s="6" t="str">
        <f>HYPERLINK("https://docs.wto.org/imrd/directdoc.asp?DDFDocuments/v/G/TBTN26/BDI758.docx", "https://docs.wto.org/imrd/directdoc.asp?DDFDocuments/v/G/TBTN26/BDI758.docx")</f>
        <v>https://docs.wto.org/imrd/directdoc.asp?DDFDocuments/v/G/TBTN26/BDI758.docx</v>
      </c>
      <c r="U116" s="6" t="s">
        <v>46</v>
      </c>
      <c r="V116" s="6" t="s">
        <v>45</v>
      </c>
      <c r="W116" s="6" t="s">
        <v>45</v>
      </c>
      <c r="X116" s="6" t="s">
        <v>45</v>
      </c>
      <c r="Y116" s="6" t="s">
        <v>45</v>
      </c>
      <c r="Z116" s="6" t="s">
        <v>45</v>
      </c>
      <c r="AA116" s="6" t="s">
        <v>45</v>
      </c>
      <c r="AB116" s="9" t="s">
        <v>1799</v>
      </c>
      <c r="AC116" s="6" t="s">
        <v>38</v>
      </c>
      <c r="AD116" s="6" t="s">
        <v>38</v>
      </c>
      <c r="AE116" s="6" t="s">
        <v>38</v>
      </c>
      <c r="AF116" s="6" t="s">
        <v>38</v>
      </c>
      <c r="AG116" s="6" t="s">
        <v>38</v>
      </c>
      <c r="AH116" s="9" t="s">
        <v>38</v>
      </c>
    </row>
    <row r="117" spans="1:34" ht="20.100000000000001" customHeight="1" x14ac:dyDescent="0.25">
      <c r="A117" s="6" t="s">
        <v>77</v>
      </c>
      <c r="B117" s="10">
        <v>46150</v>
      </c>
      <c r="C117" s="8" t="str">
        <f>HYPERLINK("https://epingalert.org/en/Search?viewData= G/TBT/N/BDI/758, G/TBT/N/KEN/2048, G/TBT/N/RWA/1414, G/TBT/N/TZA/1593, G/TBT/N/UGA/2362"," G/TBT/N/BDI/758, G/TBT/N/KEN/2048, G/TBT/N/RWA/1414, G/TBT/N/TZA/1593, G/TBT/N/UGA/2362")</f>
        <v xml:space="preserve"> G/TBT/N/BDI/758, G/TBT/N/KEN/2048, G/TBT/N/RWA/1414, G/TBT/N/TZA/1593, G/TBT/N/UGA/2362</v>
      </c>
      <c r="D117" s="9" t="s">
        <v>1792</v>
      </c>
      <c r="E117" s="9" t="s">
        <v>1793</v>
      </c>
      <c r="F117" s="9" t="s">
        <v>1794</v>
      </c>
      <c r="G117" s="9" t="s">
        <v>1795</v>
      </c>
      <c r="H117" s="9" t="s">
        <v>1796</v>
      </c>
      <c r="I117" s="9" t="s">
        <v>1797</v>
      </c>
      <c r="J117" s="9" t="s">
        <v>38</v>
      </c>
      <c r="K117" s="9" t="s">
        <v>73</v>
      </c>
      <c r="L117" s="6"/>
      <c r="M117" s="10">
        <v>46210</v>
      </c>
      <c r="N117" s="7" t="s">
        <v>74</v>
      </c>
      <c r="O117" s="7" t="s">
        <v>74</v>
      </c>
      <c r="P117" s="6" t="s">
        <v>43</v>
      </c>
      <c r="Q117" s="9" t="s">
        <v>1798</v>
      </c>
      <c r="R117" s="6" t="str">
        <f>HYPERLINK("https://docs.wto.org/imrd/directdoc.asp?DDFDocuments/t/G/TBTN26/BDI758.docx", "https://docs.wto.org/imrd/directdoc.asp?DDFDocuments/t/G/TBTN26/BDI758.docx")</f>
        <v>https://docs.wto.org/imrd/directdoc.asp?DDFDocuments/t/G/TBTN26/BDI758.docx</v>
      </c>
      <c r="S117" s="6" t="str">
        <f>HYPERLINK("https://docs.wto.org/imrd/directdoc.asp?DDFDocuments/u/G/TBTN26/BDI758.docx", "https://docs.wto.org/imrd/directdoc.asp?DDFDocuments/u/G/TBTN26/BDI758.docx")</f>
        <v>https://docs.wto.org/imrd/directdoc.asp?DDFDocuments/u/G/TBTN26/BDI758.docx</v>
      </c>
      <c r="T117" s="6" t="str">
        <f>HYPERLINK("https://docs.wto.org/imrd/directdoc.asp?DDFDocuments/v/G/TBTN26/BDI758.docx", "https://docs.wto.org/imrd/directdoc.asp?DDFDocuments/v/G/TBTN26/BDI758.docx")</f>
        <v>https://docs.wto.org/imrd/directdoc.asp?DDFDocuments/v/G/TBTN26/BDI758.docx</v>
      </c>
      <c r="U117" s="6" t="s">
        <v>46</v>
      </c>
      <c r="V117" s="6" t="s">
        <v>45</v>
      </c>
      <c r="W117" s="6" t="s">
        <v>45</v>
      </c>
      <c r="X117" s="6" t="s">
        <v>45</v>
      </c>
      <c r="Y117" s="6" t="s">
        <v>45</v>
      </c>
      <c r="Z117" s="6" t="s">
        <v>45</v>
      </c>
      <c r="AA117" s="6" t="s">
        <v>45</v>
      </c>
      <c r="AB117" s="9" t="s">
        <v>1799</v>
      </c>
      <c r="AC117" s="6" t="s">
        <v>38</v>
      </c>
      <c r="AD117" s="6" t="s">
        <v>38</v>
      </c>
      <c r="AE117" s="6" t="s">
        <v>38</v>
      </c>
      <c r="AF117" s="6" t="s">
        <v>38</v>
      </c>
      <c r="AG117" s="6" t="s">
        <v>38</v>
      </c>
      <c r="AH117" s="9" t="s">
        <v>38</v>
      </c>
    </row>
    <row r="118" spans="1:34" ht="20.100000000000001" customHeight="1" x14ac:dyDescent="0.25">
      <c r="A118" s="6" t="s">
        <v>78</v>
      </c>
      <c r="B118" s="10">
        <v>46150</v>
      </c>
      <c r="C118" s="8" t="str">
        <f>HYPERLINK("https://epingalert.org/en/Search?viewData= G/TBT/N/BDI/758, G/TBT/N/KEN/2048, G/TBT/N/RWA/1414, G/TBT/N/TZA/1593, G/TBT/N/UGA/2362"," G/TBT/N/BDI/758, G/TBT/N/KEN/2048, G/TBT/N/RWA/1414, G/TBT/N/TZA/1593, G/TBT/N/UGA/2362")</f>
        <v xml:space="preserve"> G/TBT/N/BDI/758, G/TBT/N/KEN/2048, G/TBT/N/RWA/1414, G/TBT/N/TZA/1593, G/TBT/N/UGA/2362</v>
      </c>
      <c r="D118" s="9" t="s">
        <v>1792</v>
      </c>
      <c r="E118" s="9" t="s">
        <v>1793</v>
      </c>
      <c r="F118" s="9" t="s">
        <v>1794</v>
      </c>
      <c r="G118" s="9" t="s">
        <v>1795</v>
      </c>
      <c r="H118" s="9" t="s">
        <v>1796</v>
      </c>
      <c r="I118" s="9" t="s">
        <v>1797</v>
      </c>
      <c r="J118" s="9" t="s">
        <v>38</v>
      </c>
      <c r="K118" s="9" t="s">
        <v>73</v>
      </c>
      <c r="L118" s="6"/>
      <c r="M118" s="10">
        <v>46210</v>
      </c>
      <c r="N118" s="7" t="s">
        <v>74</v>
      </c>
      <c r="O118" s="7" t="s">
        <v>74</v>
      </c>
      <c r="P118" s="6" t="s">
        <v>43</v>
      </c>
      <c r="Q118" s="9" t="s">
        <v>1798</v>
      </c>
      <c r="R118" s="6" t="str">
        <f>HYPERLINK("https://docs.wto.org/imrd/directdoc.asp?DDFDocuments/t/G/TBTN26/BDI758.docx", "https://docs.wto.org/imrd/directdoc.asp?DDFDocuments/t/G/TBTN26/BDI758.docx")</f>
        <v>https://docs.wto.org/imrd/directdoc.asp?DDFDocuments/t/G/TBTN26/BDI758.docx</v>
      </c>
      <c r="S118" s="6" t="str">
        <f>HYPERLINK("https://docs.wto.org/imrd/directdoc.asp?DDFDocuments/u/G/TBTN26/BDI758.docx", "https://docs.wto.org/imrd/directdoc.asp?DDFDocuments/u/G/TBTN26/BDI758.docx")</f>
        <v>https://docs.wto.org/imrd/directdoc.asp?DDFDocuments/u/G/TBTN26/BDI758.docx</v>
      </c>
      <c r="T118" s="6" t="str">
        <f>HYPERLINK("https://docs.wto.org/imrd/directdoc.asp?DDFDocuments/v/G/TBTN26/BDI758.docx", "https://docs.wto.org/imrd/directdoc.asp?DDFDocuments/v/G/TBTN26/BDI758.docx")</f>
        <v>https://docs.wto.org/imrd/directdoc.asp?DDFDocuments/v/G/TBTN26/BDI758.docx</v>
      </c>
      <c r="U118" s="6" t="s">
        <v>46</v>
      </c>
      <c r="V118" s="6" t="s">
        <v>45</v>
      </c>
      <c r="W118" s="6" t="s">
        <v>45</v>
      </c>
      <c r="X118" s="6" t="s">
        <v>45</v>
      </c>
      <c r="Y118" s="6" t="s">
        <v>45</v>
      </c>
      <c r="Z118" s="6" t="s">
        <v>45</v>
      </c>
      <c r="AA118" s="6" t="s">
        <v>45</v>
      </c>
      <c r="AB118" s="9" t="s">
        <v>1799</v>
      </c>
      <c r="AC118" s="6" t="s">
        <v>38</v>
      </c>
      <c r="AD118" s="6" t="s">
        <v>38</v>
      </c>
      <c r="AE118" s="6" t="s">
        <v>38</v>
      </c>
      <c r="AF118" s="6" t="s">
        <v>38</v>
      </c>
      <c r="AG118" s="6" t="s">
        <v>38</v>
      </c>
      <c r="AH118" s="9" t="s">
        <v>38</v>
      </c>
    </row>
    <row r="119" spans="1:34" ht="20.100000000000001" customHeight="1" x14ac:dyDescent="0.25">
      <c r="A119" s="6" t="s">
        <v>79</v>
      </c>
      <c r="B119" s="10">
        <v>46150</v>
      </c>
      <c r="C119" s="8" t="str">
        <f>HYPERLINK("https://epingalert.org/en/Search?viewData= G/TBT/N/BDI/758, G/TBT/N/KEN/2048, G/TBT/N/RWA/1414, G/TBT/N/TZA/1593, G/TBT/N/UGA/2362"," G/TBT/N/BDI/758, G/TBT/N/KEN/2048, G/TBT/N/RWA/1414, G/TBT/N/TZA/1593, G/TBT/N/UGA/2362")</f>
        <v xml:space="preserve"> G/TBT/N/BDI/758, G/TBT/N/KEN/2048, G/TBT/N/RWA/1414, G/TBT/N/TZA/1593, G/TBT/N/UGA/2362</v>
      </c>
      <c r="D119" s="9" t="s">
        <v>1792</v>
      </c>
      <c r="E119" s="9" t="s">
        <v>1793</v>
      </c>
      <c r="F119" s="9" t="s">
        <v>1794</v>
      </c>
      <c r="G119" s="9" t="s">
        <v>1795</v>
      </c>
      <c r="H119" s="9" t="s">
        <v>1796</v>
      </c>
      <c r="I119" s="9" t="s">
        <v>1797</v>
      </c>
      <c r="J119" s="9" t="s">
        <v>38</v>
      </c>
      <c r="K119" s="9" t="s">
        <v>73</v>
      </c>
      <c r="L119" s="6"/>
      <c r="M119" s="10">
        <v>46210</v>
      </c>
      <c r="N119" s="7" t="s">
        <v>74</v>
      </c>
      <c r="O119" s="7" t="s">
        <v>74</v>
      </c>
      <c r="P119" s="6" t="s">
        <v>43</v>
      </c>
      <c r="Q119" s="9" t="s">
        <v>1798</v>
      </c>
      <c r="R119" s="6" t="str">
        <f>HYPERLINK("https://docs.wto.org/imrd/directdoc.asp?DDFDocuments/t/G/TBTN26/BDI758.docx", "https://docs.wto.org/imrd/directdoc.asp?DDFDocuments/t/G/TBTN26/BDI758.docx")</f>
        <v>https://docs.wto.org/imrd/directdoc.asp?DDFDocuments/t/G/TBTN26/BDI758.docx</v>
      </c>
      <c r="S119" s="6" t="str">
        <f>HYPERLINK("https://docs.wto.org/imrd/directdoc.asp?DDFDocuments/u/G/TBTN26/BDI758.docx", "https://docs.wto.org/imrd/directdoc.asp?DDFDocuments/u/G/TBTN26/BDI758.docx")</f>
        <v>https://docs.wto.org/imrd/directdoc.asp?DDFDocuments/u/G/TBTN26/BDI758.docx</v>
      </c>
      <c r="T119" s="6" t="str">
        <f>HYPERLINK("https://docs.wto.org/imrd/directdoc.asp?DDFDocuments/v/G/TBTN26/BDI758.docx", "https://docs.wto.org/imrd/directdoc.asp?DDFDocuments/v/G/TBTN26/BDI758.docx")</f>
        <v>https://docs.wto.org/imrd/directdoc.asp?DDFDocuments/v/G/TBTN26/BDI758.docx</v>
      </c>
      <c r="U119" s="6" t="s">
        <v>46</v>
      </c>
      <c r="V119" s="6" t="s">
        <v>45</v>
      </c>
      <c r="W119" s="6" t="s">
        <v>45</v>
      </c>
      <c r="X119" s="6" t="s">
        <v>45</v>
      </c>
      <c r="Y119" s="6" t="s">
        <v>45</v>
      </c>
      <c r="Z119" s="6" t="s">
        <v>45</v>
      </c>
      <c r="AA119" s="6" t="s">
        <v>45</v>
      </c>
      <c r="AB119" s="9" t="s">
        <v>1799</v>
      </c>
      <c r="AC119" s="6" t="s">
        <v>38</v>
      </c>
      <c r="AD119" s="6" t="s">
        <v>38</v>
      </c>
      <c r="AE119" s="6" t="s">
        <v>38</v>
      </c>
      <c r="AF119" s="6" t="s">
        <v>38</v>
      </c>
      <c r="AG119" s="6" t="s">
        <v>38</v>
      </c>
      <c r="AH119" s="9" t="s">
        <v>38</v>
      </c>
    </row>
    <row r="120" spans="1:34" ht="20.100000000000001" customHeight="1" x14ac:dyDescent="0.25">
      <c r="A120" s="6" t="s">
        <v>80</v>
      </c>
      <c r="B120" s="10">
        <v>46150</v>
      </c>
      <c r="C120" s="8" t="str">
        <f>HYPERLINK("https://epingalert.org/en/Search?viewData= G/TBT/N/BDI/758, G/TBT/N/KEN/2048, G/TBT/N/RWA/1414, G/TBT/N/TZA/1593, G/TBT/N/UGA/2362"," G/TBT/N/BDI/758, G/TBT/N/KEN/2048, G/TBT/N/RWA/1414, G/TBT/N/TZA/1593, G/TBT/N/UGA/2362")</f>
        <v xml:space="preserve"> G/TBT/N/BDI/758, G/TBT/N/KEN/2048, G/TBT/N/RWA/1414, G/TBT/N/TZA/1593, G/TBT/N/UGA/2362</v>
      </c>
      <c r="D120" s="9" t="s">
        <v>1792</v>
      </c>
      <c r="E120" s="9" t="s">
        <v>1793</v>
      </c>
      <c r="F120" s="9" t="s">
        <v>1794</v>
      </c>
      <c r="G120" s="9" t="s">
        <v>1795</v>
      </c>
      <c r="H120" s="9" t="s">
        <v>1796</v>
      </c>
      <c r="I120" s="9" t="s">
        <v>1797</v>
      </c>
      <c r="J120" s="9" t="s">
        <v>38</v>
      </c>
      <c r="K120" s="9" t="s">
        <v>73</v>
      </c>
      <c r="L120" s="6"/>
      <c r="M120" s="10">
        <v>46210</v>
      </c>
      <c r="N120" s="7" t="s">
        <v>74</v>
      </c>
      <c r="O120" s="7" t="s">
        <v>74</v>
      </c>
      <c r="P120" s="6" t="s">
        <v>43</v>
      </c>
      <c r="Q120" s="9" t="s">
        <v>1798</v>
      </c>
      <c r="R120" s="6" t="str">
        <f>HYPERLINK("https://docs.wto.org/imrd/directdoc.asp?DDFDocuments/t/G/TBTN26/BDI758.docx", "https://docs.wto.org/imrd/directdoc.asp?DDFDocuments/t/G/TBTN26/BDI758.docx")</f>
        <v>https://docs.wto.org/imrd/directdoc.asp?DDFDocuments/t/G/TBTN26/BDI758.docx</v>
      </c>
      <c r="S120" s="6" t="str">
        <f>HYPERLINK("https://docs.wto.org/imrd/directdoc.asp?DDFDocuments/u/G/TBTN26/BDI758.docx", "https://docs.wto.org/imrd/directdoc.asp?DDFDocuments/u/G/TBTN26/BDI758.docx")</f>
        <v>https://docs.wto.org/imrd/directdoc.asp?DDFDocuments/u/G/TBTN26/BDI758.docx</v>
      </c>
      <c r="T120" s="6" t="str">
        <f>HYPERLINK("https://docs.wto.org/imrd/directdoc.asp?DDFDocuments/v/G/TBTN26/BDI758.docx", "https://docs.wto.org/imrd/directdoc.asp?DDFDocuments/v/G/TBTN26/BDI758.docx")</f>
        <v>https://docs.wto.org/imrd/directdoc.asp?DDFDocuments/v/G/TBTN26/BDI758.docx</v>
      </c>
      <c r="U120" s="6" t="s">
        <v>46</v>
      </c>
      <c r="V120" s="6" t="s">
        <v>45</v>
      </c>
      <c r="W120" s="6" t="s">
        <v>45</v>
      </c>
      <c r="X120" s="6" t="s">
        <v>45</v>
      </c>
      <c r="Y120" s="6" t="s">
        <v>45</v>
      </c>
      <c r="Z120" s="6" t="s">
        <v>45</v>
      </c>
      <c r="AA120" s="6" t="s">
        <v>45</v>
      </c>
      <c r="AB120" s="9" t="s">
        <v>1799</v>
      </c>
      <c r="AC120" s="6" t="s">
        <v>38</v>
      </c>
      <c r="AD120" s="6" t="s">
        <v>38</v>
      </c>
      <c r="AE120" s="6" t="s">
        <v>38</v>
      </c>
      <c r="AF120" s="6" t="s">
        <v>38</v>
      </c>
      <c r="AG120" s="6" t="s">
        <v>38</v>
      </c>
      <c r="AH120" s="9" t="s">
        <v>38</v>
      </c>
    </row>
    <row r="121" spans="1:34" ht="20.100000000000001" customHeight="1" x14ac:dyDescent="0.25">
      <c r="A121" s="6" t="s">
        <v>34</v>
      </c>
      <c r="B121" s="10">
        <v>46150</v>
      </c>
      <c r="C121" s="8" t="str">
        <f>HYPERLINK("https://epingalert.org/en/Search?viewData= G/TBT/N/BRA/336/Add.6/Corr.1"," G/TBT/N/BRA/336/Add.6/Corr.1")</f>
        <v xml:space="preserve"> G/TBT/N/BRA/336/Add.6/Corr.1</v>
      </c>
      <c r="D121" s="9" t="s">
        <v>1800</v>
      </c>
      <c r="E121" s="9" t="s">
        <v>1801</v>
      </c>
      <c r="F121" s="9" t="s">
        <v>1802</v>
      </c>
      <c r="G121" s="9" t="s">
        <v>1803</v>
      </c>
      <c r="H121" s="9" t="s">
        <v>1804</v>
      </c>
      <c r="I121" s="9" t="s">
        <v>121</v>
      </c>
      <c r="J121" s="9" t="s">
        <v>1805</v>
      </c>
      <c r="K121" s="9" t="s">
        <v>38</v>
      </c>
      <c r="L121" s="6"/>
      <c r="M121" s="10" t="s">
        <v>38</v>
      </c>
      <c r="N121" s="7"/>
      <c r="O121" s="7"/>
      <c r="P121" s="6" t="s">
        <v>299</v>
      </c>
      <c r="Q121" s="6"/>
      <c r="R121" s="6" t="str">
        <f>HYPERLINK("https://docs.wto.org/imrd/directdoc.asp?DDFDocuments/t/G/TBTN09/BRA336A6C1.docx", "https://docs.wto.org/imrd/directdoc.asp?DDFDocuments/t/G/TBTN09/BRA336A6C1.docx")</f>
        <v>https://docs.wto.org/imrd/directdoc.asp?DDFDocuments/t/G/TBTN09/BRA336A6C1.docx</v>
      </c>
      <c r="S121" s="6" t="str">
        <f>HYPERLINK("https://docs.wto.org/imrd/directdoc.asp?DDFDocuments/u/G/TBTN09/BRA336A6C1.docx", "https://docs.wto.org/imrd/directdoc.asp?DDFDocuments/u/G/TBTN09/BRA336A6C1.docx")</f>
        <v>https://docs.wto.org/imrd/directdoc.asp?DDFDocuments/u/G/TBTN09/BRA336A6C1.docx</v>
      </c>
      <c r="T121" s="6" t="str">
        <f>HYPERLINK("https://docs.wto.org/imrd/directdoc.asp?DDFDocuments/v/G/TBTN09/BRA336A6C1.docx", "https://docs.wto.org/imrd/directdoc.asp?DDFDocuments/v/G/TBTN09/BRA336A6C1.docx")</f>
        <v>https://docs.wto.org/imrd/directdoc.asp?DDFDocuments/v/G/TBTN09/BRA336A6C1.docx</v>
      </c>
      <c r="U121" s="6" t="s">
        <v>45</v>
      </c>
      <c r="V121" s="6" t="s">
        <v>45</v>
      </c>
      <c r="W121" s="6" t="s">
        <v>46</v>
      </c>
      <c r="X121" s="6" t="s">
        <v>45</v>
      </c>
      <c r="Y121" s="6" t="s">
        <v>45</v>
      </c>
      <c r="Z121" s="6" t="s">
        <v>45</v>
      </c>
      <c r="AA121" s="6" t="s">
        <v>45</v>
      </c>
      <c r="AB121" s="9" t="s">
        <v>38</v>
      </c>
      <c r="AC121" s="6" t="s">
        <v>38</v>
      </c>
      <c r="AD121" s="6" t="s">
        <v>38</v>
      </c>
      <c r="AE121" s="6" t="s">
        <v>38</v>
      </c>
      <c r="AF121" s="6" t="s">
        <v>38</v>
      </c>
      <c r="AG121" s="6" t="s">
        <v>38</v>
      </c>
      <c r="AH121" s="9" t="s">
        <v>38</v>
      </c>
    </row>
    <row r="122" spans="1:34" ht="20.100000000000001" customHeight="1" x14ac:dyDescent="0.25">
      <c r="A122" s="6" t="s">
        <v>34</v>
      </c>
      <c r="B122" s="10">
        <v>46150</v>
      </c>
      <c r="C122" s="8" t="str">
        <f>HYPERLINK("https://epingalert.org/en/Search?viewData= G/TBT/N/BRA/349/Add.3/Corr.1"," G/TBT/N/BRA/349/Add.3/Corr.1")</f>
        <v xml:space="preserve"> G/TBT/N/BRA/349/Add.3/Corr.1</v>
      </c>
      <c r="D122" s="9" t="s">
        <v>1800</v>
      </c>
      <c r="E122" s="9" t="s">
        <v>1801</v>
      </c>
      <c r="F122" s="9" t="s">
        <v>1806</v>
      </c>
      <c r="G122" s="9" t="s">
        <v>38</v>
      </c>
      <c r="H122" s="9" t="s">
        <v>1807</v>
      </c>
      <c r="I122" s="9" t="s">
        <v>121</v>
      </c>
      <c r="J122" s="9" t="s">
        <v>1808</v>
      </c>
      <c r="K122" s="9" t="s">
        <v>38</v>
      </c>
      <c r="L122" s="6"/>
      <c r="M122" s="10" t="s">
        <v>38</v>
      </c>
      <c r="N122" s="7"/>
      <c r="O122" s="7"/>
      <c r="P122" s="6" t="s">
        <v>299</v>
      </c>
      <c r="Q122" s="6"/>
      <c r="R122" s="6" t="str">
        <f>HYPERLINK("https://docs.wto.org/imrd/directdoc.asp?DDFDocuments/t/G/TBTN09/BRA349A3C1.docx", "https://docs.wto.org/imrd/directdoc.asp?DDFDocuments/t/G/TBTN09/BRA349A3C1.docx")</f>
        <v>https://docs.wto.org/imrd/directdoc.asp?DDFDocuments/t/G/TBTN09/BRA349A3C1.docx</v>
      </c>
      <c r="S122" s="6" t="str">
        <f>HYPERLINK("https://docs.wto.org/imrd/directdoc.asp?DDFDocuments/u/G/TBTN09/BRA349A3C1.docx", "https://docs.wto.org/imrd/directdoc.asp?DDFDocuments/u/G/TBTN09/BRA349A3C1.docx")</f>
        <v>https://docs.wto.org/imrd/directdoc.asp?DDFDocuments/u/G/TBTN09/BRA349A3C1.docx</v>
      </c>
      <c r="T122" s="6" t="str">
        <f>HYPERLINK("https://docs.wto.org/imrd/directdoc.asp?DDFDocuments/v/G/TBTN09/BRA349A3C1.docx", "https://docs.wto.org/imrd/directdoc.asp?DDFDocuments/v/G/TBTN09/BRA349A3C1.docx")</f>
        <v>https://docs.wto.org/imrd/directdoc.asp?DDFDocuments/v/G/TBTN09/BRA349A3C1.docx</v>
      </c>
      <c r="U122" s="6" t="s">
        <v>45</v>
      </c>
      <c r="V122" s="6" t="s">
        <v>45</v>
      </c>
      <c r="W122" s="6" t="s">
        <v>46</v>
      </c>
      <c r="X122" s="6" t="s">
        <v>45</v>
      </c>
      <c r="Y122" s="6" t="s">
        <v>45</v>
      </c>
      <c r="Z122" s="6" t="s">
        <v>45</v>
      </c>
      <c r="AA122" s="6" t="s">
        <v>45</v>
      </c>
      <c r="AB122" s="9" t="s">
        <v>38</v>
      </c>
      <c r="AC122" s="6" t="s">
        <v>38</v>
      </c>
      <c r="AD122" s="6" t="s">
        <v>38</v>
      </c>
      <c r="AE122" s="6" t="s">
        <v>38</v>
      </c>
      <c r="AF122" s="6" t="s">
        <v>38</v>
      </c>
      <c r="AG122" s="6" t="s">
        <v>38</v>
      </c>
      <c r="AH122" s="9" t="s">
        <v>38</v>
      </c>
    </row>
    <row r="123" spans="1:34" ht="20.100000000000001" customHeight="1" x14ac:dyDescent="0.25">
      <c r="A123" s="6" t="s">
        <v>34</v>
      </c>
      <c r="B123" s="10">
        <v>46150</v>
      </c>
      <c r="C123" s="8" t="str">
        <f>HYPERLINK("https://epingalert.org/en/Search?viewData= G/TBT/N/BRA/384/Add.14/Corr.1"," G/TBT/N/BRA/384/Add.14/Corr.1")</f>
        <v xml:space="preserve"> G/TBT/N/BRA/384/Add.14/Corr.1</v>
      </c>
      <c r="D123" s="9" t="s">
        <v>1800</v>
      </c>
      <c r="E123" s="9" t="s">
        <v>1801</v>
      </c>
      <c r="F123" s="9" t="s">
        <v>1809</v>
      </c>
      <c r="G123" s="9" t="s">
        <v>1810</v>
      </c>
      <c r="H123" s="9" t="s">
        <v>1811</v>
      </c>
      <c r="I123" s="9" t="s">
        <v>121</v>
      </c>
      <c r="J123" s="9" t="s">
        <v>1812</v>
      </c>
      <c r="K123" s="9" t="s">
        <v>38</v>
      </c>
      <c r="L123" s="6"/>
      <c r="M123" s="10" t="s">
        <v>38</v>
      </c>
      <c r="N123" s="7"/>
      <c r="O123" s="7"/>
      <c r="P123" s="6" t="s">
        <v>299</v>
      </c>
      <c r="Q123" s="6"/>
      <c r="R123" s="6" t="str">
        <f>HYPERLINK("https://docs.wto.org/imrd/directdoc.asp?DDFDocuments/t/G/TBTN10/BRA384A14C1.docx", "https://docs.wto.org/imrd/directdoc.asp?DDFDocuments/t/G/TBTN10/BRA384A14C1.docx")</f>
        <v>https://docs.wto.org/imrd/directdoc.asp?DDFDocuments/t/G/TBTN10/BRA384A14C1.docx</v>
      </c>
      <c r="S123" s="6" t="str">
        <f>HYPERLINK("https://docs.wto.org/imrd/directdoc.asp?DDFDocuments/u/G/TBTN10/BRA384A14C1.docx", "https://docs.wto.org/imrd/directdoc.asp?DDFDocuments/u/G/TBTN10/BRA384A14C1.docx")</f>
        <v>https://docs.wto.org/imrd/directdoc.asp?DDFDocuments/u/G/TBTN10/BRA384A14C1.docx</v>
      </c>
      <c r="T123" s="6" t="str">
        <f>HYPERLINK("https://docs.wto.org/imrd/directdoc.asp?DDFDocuments/v/G/TBTN10/BRA384A14C1.docx", "https://docs.wto.org/imrd/directdoc.asp?DDFDocuments/v/G/TBTN10/BRA384A14C1.docx")</f>
        <v>https://docs.wto.org/imrd/directdoc.asp?DDFDocuments/v/G/TBTN10/BRA384A14C1.docx</v>
      </c>
      <c r="U123" s="6" t="s">
        <v>45</v>
      </c>
      <c r="V123" s="6" t="s">
        <v>45</v>
      </c>
      <c r="W123" s="6" t="s">
        <v>46</v>
      </c>
      <c r="X123" s="6" t="s">
        <v>45</v>
      </c>
      <c r="Y123" s="6" t="s">
        <v>45</v>
      </c>
      <c r="Z123" s="6" t="s">
        <v>45</v>
      </c>
      <c r="AA123" s="6" t="s">
        <v>45</v>
      </c>
      <c r="AB123" s="9" t="s">
        <v>38</v>
      </c>
      <c r="AC123" s="6" t="s">
        <v>38</v>
      </c>
      <c r="AD123" s="6" t="s">
        <v>38</v>
      </c>
      <c r="AE123" s="6" t="s">
        <v>38</v>
      </c>
      <c r="AF123" s="6" t="s">
        <v>38</v>
      </c>
      <c r="AG123" s="6" t="s">
        <v>38</v>
      </c>
      <c r="AH123" s="9" t="s">
        <v>38</v>
      </c>
    </row>
    <row r="124" spans="1:34" ht="20.100000000000001" customHeight="1" x14ac:dyDescent="0.25">
      <c r="A124" s="6" t="s">
        <v>34</v>
      </c>
      <c r="B124" s="10">
        <v>46150</v>
      </c>
      <c r="C124" s="8" t="str">
        <f>HYPERLINK("https://epingalert.org/en/Search?viewData= G/TBT/N/BRA/412/Add.6"," G/TBT/N/BRA/412/Add.6")</f>
        <v xml:space="preserve"> G/TBT/N/BRA/412/Add.6</v>
      </c>
      <c r="D124" s="9" t="s">
        <v>1813</v>
      </c>
      <c r="E124" s="9" t="s">
        <v>1814</v>
      </c>
      <c r="F124" s="9" t="s">
        <v>1815</v>
      </c>
      <c r="G124" s="9" t="s">
        <v>1816</v>
      </c>
      <c r="H124" s="9" t="s">
        <v>1817</v>
      </c>
      <c r="I124" s="9" t="s">
        <v>548</v>
      </c>
      <c r="J124" s="9" t="s">
        <v>1818</v>
      </c>
      <c r="K124" s="9" t="s">
        <v>38</v>
      </c>
      <c r="L124" s="6"/>
      <c r="M124" s="10" t="s">
        <v>38</v>
      </c>
      <c r="N124" s="7"/>
      <c r="O124" s="7"/>
      <c r="P124" s="6" t="s">
        <v>54</v>
      </c>
      <c r="Q124" s="6"/>
      <c r="R124" s="6" t="str">
        <f>HYPERLINK("https://docs.wto.org/imrd/directdoc.asp?DDFDocuments/t/G/TBTN11/BRA412A6.docx", "https://docs.wto.org/imrd/directdoc.asp?DDFDocuments/t/G/TBTN11/BRA412A6.docx")</f>
        <v>https://docs.wto.org/imrd/directdoc.asp?DDFDocuments/t/G/TBTN11/BRA412A6.docx</v>
      </c>
      <c r="S124" s="6" t="str">
        <f>HYPERLINK("https://docs.wto.org/imrd/directdoc.asp?DDFDocuments/u/G/TBTN11/BRA412A6.docx", "https://docs.wto.org/imrd/directdoc.asp?DDFDocuments/u/G/TBTN11/BRA412A6.docx")</f>
        <v>https://docs.wto.org/imrd/directdoc.asp?DDFDocuments/u/G/TBTN11/BRA412A6.docx</v>
      </c>
      <c r="T124" s="6" t="str">
        <f>HYPERLINK("https://docs.wto.org/imrd/directdoc.asp?DDFDocuments/v/G/TBTN11/BRA412A6.docx", "https://docs.wto.org/imrd/directdoc.asp?DDFDocuments/v/G/TBTN11/BRA412A6.docx")</f>
        <v>https://docs.wto.org/imrd/directdoc.asp?DDFDocuments/v/G/TBTN11/BRA412A6.docx</v>
      </c>
      <c r="U124" s="6" t="s">
        <v>45</v>
      </c>
      <c r="V124" s="6" t="s">
        <v>45</v>
      </c>
      <c r="W124" s="6" t="s">
        <v>46</v>
      </c>
      <c r="X124" s="6" t="s">
        <v>45</v>
      </c>
      <c r="Y124" s="6" t="s">
        <v>45</v>
      </c>
      <c r="Z124" s="6" t="s">
        <v>45</v>
      </c>
      <c r="AA124" s="6" t="s">
        <v>45</v>
      </c>
      <c r="AB124" s="9" t="s">
        <v>38</v>
      </c>
      <c r="AC124" s="6" t="s">
        <v>38</v>
      </c>
      <c r="AD124" s="6" t="s">
        <v>38</v>
      </c>
      <c r="AE124" s="6" t="s">
        <v>38</v>
      </c>
      <c r="AF124" s="6" t="s">
        <v>38</v>
      </c>
      <c r="AG124" s="6" t="s">
        <v>38</v>
      </c>
      <c r="AH124" s="9" t="s">
        <v>38</v>
      </c>
    </row>
    <row r="125" spans="1:34" ht="20.100000000000001" customHeight="1" x14ac:dyDescent="0.25">
      <c r="A125" s="6" t="s">
        <v>34</v>
      </c>
      <c r="B125" s="10">
        <v>46150</v>
      </c>
      <c r="C125" s="8" t="str">
        <f>HYPERLINK("https://epingalert.org/en/Search?viewData= G/TBT/N/BRA/460/Add.6"," G/TBT/N/BRA/460/Add.6")</f>
        <v xml:space="preserve"> G/TBT/N/BRA/460/Add.6</v>
      </c>
      <c r="D125" s="9" t="s">
        <v>1819</v>
      </c>
      <c r="E125" s="9" t="s">
        <v>1820</v>
      </c>
      <c r="F125" s="9" t="s">
        <v>1821</v>
      </c>
      <c r="G125" s="9" t="s">
        <v>1822</v>
      </c>
      <c r="H125" s="9" t="s">
        <v>1823</v>
      </c>
      <c r="I125" s="9" t="s">
        <v>121</v>
      </c>
      <c r="J125" s="9" t="s">
        <v>1824</v>
      </c>
      <c r="K125" s="9" t="s">
        <v>38</v>
      </c>
      <c r="L125" s="6"/>
      <c r="M125" s="10" t="s">
        <v>38</v>
      </c>
      <c r="N125" s="7"/>
      <c r="O125" s="7"/>
      <c r="P125" s="6" t="s">
        <v>54</v>
      </c>
      <c r="Q125" s="6"/>
      <c r="R125" s="6" t="str">
        <f>HYPERLINK("https://docs.wto.org/imrd/directdoc.asp?DDFDocuments/t/G/TBTN12/BRA460A6.docx", "https://docs.wto.org/imrd/directdoc.asp?DDFDocuments/t/G/TBTN12/BRA460A6.docx")</f>
        <v>https://docs.wto.org/imrd/directdoc.asp?DDFDocuments/t/G/TBTN12/BRA460A6.docx</v>
      </c>
      <c r="S125" s="6" t="str">
        <f>HYPERLINK("https://docs.wto.org/imrd/directdoc.asp?DDFDocuments/u/G/TBTN12/BRA460A6.docx", "https://docs.wto.org/imrd/directdoc.asp?DDFDocuments/u/G/TBTN12/BRA460A6.docx")</f>
        <v>https://docs.wto.org/imrd/directdoc.asp?DDFDocuments/u/G/TBTN12/BRA460A6.docx</v>
      </c>
      <c r="T125" s="6" t="str">
        <f>HYPERLINK("https://docs.wto.org/imrd/directdoc.asp?DDFDocuments/v/G/TBTN12/BRA460A6.docx", "https://docs.wto.org/imrd/directdoc.asp?DDFDocuments/v/G/TBTN12/BRA460A6.docx")</f>
        <v>https://docs.wto.org/imrd/directdoc.asp?DDFDocuments/v/G/TBTN12/BRA460A6.docx</v>
      </c>
      <c r="U125" s="6" t="s">
        <v>46</v>
      </c>
      <c r="V125" s="6" t="s">
        <v>45</v>
      </c>
      <c r="W125" s="6" t="s">
        <v>45</v>
      </c>
      <c r="X125" s="6" t="s">
        <v>45</v>
      </c>
      <c r="Y125" s="6" t="s">
        <v>45</v>
      </c>
      <c r="Z125" s="6" t="s">
        <v>45</v>
      </c>
      <c r="AA125" s="6" t="s">
        <v>45</v>
      </c>
      <c r="AB125" s="9" t="s">
        <v>38</v>
      </c>
      <c r="AC125" s="6" t="s">
        <v>38</v>
      </c>
      <c r="AD125" s="6" t="s">
        <v>38</v>
      </c>
      <c r="AE125" s="6" t="s">
        <v>38</v>
      </c>
      <c r="AF125" s="6" t="s">
        <v>38</v>
      </c>
      <c r="AG125" s="6" t="s">
        <v>38</v>
      </c>
      <c r="AH125" s="9" t="s">
        <v>38</v>
      </c>
    </row>
    <row r="126" spans="1:34" ht="20.100000000000001" customHeight="1" x14ac:dyDescent="0.25">
      <c r="A126" s="6" t="s">
        <v>34</v>
      </c>
      <c r="B126" s="10">
        <v>46150</v>
      </c>
      <c r="C126" s="8" t="str">
        <f>HYPERLINK("https://epingalert.org/en/Search?viewData= G/TBT/N/BRA/475/Add.4"," G/TBT/N/BRA/475/Add.4")</f>
        <v xml:space="preserve"> G/TBT/N/BRA/475/Add.4</v>
      </c>
      <c r="D126" s="9" t="s">
        <v>1825</v>
      </c>
      <c r="E126" s="9" t="s">
        <v>1826</v>
      </c>
      <c r="F126" s="9" t="s">
        <v>1827</v>
      </c>
      <c r="G126" s="9" t="s">
        <v>38</v>
      </c>
      <c r="H126" s="9" t="s">
        <v>1828</v>
      </c>
      <c r="I126" s="9" t="s">
        <v>121</v>
      </c>
      <c r="J126" s="9" t="s">
        <v>1829</v>
      </c>
      <c r="K126" s="9" t="s">
        <v>396</v>
      </c>
      <c r="L126" s="6"/>
      <c r="M126" s="10" t="s">
        <v>38</v>
      </c>
      <c r="N126" s="7"/>
      <c r="O126" s="7"/>
      <c r="P126" s="6" t="s">
        <v>54</v>
      </c>
      <c r="Q126" s="6"/>
      <c r="R126" s="6" t="str">
        <f>HYPERLINK("https://docs.wto.org/imrd/directdoc.asp?DDFDocuments/t/G/TBTN12/BRA475A4.docx", "https://docs.wto.org/imrd/directdoc.asp?DDFDocuments/t/G/TBTN12/BRA475A4.docx")</f>
        <v>https://docs.wto.org/imrd/directdoc.asp?DDFDocuments/t/G/TBTN12/BRA475A4.docx</v>
      </c>
      <c r="S126" s="6" t="str">
        <f>HYPERLINK("https://docs.wto.org/imrd/directdoc.asp?DDFDocuments/u/G/TBTN12/BRA475A4.docx", "https://docs.wto.org/imrd/directdoc.asp?DDFDocuments/u/G/TBTN12/BRA475A4.docx")</f>
        <v>https://docs.wto.org/imrd/directdoc.asp?DDFDocuments/u/G/TBTN12/BRA475A4.docx</v>
      </c>
      <c r="T126" s="6" t="str">
        <f>HYPERLINK("https://docs.wto.org/imrd/directdoc.asp?DDFDocuments/v/G/TBTN12/BRA475A4.docx", "https://docs.wto.org/imrd/directdoc.asp?DDFDocuments/v/G/TBTN12/BRA475A4.docx")</f>
        <v>https://docs.wto.org/imrd/directdoc.asp?DDFDocuments/v/G/TBTN12/BRA475A4.docx</v>
      </c>
      <c r="U126" s="6" t="s">
        <v>45</v>
      </c>
      <c r="V126" s="6" t="s">
        <v>45</v>
      </c>
      <c r="W126" s="6" t="s">
        <v>46</v>
      </c>
      <c r="X126" s="6" t="s">
        <v>45</v>
      </c>
      <c r="Y126" s="6" t="s">
        <v>45</v>
      </c>
      <c r="Z126" s="6" t="s">
        <v>45</v>
      </c>
      <c r="AA126" s="6" t="s">
        <v>45</v>
      </c>
      <c r="AB126" s="9" t="s">
        <v>38</v>
      </c>
      <c r="AC126" s="6" t="s">
        <v>38</v>
      </c>
      <c r="AD126" s="6" t="s">
        <v>38</v>
      </c>
      <c r="AE126" s="6" t="s">
        <v>38</v>
      </c>
      <c r="AF126" s="6" t="s">
        <v>38</v>
      </c>
      <c r="AG126" s="6" t="s">
        <v>38</v>
      </c>
      <c r="AH126" s="9" t="s">
        <v>38</v>
      </c>
    </row>
    <row r="127" spans="1:34" ht="20.100000000000001" customHeight="1" x14ac:dyDescent="0.25">
      <c r="A127" s="6" t="s">
        <v>34</v>
      </c>
      <c r="B127" s="10">
        <v>46150</v>
      </c>
      <c r="C127" s="8" t="str">
        <f>HYPERLINK("https://epingalert.org/en/Search?viewData= G/TBT/N/BRA/569/Add.6"," G/TBT/N/BRA/569/Add.6")</f>
        <v xml:space="preserve"> G/TBT/N/BRA/569/Add.6</v>
      </c>
      <c r="D127" s="9" t="s">
        <v>1830</v>
      </c>
      <c r="E127" s="9" t="s">
        <v>1831</v>
      </c>
      <c r="F127" s="9" t="s">
        <v>1832</v>
      </c>
      <c r="G127" s="9" t="s">
        <v>1833</v>
      </c>
      <c r="H127" s="9" t="s">
        <v>1834</v>
      </c>
      <c r="I127" s="9" t="s">
        <v>781</v>
      </c>
      <c r="J127" s="9" t="s">
        <v>1835</v>
      </c>
      <c r="K127" s="9" t="s">
        <v>38</v>
      </c>
      <c r="L127" s="6"/>
      <c r="M127" s="10" t="s">
        <v>38</v>
      </c>
      <c r="N127" s="7"/>
      <c r="O127" s="7"/>
      <c r="P127" s="6" t="s">
        <v>54</v>
      </c>
      <c r="Q127" s="6"/>
      <c r="R127" s="6" t="str">
        <f>HYPERLINK("https://docs.wto.org/imrd/directdoc.asp?DDFDocuments/t/G/TBTN14/BRA569A6.docx", "https://docs.wto.org/imrd/directdoc.asp?DDFDocuments/t/G/TBTN14/BRA569A6.docx")</f>
        <v>https://docs.wto.org/imrd/directdoc.asp?DDFDocuments/t/G/TBTN14/BRA569A6.docx</v>
      </c>
      <c r="S127" s="6" t="str">
        <f>HYPERLINK("https://docs.wto.org/imrd/directdoc.asp?DDFDocuments/u/G/TBTN14/BRA569A6.docx", "https://docs.wto.org/imrd/directdoc.asp?DDFDocuments/u/G/TBTN14/BRA569A6.docx")</f>
        <v>https://docs.wto.org/imrd/directdoc.asp?DDFDocuments/u/G/TBTN14/BRA569A6.docx</v>
      </c>
      <c r="T127" s="6" t="str">
        <f>HYPERLINK("https://docs.wto.org/imrd/directdoc.asp?DDFDocuments/v/G/TBTN14/BRA569A6.docx", "https://docs.wto.org/imrd/directdoc.asp?DDFDocuments/v/G/TBTN14/BRA569A6.docx")</f>
        <v>https://docs.wto.org/imrd/directdoc.asp?DDFDocuments/v/G/TBTN14/BRA569A6.docx</v>
      </c>
      <c r="U127" s="6" t="s">
        <v>45</v>
      </c>
      <c r="V127" s="6" t="s">
        <v>45</v>
      </c>
      <c r="W127" s="6" t="s">
        <v>46</v>
      </c>
      <c r="X127" s="6" t="s">
        <v>45</v>
      </c>
      <c r="Y127" s="6" t="s">
        <v>45</v>
      </c>
      <c r="Z127" s="6" t="s">
        <v>45</v>
      </c>
      <c r="AA127" s="6" t="s">
        <v>45</v>
      </c>
      <c r="AB127" s="9" t="s">
        <v>38</v>
      </c>
      <c r="AC127" s="6" t="s">
        <v>38</v>
      </c>
      <c r="AD127" s="6" t="s">
        <v>38</v>
      </c>
      <c r="AE127" s="6" t="s">
        <v>38</v>
      </c>
      <c r="AF127" s="6" t="s">
        <v>38</v>
      </c>
      <c r="AG127" s="6" t="s">
        <v>38</v>
      </c>
      <c r="AH127" s="9" t="s">
        <v>38</v>
      </c>
    </row>
    <row r="128" spans="1:34" ht="20.100000000000001" customHeight="1" x14ac:dyDescent="0.25">
      <c r="A128" s="6" t="s">
        <v>34</v>
      </c>
      <c r="B128" s="10">
        <v>46150</v>
      </c>
      <c r="C128" s="8" t="str">
        <f>HYPERLINK("https://epingalert.org/en/Search?viewData= G/TBT/N/BRA/569/Add.6/Corr.1"," G/TBT/N/BRA/569/Add.6/Corr.1")</f>
        <v xml:space="preserve"> G/TBT/N/BRA/569/Add.6/Corr.1</v>
      </c>
      <c r="D128" s="9" t="s">
        <v>1830</v>
      </c>
      <c r="E128" s="9" t="s">
        <v>1836</v>
      </c>
      <c r="F128" s="9" t="s">
        <v>1832</v>
      </c>
      <c r="G128" s="9" t="s">
        <v>1837</v>
      </c>
      <c r="H128" s="9" t="s">
        <v>1838</v>
      </c>
      <c r="I128" s="9" t="s">
        <v>781</v>
      </c>
      <c r="J128" s="9" t="s">
        <v>1835</v>
      </c>
      <c r="K128" s="9" t="s">
        <v>38</v>
      </c>
      <c r="L128" s="6"/>
      <c r="M128" s="10" t="s">
        <v>38</v>
      </c>
      <c r="N128" s="7"/>
      <c r="O128" s="7"/>
      <c r="P128" s="6" t="s">
        <v>299</v>
      </c>
      <c r="Q128" s="6"/>
      <c r="R128" s="6" t="str">
        <f>HYPERLINK("https://docs.wto.org/imrd/directdoc.asp?DDFDocuments/t/G/TBTN14/BRA569A6C1.docx", "https://docs.wto.org/imrd/directdoc.asp?DDFDocuments/t/G/TBTN14/BRA569A6C1.docx")</f>
        <v>https://docs.wto.org/imrd/directdoc.asp?DDFDocuments/t/G/TBTN14/BRA569A6C1.docx</v>
      </c>
      <c r="S128" s="6" t="str">
        <f>HYPERLINK("https://docs.wto.org/imrd/directdoc.asp?DDFDocuments/u/G/TBTN14/BRA569A6C1.docx", "https://docs.wto.org/imrd/directdoc.asp?DDFDocuments/u/G/TBTN14/BRA569A6C1.docx")</f>
        <v>https://docs.wto.org/imrd/directdoc.asp?DDFDocuments/u/G/TBTN14/BRA569A6C1.docx</v>
      </c>
      <c r="T128" s="6" t="str">
        <f>HYPERLINK("https://docs.wto.org/imrd/directdoc.asp?DDFDocuments/v/G/TBTN14/BRA569A6C1.docx", "https://docs.wto.org/imrd/directdoc.asp?DDFDocuments/v/G/TBTN14/BRA569A6C1.docx")</f>
        <v>https://docs.wto.org/imrd/directdoc.asp?DDFDocuments/v/G/TBTN14/BRA569A6C1.docx</v>
      </c>
      <c r="U128" s="6" t="s">
        <v>45</v>
      </c>
      <c r="V128" s="6" t="s">
        <v>45</v>
      </c>
      <c r="W128" s="6" t="s">
        <v>46</v>
      </c>
      <c r="X128" s="6" t="s">
        <v>45</v>
      </c>
      <c r="Y128" s="6" t="s">
        <v>45</v>
      </c>
      <c r="Z128" s="6" t="s">
        <v>45</v>
      </c>
      <c r="AA128" s="6" t="s">
        <v>45</v>
      </c>
      <c r="AB128" s="9" t="s">
        <v>38</v>
      </c>
      <c r="AC128" s="6" t="s">
        <v>38</v>
      </c>
      <c r="AD128" s="6" t="s">
        <v>38</v>
      </c>
      <c r="AE128" s="6" t="s">
        <v>38</v>
      </c>
      <c r="AF128" s="6" t="s">
        <v>38</v>
      </c>
      <c r="AG128" s="6" t="s">
        <v>38</v>
      </c>
      <c r="AH128" s="9" t="s">
        <v>38</v>
      </c>
    </row>
    <row r="129" spans="1:34" ht="20.100000000000001" customHeight="1" x14ac:dyDescent="0.25">
      <c r="A129" s="6" t="s">
        <v>34</v>
      </c>
      <c r="B129" s="10">
        <v>46150</v>
      </c>
      <c r="C129" s="8" t="str">
        <f>HYPERLINK("https://epingalert.org/en/Search?viewData= G/TBT/N/BRA/580/Add.4"," G/TBT/N/BRA/580/Add.4")</f>
        <v xml:space="preserve"> G/TBT/N/BRA/580/Add.4</v>
      </c>
      <c r="D129" s="9" t="s">
        <v>1839</v>
      </c>
      <c r="E129" s="9" t="s">
        <v>1840</v>
      </c>
      <c r="F129" s="9" t="s">
        <v>1841</v>
      </c>
      <c r="G129" s="9" t="s">
        <v>1842</v>
      </c>
      <c r="H129" s="9" t="s">
        <v>1843</v>
      </c>
      <c r="I129" s="9" t="s">
        <v>694</v>
      </c>
      <c r="J129" s="9"/>
      <c r="K129" s="9" t="s">
        <v>38</v>
      </c>
      <c r="L129" s="6"/>
      <c r="M129" s="10" t="s">
        <v>38</v>
      </c>
      <c r="N129" s="7"/>
      <c r="O129" s="7"/>
      <c r="P129" s="6" t="s">
        <v>54</v>
      </c>
      <c r="Q129" s="6"/>
      <c r="R129" s="6" t="str">
        <f>HYPERLINK("https://docs.wto.org/imrd/directdoc.asp?DDFDocuments/t/G/TBTN14/BRA580A4.docx", "https://docs.wto.org/imrd/directdoc.asp?DDFDocuments/t/G/TBTN14/BRA580A4.docx")</f>
        <v>https://docs.wto.org/imrd/directdoc.asp?DDFDocuments/t/G/TBTN14/BRA580A4.docx</v>
      </c>
      <c r="S129" s="6" t="str">
        <f>HYPERLINK("https://docs.wto.org/imrd/directdoc.asp?DDFDocuments/u/G/TBTN14/BRA580A4.docx", "https://docs.wto.org/imrd/directdoc.asp?DDFDocuments/u/G/TBTN14/BRA580A4.docx")</f>
        <v>https://docs.wto.org/imrd/directdoc.asp?DDFDocuments/u/G/TBTN14/BRA580A4.docx</v>
      </c>
      <c r="T129" s="6" t="str">
        <f>HYPERLINK("https://docs.wto.org/imrd/directdoc.asp?DDFDocuments/v/G/TBTN14/BRA580A4.docx", "https://docs.wto.org/imrd/directdoc.asp?DDFDocuments/v/G/TBTN14/BRA580A4.docx")</f>
        <v>https://docs.wto.org/imrd/directdoc.asp?DDFDocuments/v/G/TBTN14/BRA580A4.docx</v>
      </c>
      <c r="U129" s="6" t="s">
        <v>45</v>
      </c>
      <c r="V129" s="6" t="s">
        <v>45</v>
      </c>
      <c r="W129" s="6" t="s">
        <v>46</v>
      </c>
      <c r="X129" s="6" t="s">
        <v>45</v>
      </c>
      <c r="Y129" s="6" t="s">
        <v>45</v>
      </c>
      <c r="Z129" s="6" t="s">
        <v>45</v>
      </c>
      <c r="AA129" s="6" t="s">
        <v>45</v>
      </c>
      <c r="AB129" s="9" t="s">
        <v>38</v>
      </c>
      <c r="AC129" s="6" t="s">
        <v>38</v>
      </c>
      <c r="AD129" s="6" t="s">
        <v>38</v>
      </c>
      <c r="AE129" s="6" t="s">
        <v>38</v>
      </c>
      <c r="AF129" s="6" t="s">
        <v>38</v>
      </c>
      <c r="AG129" s="6" t="s">
        <v>38</v>
      </c>
      <c r="AH129" s="9" t="s">
        <v>38</v>
      </c>
    </row>
    <row r="130" spans="1:34" ht="20.100000000000001" customHeight="1" x14ac:dyDescent="0.25">
      <c r="A130" s="6" t="s">
        <v>34</v>
      </c>
      <c r="B130" s="10">
        <v>46150</v>
      </c>
      <c r="C130" s="8" t="str">
        <f>HYPERLINK("https://epingalert.org/en/Search?viewData= G/TBT/N/BRA/609/Add.6"," G/TBT/N/BRA/609/Add.6")</f>
        <v xml:space="preserve"> G/TBT/N/BRA/609/Add.6</v>
      </c>
      <c r="D130" s="9" t="s">
        <v>1844</v>
      </c>
      <c r="E130" s="9" t="s">
        <v>1845</v>
      </c>
      <c r="F130" s="9" t="s">
        <v>1846</v>
      </c>
      <c r="G130" s="9" t="s">
        <v>1847</v>
      </c>
      <c r="H130" s="9" t="s">
        <v>1848</v>
      </c>
      <c r="I130" s="9" t="s">
        <v>1156</v>
      </c>
      <c r="J130" s="9" t="s">
        <v>1849</v>
      </c>
      <c r="K130" s="9" t="s">
        <v>38</v>
      </c>
      <c r="L130" s="6"/>
      <c r="M130" s="10" t="s">
        <v>38</v>
      </c>
      <c r="N130" s="7"/>
      <c r="O130" s="7"/>
      <c r="P130" s="6" t="s">
        <v>54</v>
      </c>
      <c r="Q130" s="9" t="s">
        <v>1850</v>
      </c>
      <c r="R130" s="6" t="str">
        <f>HYPERLINK("https://docs.wto.org/imrd/directdoc.asp?DDFDocuments/t/G/TBTN14/BRA609A6.docx", "https://docs.wto.org/imrd/directdoc.asp?DDFDocuments/t/G/TBTN14/BRA609A6.docx")</f>
        <v>https://docs.wto.org/imrd/directdoc.asp?DDFDocuments/t/G/TBTN14/BRA609A6.docx</v>
      </c>
      <c r="S130" s="6" t="str">
        <f>HYPERLINK("https://docs.wto.org/imrd/directdoc.asp?DDFDocuments/u/G/TBTN14/BRA609A6.docx", "https://docs.wto.org/imrd/directdoc.asp?DDFDocuments/u/G/TBTN14/BRA609A6.docx")</f>
        <v>https://docs.wto.org/imrd/directdoc.asp?DDFDocuments/u/G/TBTN14/BRA609A6.docx</v>
      </c>
      <c r="T130" s="6" t="str">
        <f>HYPERLINK("https://docs.wto.org/imrd/directdoc.asp?DDFDocuments/v/G/TBTN14/BRA609A6.docx", "https://docs.wto.org/imrd/directdoc.asp?DDFDocuments/v/G/TBTN14/BRA609A6.docx")</f>
        <v>https://docs.wto.org/imrd/directdoc.asp?DDFDocuments/v/G/TBTN14/BRA609A6.docx</v>
      </c>
      <c r="U130" s="6" t="s">
        <v>45</v>
      </c>
      <c r="V130" s="6" t="s">
        <v>45</v>
      </c>
      <c r="W130" s="6" t="s">
        <v>46</v>
      </c>
      <c r="X130" s="6" t="s">
        <v>45</v>
      </c>
      <c r="Y130" s="6" t="s">
        <v>45</v>
      </c>
      <c r="Z130" s="6" t="s">
        <v>45</v>
      </c>
      <c r="AA130" s="6" t="s">
        <v>45</v>
      </c>
      <c r="AB130" s="9" t="s">
        <v>38</v>
      </c>
      <c r="AC130" s="6" t="s">
        <v>38</v>
      </c>
      <c r="AD130" s="6" t="s">
        <v>38</v>
      </c>
      <c r="AE130" s="6" t="s">
        <v>38</v>
      </c>
      <c r="AF130" s="6" t="s">
        <v>38</v>
      </c>
      <c r="AG130" s="6" t="s">
        <v>38</v>
      </c>
      <c r="AH130" s="9" t="s">
        <v>38</v>
      </c>
    </row>
    <row r="131" spans="1:34" ht="20.100000000000001" customHeight="1" x14ac:dyDescent="0.25">
      <c r="A131" s="6" t="s">
        <v>34</v>
      </c>
      <c r="B131" s="10">
        <v>46150</v>
      </c>
      <c r="C131" s="8" t="str">
        <f>HYPERLINK("https://epingalert.org/en/Search?viewData= G/TBT/N/BRA/907/Add.17/Corr.1"," G/TBT/N/BRA/907/Add.17/Corr.1")</f>
        <v xml:space="preserve"> G/TBT/N/BRA/907/Add.17/Corr.1</v>
      </c>
      <c r="D131" s="9" t="s">
        <v>1800</v>
      </c>
      <c r="E131" s="9" t="s">
        <v>1801</v>
      </c>
      <c r="F131" s="9" t="s">
        <v>1851</v>
      </c>
      <c r="G131" s="9" t="s">
        <v>38</v>
      </c>
      <c r="H131" s="9" t="s">
        <v>38</v>
      </c>
      <c r="I131" s="9" t="s">
        <v>280</v>
      </c>
      <c r="J131" s="9" t="s">
        <v>1852</v>
      </c>
      <c r="K131" s="9" t="s">
        <v>38</v>
      </c>
      <c r="L131" s="6"/>
      <c r="M131" s="10" t="s">
        <v>38</v>
      </c>
      <c r="N131" s="7"/>
      <c r="O131" s="7"/>
      <c r="P131" s="6" t="s">
        <v>299</v>
      </c>
      <c r="Q131" s="6"/>
      <c r="R131" s="6" t="str">
        <f>HYPERLINK("https://docs.wto.org/imrd/directdoc.asp?DDFDocuments/t/G/TBTN19/BRA907A17C1.docx", "https://docs.wto.org/imrd/directdoc.asp?DDFDocuments/t/G/TBTN19/BRA907A17C1.docx")</f>
        <v>https://docs.wto.org/imrd/directdoc.asp?DDFDocuments/t/G/TBTN19/BRA907A17C1.docx</v>
      </c>
      <c r="S131" s="6" t="str">
        <f>HYPERLINK("https://docs.wto.org/imrd/directdoc.asp?DDFDocuments/u/G/TBTN19/BRA907A17C1.docx", "https://docs.wto.org/imrd/directdoc.asp?DDFDocuments/u/G/TBTN19/BRA907A17C1.docx")</f>
        <v>https://docs.wto.org/imrd/directdoc.asp?DDFDocuments/u/G/TBTN19/BRA907A17C1.docx</v>
      </c>
      <c r="T131" s="6" t="str">
        <f>HYPERLINK("https://docs.wto.org/imrd/directdoc.asp?DDFDocuments/v/G/TBTN19/BRA907A17C1.docx", "https://docs.wto.org/imrd/directdoc.asp?DDFDocuments/v/G/TBTN19/BRA907A17C1.docx")</f>
        <v>https://docs.wto.org/imrd/directdoc.asp?DDFDocuments/v/G/TBTN19/BRA907A17C1.docx</v>
      </c>
      <c r="U131" s="6" t="s">
        <v>46</v>
      </c>
      <c r="V131" s="6" t="s">
        <v>45</v>
      </c>
      <c r="W131" s="6" t="s">
        <v>45</v>
      </c>
      <c r="X131" s="6" t="s">
        <v>45</v>
      </c>
      <c r="Y131" s="6" t="s">
        <v>45</v>
      </c>
      <c r="Z131" s="6" t="s">
        <v>45</v>
      </c>
      <c r="AA131" s="6" t="s">
        <v>45</v>
      </c>
      <c r="AB131" s="9" t="s">
        <v>38</v>
      </c>
      <c r="AC131" s="6" t="s">
        <v>38</v>
      </c>
      <c r="AD131" s="6" t="s">
        <v>38</v>
      </c>
      <c r="AE131" s="6" t="s">
        <v>38</v>
      </c>
      <c r="AF131" s="6" t="s">
        <v>38</v>
      </c>
      <c r="AG131" s="6" t="s">
        <v>38</v>
      </c>
      <c r="AH131" s="9" t="s">
        <v>38</v>
      </c>
    </row>
    <row r="132" spans="1:34" ht="20.100000000000001" customHeight="1" x14ac:dyDescent="0.25">
      <c r="A132" s="6" t="s">
        <v>34</v>
      </c>
      <c r="B132" s="10">
        <v>46150</v>
      </c>
      <c r="C132" s="8" t="str">
        <f>HYPERLINK("https://epingalert.org/en/Search?viewData= G/TBT/N/BRA/1294/Add.4"," G/TBT/N/BRA/1294/Add.4")</f>
        <v xml:space="preserve"> G/TBT/N/BRA/1294/Add.4</v>
      </c>
      <c r="D132" s="9" t="s">
        <v>382</v>
      </c>
      <c r="E132" s="9" t="s">
        <v>1853</v>
      </c>
      <c r="F132" s="9" t="s">
        <v>384</v>
      </c>
      <c r="G132" s="9" t="s">
        <v>38</v>
      </c>
      <c r="H132" s="9" t="s">
        <v>1854</v>
      </c>
      <c r="I132" s="9" t="s">
        <v>386</v>
      </c>
      <c r="J132" s="9" t="s">
        <v>387</v>
      </c>
      <c r="K132" s="9" t="s">
        <v>1855</v>
      </c>
      <c r="L132" s="6"/>
      <c r="M132" s="10" t="s">
        <v>38</v>
      </c>
      <c r="N132" s="7"/>
      <c r="O132" s="7"/>
      <c r="P132" s="6" t="s">
        <v>54</v>
      </c>
      <c r="Q132" s="6"/>
      <c r="R132" s="6" t="str">
        <f>HYPERLINK("https://docs.wto.org/imrd/directdoc.asp?DDFDocuments/t/G/TBTN22/BRA1294A4.docx", "https://docs.wto.org/imrd/directdoc.asp?DDFDocuments/t/G/TBTN22/BRA1294A4.docx")</f>
        <v>https://docs.wto.org/imrd/directdoc.asp?DDFDocuments/t/G/TBTN22/BRA1294A4.docx</v>
      </c>
      <c r="S132" s="6" t="str">
        <f>HYPERLINK("https://docs.wto.org/imrd/directdoc.asp?DDFDocuments/u/G/TBTN22/BRA1294A4.docx", "https://docs.wto.org/imrd/directdoc.asp?DDFDocuments/u/G/TBTN22/BRA1294A4.docx")</f>
        <v>https://docs.wto.org/imrd/directdoc.asp?DDFDocuments/u/G/TBTN22/BRA1294A4.docx</v>
      </c>
      <c r="T132" s="6" t="str">
        <f>HYPERLINK("https://docs.wto.org/imrd/directdoc.asp?DDFDocuments/v/G/TBTN22/BRA1294A4.docx", "https://docs.wto.org/imrd/directdoc.asp?DDFDocuments/v/G/TBTN22/BRA1294A4.docx")</f>
        <v>https://docs.wto.org/imrd/directdoc.asp?DDFDocuments/v/G/TBTN22/BRA1294A4.docx</v>
      </c>
      <c r="U132" s="6" t="s">
        <v>46</v>
      </c>
      <c r="V132" s="6" t="s">
        <v>45</v>
      </c>
      <c r="W132" s="6" t="s">
        <v>45</v>
      </c>
      <c r="X132" s="6" t="s">
        <v>45</v>
      </c>
      <c r="Y132" s="6" t="s">
        <v>45</v>
      </c>
      <c r="Z132" s="6" t="s">
        <v>45</v>
      </c>
      <c r="AA132" s="6" t="s">
        <v>45</v>
      </c>
      <c r="AB132" s="9" t="s">
        <v>38</v>
      </c>
      <c r="AC132" s="6" t="s">
        <v>38</v>
      </c>
      <c r="AD132" s="6" t="s">
        <v>38</v>
      </c>
      <c r="AE132" s="6" t="s">
        <v>38</v>
      </c>
      <c r="AF132" s="6" t="s">
        <v>38</v>
      </c>
      <c r="AG132" s="6" t="s">
        <v>38</v>
      </c>
      <c r="AH132" s="9" t="s">
        <v>38</v>
      </c>
    </row>
    <row r="133" spans="1:34" ht="20.100000000000001" customHeight="1" x14ac:dyDescent="0.25">
      <c r="A133" s="6" t="s">
        <v>41</v>
      </c>
      <c r="B133" s="10">
        <v>46150</v>
      </c>
      <c r="C133" s="8" t="str">
        <f>HYPERLINK("https://epingalert.org/en/Search?viewData= G/TBT/N/CHL/791"," G/TBT/N/CHL/791")</f>
        <v xml:space="preserve"> G/TBT/N/CHL/791</v>
      </c>
      <c r="D133" s="9" t="s">
        <v>1856</v>
      </c>
      <c r="E133" s="9" t="s">
        <v>1857</v>
      </c>
      <c r="F133" s="9" t="s">
        <v>1858</v>
      </c>
      <c r="G133" s="9" t="s">
        <v>38</v>
      </c>
      <c r="H133" s="9" t="s">
        <v>1859</v>
      </c>
      <c r="I133" s="9" t="s">
        <v>121</v>
      </c>
      <c r="J133" s="9" t="s">
        <v>38</v>
      </c>
      <c r="K133" s="9" t="s">
        <v>38</v>
      </c>
      <c r="L133" s="6"/>
      <c r="M133" s="10">
        <v>46210</v>
      </c>
      <c r="N133" s="7" t="s">
        <v>774</v>
      </c>
      <c r="O133" s="7" t="s">
        <v>774</v>
      </c>
      <c r="P133" s="6" t="s">
        <v>43</v>
      </c>
      <c r="Q133" s="9" t="s">
        <v>1860</v>
      </c>
      <c r="R133" s="6" t="str">
        <f>HYPERLINK("https://docs.wto.org/imrd/directdoc.asp?DDFDocuments/t/G/TBTN26/CHL791.docx", "https://docs.wto.org/imrd/directdoc.asp?DDFDocuments/t/G/TBTN26/CHL791.docx")</f>
        <v>https://docs.wto.org/imrd/directdoc.asp?DDFDocuments/t/G/TBTN26/CHL791.docx</v>
      </c>
      <c r="S133" s="6" t="str">
        <f>HYPERLINK("https://docs.wto.org/imrd/directdoc.asp?DDFDocuments/u/G/TBTN26/CHL791.docx", "https://docs.wto.org/imrd/directdoc.asp?DDFDocuments/u/G/TBTN26/CHL791.docx")</f>
        <v>https://docs.wto.org/imrd/directdoc.asp?DDFDocuments/u/G/TBTN26/CHL791.docx</v>
      </c>
      <c r="T133" s="6" t="str">
        <f>HYPERLINK("https://docs.wto.org/imrd/directdoc.asp?DDFDocuments/v/G/TBTN26/CHL791.docx", "https://docs.wto.org/imrd/directdoc.asp?DDFDocuments/v/G/TBTN26/CHL791.docx")</f>
        <v>https://docs.wto.org/imrd/directdoc.asp?DDFDocuments/v/G/TBTN26/CHL791.docx</v>
      </c>
      <c r="U133" s="6" t="s">
        <v>45</v>
      </c>
      <c r="V133" s="6" t="s">
        <v>45</v>
      </c>
      <c r="W133" s="6" t="s">
        <v>46</v>
      </c>
      <c r="X133" s="6" t="s">
        <v>45</v>
      </c>
      <c r="Y133" s="6" t="s">
        <v>45</v>
      </c>
      <c r="Z133" s="6" t="s">
        <v>45</v>
      </c>
      <c r="AA133" s="6" t="s">
        <v>45</v>
      </c>
      <c r="AB133" s="9" t="s">
        <v>1861</v>
      </c>
      <c r="AC133" s="6" t="s">
        <v>38</v>
      </c>
      <c r="AD133" s="6" t="s">
        <v>38</v>
      </c>
      <c r="AE133" s="6" t="s">
        <v>38</v>
      </c>
      <c r="AF133" s="6" t="s">
        <v>38</v>
      </c>
      <c r="AG133" s="6" t="s">
        <v>38</v>
      </c>
      <c r="AH133" s="9" t="s">
        <v>38</v>
      </c>
    </row>
    <row r="134" spans="1:34" ht="20.100000000000001" customHeight="1" x14ac:dyDescent="0.25">
      <c r="A134" s="6" t="s">
        <v>41</v>
      </c>
      <c r="B134" s="10">
        <v>46150</v>
      </c>
      <c r="C134" s="8" t="str">
        <f>HYPERLINK("https://epingalert.org/en/Search?viewData= G/TBT/N/CHL/792"," G/TBT/N/CHL/792")</f>
        <v xml:space="preserve"> G/TBT/N/CHL/792</v>
      </c>
      <c r="D134" s="9" t="s">
        <v>1862</v>
      </c>
      <c r="E134" s="9" t="s">
        <v>1863</v>
      </c>
      <c r="F134" s="9" t="s">
        <v>1864</v>
      </c>
      <c r="G134" s="9" t="s">
        <v>38</v>
      </c>
      <c r="H134" s="9" t="s">
        <v>1865</v>
      </c>
      <c r="I134" s="9" t="s">
        <v>121</v>
      </c>
      <c r="J134" s="9" t="s">
        <v>38</v>
      </c>
      <c r="K134" s="9" t="s">
        <v>122</v>
      </c>
      <c r="L134" s="6"/>
      <c r="M134" s="10">
        <v>46210</v>
      </c>
      <c r="N134" s="7" t="s">
        <v>1866</v>
      </c>
      <c r="O134" s="7" t="s">
        <v>1867</v>
      </c>
      <c r="P134" s="6" t="s">
        <v>43</v>
      </c>
      <c r="Q134" s="9" t="s">
        <v>1868</v>
      </c>
      <c r="R134" s="6" t="str">
        <f>HYPERLINK("https://docs.wto.org/imrd/directdoc.asp?DDFDocuments/t/G/TBTN26/CHL792.docx", "https://docs.wto.org/imrd/directdoc.asp?DDFDocuments/t/G/TBTN26/CHL792.docx")</f>
        <v>https://docs.wto.org/imrd/directdoc.asp?DDFDocuments/t/G/TBTN26/CHL792.docx</v>
      </c>
      <c r="S134" s="6" t="str">
        <f>HYPERLINK("https://docs.wto.org/imrd/directdoc.asp?DDFDocuments/u/G/TBTN26/CHL792.docx", "https://docs.wto.org/imrd/directdoc.asp?DDFDocuments/u/G/TBTN26/CHL792.docx")</f>
        <v>https://docs.wto.org/imrd/directdoc.asp?DDFDocuments/u/G/TBTN26/CHL792.docx</v>
      </c>
      <c r="T134" s="6" t="str">
        <f>HYPERLINK("https://docs.wto.org/imrd/directdoc.asp?DDFDocuments/v/G/TBTN26/CHL792.docx", "https://docs.wto.org/imrd/directdoc.asp?DDFDocuments/v/G/TBTN26/CHL792.docx")</f>
        <v>https://docs.wto.org/imrd/directdoc.asp?DDFDocuments/v/G/TBTN26/CHL792.docx</v>
      </c>
      <c r="U134" s="6" t="s">
        <v>46</v>
      </c>
      <c r="V134" s="6" t="s">
        <v>45</v>
      </c>
      <c r="W134" s="6" t="s">
        <v>45</v>
      </c>
      <c r="X134" s="6" t="s">
        <v>45</v>
      </c>
      <c r="Y134" s="6" t="s">
        <v>45</v>
      </c>
      <c r="Z134" s="6" t="s">
        <v>45</v>
      </c>
      <c r="AA134" s="6" t="s">
        <v>45</v>
      </c>
      <c r="AB134" s="9" t="s">
        <v>1869</v>
      </c>
      <c r="AC134" s="6" t="s">
        <v>38</v>
      </c>
      <c r="AD134" s="6" t="s">
        <v>38</v>
      </c>
      <c r="AE134" s="6" t="s">
        <v>38</v>
      </c>
      <c r="AF134" s="6" t="s">
        <v>38</v>
      </c>
      <c r="AG134" s="6" t="s">
        <v>38</v>
      </c>
      <c r="AH134" s="9" t="s">
        <v>38</v>
      </c>
    </row>
    <row r="135" spans="1:34" ht="20.100000000000001" customHeight="1" x14ac:dyDescent="0.25">
      <c r="A135" s="6" t="s">
        <v>259</v>
      </c>
      <c r="B135" s="10">
        <v>46150</v>
      </c>
      <c r="C135" s="8" t="str">
        <f>HYPERLINK("https://epingalert.org/en/Search?viewData= G/TBT/N/EU/1205"," G/TBT/N/EU/1205")</f>
        <v xml:space="preserve"> G/TBT/N/EU/1205</v>
      </c>
      <c r="D135" s="9" t="s">
        <v>1870</v>
      </c>
      <c r="E135" s="9" t="s">
        <v>1871</v>
      </c>
      <c r="F135" s="9" t="s">
        <v>1872</v>
      </c>
      <c r="G135" s="9" t="s">
        <v>38</v>
      </c>
      <c r="H135" s="9" t="s">
        <v>1873</v>
      </c>
      <c r="I135" s="9" t="s">
        <v>152</v>
      </c>
      <c r="J135" s="9" t="s">
        <v>38</v>
      </c>
      <c r="K135" s="9" t="s">
        <v>38</v>
      </c>
      <c r="L135" s="6"/>
      <c r="M135" s="10">
        <v>46210</v>
      </c>
      <c r="N135" s="7" t="s">
        <v>1874</v>
      </c>
      <c r="O135" s="7" t="s">
        <v>1875</v>
      </c>
      <c r="P135" s="6" t="s">
        <v>43</v>
      </c>
      <c r="Q135" s="9" t="s">
        <v>1876</v>
      </c>
      <c r="R135" s="6" t="str">
        <f>HYPERLINK("https://docs.wto.org/imrd/directdoc.asp?DDFDocuments/t/G/TBTN26/EU1205.docx", "https://docs.wto.org/imrd/directdoc.asp?DDFDocuments/t/G/TBTN26/EU1205.docx")</f>
        <v>https://docs.wto.org/imrd/directdoc.asp?DDFDocuments/t/G/TBTN26/EU1205.docx</v>
      </c>
      <c r="S135" s="6" t="str">
        <f>HYPERLINK("https://docs.wto.org/imrd/directdoc.asp?DDFDocuments/u/G/TBTN26/EU1205.docx", "https://docs.wto.org/imrd/directdoc.asp?DDFDocuments/u/G/TBTN26/EU1205.docx")</f>
        <v>https://docs.wto.org/imrd/directdoc.asp?DDFDocuments/u/G/TBTN26/EU1205.docx</v>
      </c>
      <c r="T135" s="6" t="str">
        <f>HYPERLINK("https://docs.wto.org/imrd/directdoc.asp?DDFDocuments/v/G/TBTN26/EU1205.docx", "https://docs.wto.org/imrd/directdoc.asp?DDFDocuments/v/G/TBTN26/EU1205.docx")</f>
        <v>https://docs.wto.org/imrd/directdoc.asp?DDFDocuments/v/G/TBTN26/EU1205.docx</v>
      </c>
      <c r="U135" s="6" t="s">
        <v>46</v>
      </c>
      <c r="V135" s="6" t="s">
        <v>45</v>
      </c>
      <c r="W135" s="6" t="s">
        <v>46</v>
      </c>
      <c r="X135" s="6" t="s">
        <v>45</v>
      </c>
      <c r="Y135" s="6" t="s">
        <v>45</v>
      </c>
      <c r="Z135" s="6" t="s">
        <v>45</v>
      </c>
      <c r="AA135" s="6" t="s">
        <v>45</v>
      </c>
      <c r="AB135" s="9" t="s">
        <v>1877</v>
      </c>
      <c r="AC135" s="6" t="s">
        <v>38</v>
      </c>
      <c r="AD135" s="6" t="s">
        <v>38</v>
      </c>
      <c r="AE135" s="6" t="s">
        <v>38</v>
      </c>
      <c r="AF135" s="6" t="s">
        <v>38</v>
      </c>
      <c r="AG135" s="6" t="s">
        <v>38</v>
      </c>
      <c r="AH135" s="9" t="s">
        <v>38</v>
      </c>
    </row>
    <row r="136" spans="1:34" ht="20.100000000000001" customHeight="1" x14ac:dyDescent="0.25">
      <c r="A136" s="6" t="s">
        <v>259</v>
      </c>
      <c r="B136" s="10">
        <v>46150</v>
      </c>
      <c r="C136" s="8" t="str">
        <f>HYPERLINK("https://epingalert.org/en/Search?viewData= G/TBT/N/EU/1206"," G/TBT/N/EU/1206")</f>
        <v xml:space="preserve"> G/TBT/N/EU/1206</v>
      </c>
      <c r="D136" s="9" t="s">
        <v>1878</v>
      </c>
      <c r="E136" s="9" t="s">
        <v>1879</v>
      </c>
      <c r="F136" s="9" t="s">
        <v>1880</v>
      </c>
      <c r="G136" s="9" t="s">
        <v>38</v>
      </c>
      <c r="H136" s="9" t="s">
        <v>1881</v>
      </c>
      <c r="I136" s="9" t="s">
        <v>121</v>
      </c>
      <c r="J136" s="9" t="s">
        <v>1882</v>
      </c>
      <c r="K136" s="9" t="s">
        <v>122</v>
      </c>
      <c r="L136" s="6"/>
      <c r="M136" s="10">
        <v>46210</v>
      </c>
      <c r="N136" s="7" t="s">
        <v>1883</v>
      </c>
      <c r="O136" s="7" t="s">
        <v>1884</v>
      </c>
      <c r="P136" s="6" t="s">
        <v>43</v>
      </c>
      <c r="Q136" s="9" t="s">
        <v>1885</v>
      </c>
      <c r="R136" s="6" t="str">
        <f>HYPERLINK("https://docs.wto.org/imrd/directdoc.asp?DDFDocuments/t/G/TBTN26/EU1206.docx", "https://docs.wto.org/imrd/directdoc.asp?DDFDocuments/t/G/TBTN26/EU1206.docx")</f>
        <v>https://docs.wto.org/imrd/directdoc.asp?DDFDocuments/t/G/TBTN26/EU1206.docx</v>
      </c>
      <c r="S136" s="6" t="str">
        <f>HYPERLINK("https://docs.wto.org/imrd/directdoc.asp?DDFDocuments/u/G/TBTN26/EU1206.docx", "https://docs.wto.org/imrd/directdoc.asp?DDFDocuments/u/G/TBTN26/EU1206.docx")</f>
        <v>https://docs.wto.org/imrd/directdoc.asp?DDFDocuments/u/G/TBTN26/EU1206.docx</v>
      </c>
      <c r="T136" s="6" t="str">
        <f>HYPERLINK("https://docs.wto.org/imrd/directdoc.asp?DDFDocuments/v/G/TBTN26/EU1206.docx", "https://docs.wto.org/imrd/directdoc.asp?DDFDocuments/v/G/TBTN26/EU1206.docx")</f>
        <v>https://docs.wto.org/imrd/directdoc.asp?DDFDocuments/v/G/TBTN26/EU1206.docx</v>
      </c>
      <c r="U136" s="6" t="s">
        <v>46</v>
      </c>
      <c r="V136" s="6" t="s">
        <v>45</v>
      </c>
      <c r="W136" s="6" t="s">
        <v>46</v>
      </c>
      <c r="X136" s="6" t="s">
        <v>45</v>
      </c>
      <c r="Y136" s="6" t="s">
        <v>45</v>
      </c>
      <c r="Z136" s="6" t="s">
        <v>45</v>
      </c>
      <c r="AA136" s="6" t="s">
        <v>45</v>
      </c>
      <c r="AB136" s="9" t="s">
        <v>1886</v>
      </c>
      <c r="AC136" s="6" t="s">
        <v>38</v>
      </c>
      <c r="AD136" s="6" t="s">
        <v>38</v>
      </c>
      <c r="AE136" s="6" t="s">
        <v>38</v>
      </c>
      <c r="AF136" s="6" t="s">
        <v>38</v>
      </c>
      <c r="AG136" s="6" t="s">
        <v>38</v>
      </c>
      <c r="AH136" s="9" t="s">
        <v>38</v>
      </c>
    </row>
    <row r="137" spans="1:34" ht="20.100000000000001" customHeight="1" x14ac:dyDescent="0.25">
      <c r="A137" s="6" t="s">
        <v>1511</v>
      </c>
      <c r="B137" s="10">
        <v>46150</v>
      </c>
      <c r="C137" s="8" t="str">
        <f>HYPERLINK("https://epingalert.org/en/Search?viewData= G/TBT/N/GBR/120"," G/TBT/N/GBR/120")</f>
        <v xml:space="preserve"> G/TBT/N/GBR/120</v>
      </c>
      <c r="D137" s="9" t="s">
        <v>1887</v>
      </c>
      <c r="E137" s="9" t="s">
        <v>1888</v>
      </c>
      <c r="F137" s="9" t="s">
        <v>1889</v>
      </c>
      <c r="G137" s="9" t="s">
        <v>1890</v>
      </c>
      <c r="H137" s="9" t="s">
        <v>1891</v>
      </c>
      <c r="I137" s="9" t="s">
        <v>121</v>
      </c>
      <c r="J137" s="9" t="s">
        <v>1892</v>
      </c>
      <c r="K137" s="9" t="s">
        <v>38</v>
      </c>
      <c r="L137" s="6"/>
      <c r="M137" s="10">
        <v>46210</v>
      </c>
      <c r="N137" s="7" t="s">
        <v>1359</v>
      </c>
      <c r="O137" s="7" t="s">
        <v>1893</v>
      </c>
      <c r="P137" s="6" t="s">
        <v>43</v>
      </c>
      <c r="Q137" s="9" t="s">
        <v>1894</v>
      </c>
      <c r="R137" s="6" t="str">
        <f>HYPERLINK("https://docs.wto.org/imrd/directdoc.asp?DDFDocuments/t/G/TBTN26/GBR120.docx", "https://docs.wto.org/imrd/directdoc.asp?DDFDocuments/t/G/TBTN26/GBR120.docx")</f>
        <v>https://docs.wto.org/imrd/directdoc.asp?DDFDocuments/t/G/TBTN26/GBR120.docx</v>
      </c>
      <c r="S137" s="6" t="str">
        <f>HYPERLINK("https://docs.wto.org/imrd/directdoc.asp?DDFDocuments/u/G/TBTN26/GBR120.docx", "https://docs.wto.org/imrd/directdoc.asp?DDFDocuments/u/G/TBTN26/GBR120.docx")</f>
        <v>https://docs.wto.org/imrd/directdoc.asp?DDFDocuments/u/G/TBTN26/GBR120.docx</v>
      </c>
      <c r="T137" s="6" t="str">
        <f>HYPERLINK("https://docs.wto.org/imrd/directdoc.asp?DDFDocuments/v/G/TBTN26/GBR120.docx", "https://docs.wto.org/imrd/directdoc.asp?DDFDocuments/v/G/TBTN26/GBR120.docx")</f>
        <v>https://docs.wto.org/imrd/directdoc.asp?DDFDocuments/v/G/TBTN26/GBR120.docx</v>
      </c>
      <c r="U137" s="6" t="s">
        <v>46</v>
      </c>
      <c r="V137" s="6" t="s">
        <v>45</v>
      </c>
      <c r="W137" s="6" t="s">
        <v>45</v>
      </c>
      <c r="X137" s="6" t="s">
        <v>45</v>
      </c>
      <c r="Y137" s="6" t="s">
        <v>45</v>
      </c>
      <c r="Z137" s="6" t="s">
        <v>45</v>
      </c>
      <c r="AA137" s="6" t="s">
        <v>45</v>
      </c>
      <c r="AB137" s="9" t="s">
        <v>1895</v>
      </c>
      <c r="AC137" s="6" t="s">
        <v>38</v>
      </c>
      <c r="AD137" s="6" t="s">
        <v>38</v>
      </c>
      <c r="AE137" s="6" t="s">
        <v>38</v>
      </c>
      <c r="AF137" s="6" t="s">
        <v>38</v>
      </c>
      <c r="AG137" s="6" t="s">
        <v>38</v>
      </c>
      <c r="AH137" s="9" t="s">
        <v>38</v>
      </c>
    </row>
    <row r="138" spans="1:34" ht="20.100000000000001" customHeight="1" x14ac:dyDescent="0.25">
      <c r="A138" s="6" t="s">
        <v>116</v>
      </c>
      <c r="B138" s="10">
        <v>46150</v>
      </c>
      <c r="C138" s="8" t="str">
        <f>HYPERLINK("https://epingalert.org/en/Search?viewData= G/TBT/N/USA/2275"," G/TBT/N/USA/2275")</f>
        <v xml:space="preserve"> G/TBT/N/USA/2275</v>
      </c>
      <c r="D138" s="9" t="s">
        <v>1896</v>
      </c>
      <c r="E138" s="9" t="s">
        <v>1897</v>
      </c>
      <c r="F138" s="9" t="s">
        <v>1898</v>
      </c>
      <c r="G138" s="9" t="s">
        <v>834</v>
      </c>
      <c r="H138" s="9" t="s">
        <v>1899</v>
      </c>
      <c r="I138" s="9" t="s">
        <v>1156</v>
      </c>
      <c r="J138" s="9" t="s">
        <v>38</v>
      </c>
      <c r="K138" s="9" t="s">
        <v>38</v>
      </c>
      <c r="L138" s="6"/>
      <c r="M138" s="10">
        <v>46209</v>
      </c>
      <c r="N138" s="7" t="s">
        <v>74</v>
      </c>
      <c r="O138" s="7" t="s">
        <v>74</v>
      </c>
      <c r="P138" s="6" t="s">
        <v>43</v>
      </c>
      <c r="Q138" s="9" t="s">
        <v>1900</v>
      </c>
      <c r="R138" s="6" t="str">
        <f>HYPERLINK("https://docs.wto.org/imrd/directdoc.asp?DDFDocuments/t/G/TBTN26/USA2275.docx", "https://docs.wto.org/imrd/directdoc.asp?DDFDocuments/t/G/TBTN26/USA2275.docx")</f>
        <v>https://docs.wto.org/imrd/directdoc.asp?DDFDocuments/t/G/TBTN26/USA2275.docx</v>
      </c>
      <c r="S138" s="6" t="str">
        <f>HYPERLINK("https://docs.wto.org/imrd/directdoc.asp?DDFDocuments/u/G/TBTN26/USA2275.docx", "https://docs.wto.org/imrd/directdoc.asp?DDFDocuments/u/G/TBTN26/USA2275.docx")</f>
        <v>https://docs.wto.org/imrd/directdoc.asp?DDFDocuments/u/G/TBTN26/USA2275.docx</v>
      </c>
      <c r="T138" s="6" t="str">
        <f>HYPERLINK("https://docs.wto.org/imrd/directdoc.asp?DDFDocuments/v/G/TBTN26/USA2275.docx", "https://docs.wto.org/imrd/directdoc.asp?DDFDocuments/v/G/TBTN26/USA2275.docx")</f>
        <v>https://docs.wto.org/imrd/directdoc.asp?DDFDocuments/v/G/TBTN26/USA2275.docx</v>
      </c>
      <c r="U138" s="6" t="s">
        <v>45</v>
      </c>
      <c r="V138" s="6" t="s">
        <v>45</v>
      </c>
      <c r="W138" s="6" t="s">
        <v>45</v>
      </c>
      <c r="X138" s="6" t="s">
        <v>45</v>
      </c>
      <c r="Y138" s="6" t="s">
        <v>45</v>
      </c>
      <c r="Z138" s="6" t="s">
        <v>45</v>
      </c>
      <c r="AA138" s="6" t="s">
        <v>46</v>
      </c>
      <c r="AB138" s="9" t="s">
        <v>1901</v>
      </c>
      <c r="AC138" s="6" t="s">
        <v>38</v>
      </c>
      <c r="AD138" s="6" t="s">
        <v>38</v>
      </c>
      <c r="AE138" s="6" t="s">
        <v>38</v>
      </c>
      <c r="AF138" s="6" t="s">
        <v>38</v>
      </c>
      <c r="AG138" s="6" t="s">
        <v>38</v>
      </c>
      <c r="AH138" s="9" t="s">
        <v>38</v>
      </c>
    </row>
    <row r="139" spans="1:34" ht="20.100000000000001" customHeight="1" x14ac:dyDescent="0.25">
      <c r="A139" s="6" t="s">
        <v>116</v>
      </c>
      <c r="B139" s="10">
        <v>46150</v>
      </c>
      <c r="C139" s="8" t="str">
        <f>HYPERLINK("https://epingalert.org/en/Search?viewData= G/TBT/N/USA/2276"," G/TBT/N/USA/2276")</f>
        <v xml:space="preserve"> G/TBT/N/USA/2276</v>
      </c>
      <c r="D139" s="9" t="s">
        <v>1902</v>
      </c>
      <c r="E139" s="9" t="s">
        <v>1903</v>
      </c>
      <c r="F139" s="9" t="s">
        <v>1904</v>
      </c>
      <c r="G139" s="9" t="s">
        <v>38</v>
      </c>
      <c r="H139" s="9" t="s">
        <v>1905</v>
      </c>
      <c r="I139" s="9" t="s">
        <v>799</v>
      </c>
      <c r="J139" s="9" t="s">
        <v>38</v>
      </c>
      <c r="K139" s="9" t="s">
        <v>1287</v>
      </c>
      <c r="L139" s="6"/>
      <c r="M139" s="10">
        <v>46209</v>
      </c>
      <c r="N139" s="7" t="s">
        <v>74</v>
      </c>
      <c r="O139" s="7" t="s">
        <v>74</v>
      </c>
      <c r="P139" s="6" t="s">
        <v>43</v>
      </c>
      <c r="Q139" s="9" t="s">
        <v>1906</v>
      </c>
      <c r="R139" s="6" t="str">
        <f>HYPERLINK("https://docs.wto.org/imrd/directdoc.asp?DDFDocuments/t/G/TBTN26/USA2276.docx", "https://docs.wto.org/imrd/directdoc.asp?DDFDocuments/t/G/TBTN26/USA2276.docx")</f>
        <v>https://docs.wto.org/imrd/directdoc.asp?DDFDocuments/t/G/TBTN26/USA2276.docx</v>
      </c>
      <c r="S139" s="6" t="str">
        <f>HYPERLINK("https://docs.wto.org/imrd/directdoc.asp?DDFDocuments/u/G/TBTN26/USA2276.docx", "https://docs.wto.org/imrd/directdoc.asp?DDFDocuments/u/G/TBTN26/USA2276.docx")</f>
        <v>https://docs.wto.org/imrd/directdoc.asp?DDFDocuments/u/G/TBTN26/USA2276.docx</v>
      </c>
      <c r="T139" s="6" t="str">
        <f>HYPERLINK("https://docs.wto.org/imrd/directdoc.asp?DDFDocuments/v/G/TBTN26/USA2276.docx", "https://docs.wto.org/imrd/directdoc.asp?DDFDocuments/v/G/TBTN26/USA2276.docx")</f>
        <v>https://docs.wto.org/imrd/directdoc.asp?DDFDocuments/v/G/TBTN26/USA2276.docx</v>
      </c>
      <c r="U139" s="6" t="s">
        <v>45</v>
      </c>
      <c r="V139" s="6" t="s">
        <v>45</v>
      </c>
      <c r="W139" s="6" t="s">
        <v>45</v>
      </c>
      <c r="X139" s="6" t="s">
        <v>45</v>
      </c>
      <c r="Y139" s="6" t="s">
        <v>45</v>
      </c>
      <c r="Z139" s="6" t="s">
        <v>45</v>
      </c>
      <c r="AA139" s="6" t="s">
        <v>46</v>
      </c>
      <c r="AB139" s="9" t="s">
        <v>1907</v>
      </c>
      <c r="AC139" s="6" t="s">
        <v>38</v>
      </c>
      <c r="AD139" s="6" t="s">
        <v>38</v>
      </c>
      <c r="AE139" s="6" t="s">
        <v>38</v>
      </c>
      <c r="AF139" s="6" t="s">
        <v>38</v>
      </c>
      <c r="AG139" s="6" t="s">
        <v>38</v>
      </c>
      <c r="AH139" s="9" t="s">
        <v>38</v>
      </c>
    </row>
    <row r="140" spans="1:34" ht="20.100000000000001" customHeight="1" x14ac:dyDescent="0.25">
      <c r="A140" s="6" t="s">
        <v>390</v>
      </c>
      <c r="B140" s="10">
        <v>46153</v>
      </c>
      <c r="C140" s="8" t="str">
        <f>HYPERLINK("https://epingalert.org/en/Search?viewData= G/SPS/N/CHN/1360"," G/SPS/N/CHN/1360")</f>
        <v xml:space="preserve"> G/SPS/N/CHN/1360</v>
      </c>
      <c r="D140" s="9" t="s">
        <v>1568</v>
      </c>
      <c r="E140" s="9" t="s">
        <v>1569</v>
      </c>
      <c r="F140" s="9" t="s">
        <v>1570</v>
      </c>
      <c r="G140" s="9" t="s">
        <v>38</v>
      </c>
      <c r="H140" s="9" t="s">
        <v>38</v>
      </c>
      <c r="I140" s="9" t="s">
        <v>60</v>
      </c>
      <c r="J140" s="9" t="s">
        <v>38</v>
      </c>
      <c r="K140" s="9" t="s">
        <v>1571</v>
      </c>
      <c r="L140" s="6" t="s">
        <v>38</v>
      </c>
      <c r="M140" s="10">
        <v>46213</v>
      </c>
      <c r="N140" s="7" t="s">
        <v>1431</v>
      </c>
      <c r="O140" s="7" t="s">
        <v>42</v>
      </c>
      <c r="P140" s="6" t="s">
        <v>43</v>
      </c>
      <c r="Q140" s="9" t="s">
        <v>1572</v>
      </c>
      <c r="R140" s="6" t="str">
        <f>HYPERLINK("https://docs.wto.org/imrd/directdoc.asp?DDFDocuments/t/G/SPS/NCHN1360.docx", "https://docs.wto.org/imrd/directdoc.asp?DDFDocuments/t/G/SPS/NCHN1360.docx")</f>
        <v>https://docs.wto.org/imrd/directdoc.asp?DDFDocuments/t/G/SPS/NCHN1360.docx</v>
      </c>
      <c r="S140" s="6" t="str">
        <f>HYPERLINK("https://docs.wto.org/imrd/directdoc.asp?DDFDocuments/u/G/SPS/NCHN1360.docx", "https://docs.wto.org/imrd/directdoc.asp?DDFDocuments/u/G/SPS/NCHN1360.docx")</f>
        <v>https://docs.wto.org/imrd/directdoc.asp?DDFDocuments/u/G/SPS/NCHN1360.docx</v>
      </c>
      <c r="T140" s="6" t="str">
        <f>HYPERLINK("https://docs.wto.org/imrd/directdoc.asp?DDFDocuments/v/G/SPS/NCHN1360.docx", "https://docs.wto.org/imrd/directdoc.asp?DDFDocuments/v/G/SPS/NCHN1360.docx")</f>
        <v>https://docs.wto.org/imrd/directdoc.asp?DDFDocuments/v/G/SPS/NCHN1360.docx</v>
      </c>
      <c r="U140" s="6" t="s">
        <v>38</v>
      </c>
      <c r="V140" s="6" t="s">
        <v>38</v>
      </c>
      <c r="W140" s="6" t="s">
        <v>38</v>
      </c>
      <c r="X140" s="6" t="s">
        <v>38</v>
      </c>
      <c r="Y140" s="6" t="s">
        <v>38</v>
      </c>
      <c r="Z140" s="6" t="s">
        <v>38</v>
      </c>
      <c r="AA140" s="6" t="s">
        <v>38</v>
      </c>
      <c r="AB140" s="9" t="s">
        <v>38</v>
      </c>
      <c r="AC140" s="6" t="s">
        <v>46</v>
      </c>
      <c r="AD140" s="6" t="s">
        <v>45</v>
      </c>
      <c r="AE140" s="6" t="s">
        <v>45</v>
      </c>
      <c r="AF140" s="6" t="s">
        <v>45</v>
      </c>
      <c r="AG140" s="6" t="s">
        <v>46</v>
      </c>
      <c r="AH140" s="9" t="s">
        <v>38</v>
      </c>
    </row>
    <row r="141" spans="1:34" ht="20.100000000000001" customHeight="1" x14ac:dyDescent="0.25">
      <c r="A141" s="6" t="s">
        <v>390</v>
      </c>
      <c r="B141" s="10">
        <v>46153</v>
      </c>
      <c r="C141" s="8" t="str">
        <f>HYPERLINK("https://epingalert.org/en/Search?viewData= G/SPS/N/CHN/1361"," G/SPS/N/CHN/1361")</f>
        <v xml:space="preserve"> G/SPS/N/CHN/1361</v>
      </c>
      <c r="D141" s="9" t="s">
        <v>1573</v>
      </c>
      <c r="E141" s="9" t="s">
        <v>1574</v>
      </c>
      <c r="F141" s="9" t="s">
        <v>1575</v>
      </c>
      <c r="G141" s="9" t="s">
        <v>1576</v>
      </c>
      <c r="H141" s="9" t="s">
        <v>38</v>
      </c>
      <c r="I141" s="9" t="s">
        <v>60</v>
      </c>
      <c r="J141" s="9" t="s">
        <v>38</v>
      </c>
      <c r="K141" s="9" t="s">
        <v>61</v>
      </c>
      <c r="L141" s="6" t="s">
        <v>38</v>
      </c>
      <c r="M141" s="10">
        <v>46213</v>
      </c>
      <c r="N141" s="7" t="s">
        <v>42</v>
      </c>
      <c r="O141" s="7" t="s">
        <v>42</v>
      </c>
      <c r="P141" s="6" t="s">
        <v>43</v>
      </c>
      <c r="Q141" s="9" t="s">
        <v>1577</v>
      </c>
      <c r="R141" s="6" t="str">
        <f>HYPERLINK("https://docs.wto.org/imrd/directdoc.asp?DDFDocuments/t/G/SPS/NCHN1361.docx", "https://docs.wto.org/imrd/directdoc.asp?DDFDocuments/t/G/SPS/NCHN1361.docx")</f>
        <v>https://docs.wto.org/imrd/directdoc.asp?DDFDocuments/t/G/SPS/NCHN1361.docx</v>
      </c>
      <c r="S141" s="6" t="str">
        <f>HYPERLINK("https://docs.wto.org/imrd/directdoc.asp?DDFDocuments/u/G/SPS/NCHN1361.docx", "https://docs.wto.org/imrd/directdoc.asp?DDFDocuments/u/G/SPS/NCHN1361.docx")</f>
        <v>https://docs.wto.org/imrd/directdoc.asp?DDFDocuments/u/G/SPS/NCHN1361.docx</v>
      </c>
      <c r="T141" s="6" t="str">
        <f>HYPERLINK("https://docs.wto.org/imrd/directdoc.asp?DDFDocuments/v/G/SPS/NCHN1361.docx", "https://docs.wto.org/imrd/directdoc.asp?DDFDocuments/v/G/SPS/NCHN1361.docx")</f>
        <v>https://docs.wto.org/imrd/directdoc.asp?DDFDocuments/v/G/SPS/NCHN1361.docx</v>
      </c>
      <c r="U141" s="6" t="s">
        <v>38</v>
      </c>
      <c r="V141" s="6" t="s">
        <v>38</v>
      </c>
      <c r="W141" s="6" t="s">
        <v>38</v>
      </c>
      <c r="X141" s="6" t="s">
        <v>38</v>
      </c>
      <c r="Y141" s="6" t="s">
        <v>38</v>
      </c>
      <c r="Z141" s="6" t="s">
        <v>38</v>
      </c>
      <c r="AA141" s="6" t="s">
        <v>38</v>
      </c>
      <c r="AB141" s="9" t="s">
        <v>38</v>
      </c>
      <c r="AC141" s="6" t="s">
        <v>45</v>
      </c>
      <c r="AD141" s="6" t="s">
        <v>45</v>
      </c>
      <c r="AE141" s="6" t="s">
        <v>45</v>
      </c>
      <c r="AF141" s="6" t="s">
        <v>46</v>
      </c>
      <c r="AG141" s="6" t="s">
        <v>65</v>
      </c>
      <c r="AH141" s="9" t="s">
        <v>38</v>
      </c>
    </row>
    <row r="142" spans="1:34" ht="20.100000000000001" customHeight="1" x14ac:dyDescent="0.25">
      <c r="A142" s="6" t="s">
        <v>390</v>
      </c>
      <c r="B142" s="10">
        <v>46153</v>
      </c>
      <c r="C142" s="8" t="str">
        <f>HYPERLINK("https://epingalert.org/en/Search?viewData= G/SPS/N/CHN/1362"," G/SPS/N/CHN/1362")</f>
        <v xml:space="preserve"> G/SPS/N/CHN/1362</v>
      </c>
      <c r="D142" s="9" t="s">
        <v>1578</v>
      </c>
      <c r="E142" s="9" t="s">
        <v>1579</v>
      </c>
      <c r="F142" s="9" t="s">
        <v>1580</v>
      </c>
      <c r="G142" s="9" t="s">
        <v>1576</v>
      </c>
      <c r="H142" s="9" t="s">
        <v>38</v>
      </c>
      <c r="I142" s="9" t="s">
        <v>60</v>
      </c>
      <c r="J142" s="9" t="s">
        <v>38</v>
      </c>
      <c r="K142" s="9" t="s">
        <v>61</v>
      </c>
      <c r="L142" s="6" t="s">
        <v>38</v>
      </c>
      <c r="M142" s="10">
        <v>46213</v>
      </c>
      <c r="N142" s="7" t="s">
        <v>42</v>
      </c>
      <c r="O142" s="7" t="s">
        <v>42</v>
      </c>
      <c r="P142" s="6" t="s">
        <v>43</v>
      </c>
      <c r="Q142" s="9" t="s">
        <v>1581</v>
      </c>
      <c r="R142" s="6" t="str">
        <f>HYPERLINK("https://docs.wto.org/imrd/directdoc.asp?DDFDocuments/t/G/SPS/NCHN1362.docx", "https://docs.wto.org/imrd/directdoc.asp?DDFDocuments/t/G/SPS/NCHN1362.docx")</f>
        <v>https://docs.wto.org/imrd/directdoc.asp?DDFDocuments/t/G/SPS/NCHN1362.docx</v>
      </c>
      <c r="S142" s="6" t="str">
        <f>HYPERLINK("https://docs.wto.org/imrd/directdoc.asp?DDFDocuments/u/G/SPS/NCHN1362.docx", "https://docs.wto.org/imrd/directdoc.asp?DDFDocuments/u/G/SPS/NCHN1362.docx")</f>
        <v>https://docs.wto.org/imrd/directdoc.asp?DDFDocuments/u/G/SPS/NCHN1362.docx</v>
      </c>
      <c r="T142" s="6" t="str">
        <f>HYPERLINK("https://docs.wto.org/imrd/directdoc.asp?DDFDocuments/v/G/SPS/NCHN1362.docx", "https://docs.wto.org/imrd/directdoc.asp?DDFDocuments/v/G/SPS/NCHN1362.docx")</f>
        <v>https://docs.wto.org/imrd/directdoc.asp?DDFDocuments/v/G/SPS/NCHN1362.docx</v>
      </c>
      <c r="U142" s="6" t="s">
        <v>38</v>
      </c>
      <c r="V142" s="6" t="s">
        <v>38</v>
      </c>
      <c r="W142" s="6" t="s">
        <v>38</v>
      </c>
      <c r="X142" s="6" t="s">
        <v>38</v>
      </c>
      <c r="Y142" s="6" t="s">
        <v>38</v>
      </c>
      <c r="Z142" s="6" t="s">
        <v>38</v>
      </c>
      <c r="AA142" s="6" t="s">
        <v>38</v>
      </c>
      <c r="AB142" s="9" t="s">
        <v>38</v>
      </c>
      <c r="AC142" s="6" t="s">
        <v>45</v>
      </c>
      <c r="AD142" s="6" t="s">
        <v>45</v>
      </c>
      <c r="AE142" s="6" t="s">
        <v>45</v>
      </c>
      <c r="AF142" s="6" t="s">
        <v>46</v>
      </c>
      <c r="AG142" s="6" t="s">
        <v>65</v>
      </c>
      <c r="AH142" s="9" t="s">
        <v>38</v>
      </c>
    </row>
    <row r="143" spans="1:34" ht="20.100000000000001" customHeight="1" x14ac:dyDescent="0.25">
      <c r="A143" s="6" t="s">
        <v>390</v>
      </c>
      <c r="B143" s="10">
        <v>46153</v>
      </c>
      <c r="C143" s="8" t="str">
        <f>HYPERLINK("https://epingalert.org/en/Search?viewData= G/SPS/N/CHN/1363"," G/SPS/N/CHN/1363")</f>
        <v xml:space="preserve"> G/SPS/N/CHN/1363</v>
      </c>
      <c r="D143" s="9" t="s">
        <v>1582</v>
      </c>
      <c r="E143" s="9" t="s">
        <v>1583</v>
      </c>
      <c r="F143" s="9" t="s">
        <v>1584</v>
      </c>
      <c r="G143" s="9" t="s">
        <v>38</v>
      </c>
      <c r="H143" s="9" t="s">
        <v>330</v>
      </c>
      <c r="I143" s="9" t="s">
        <v>60</v>
      </c>
      <c r="J143" s="9" t="s">
        <v>38</v>
      </c>
      <c r="K143" s="9" t="s">
        <v>61</v>
      </c>
      <c r="L143" s="6" t="s">
        <v>38</v>
      </c>
      <c r="M143" s="10">
        <v>46213</v>
      </c>
      <c r="N143" s="7" t="s">
        <v>42</v>
      </c>
      <c r="O143" s="7" t="s">
        <v>42</v>
      </c>
      <c r="P143" s="6" t="s">
        <v>43</v>
      </c>
      <c r="Q143" s="9" t="s">
        <v>1585</v>
      </c>
      <c r="R143" s="6" t="str">
        <f>HYPERLINK("https://docs.wto.org/imrd/directdoc.asp?DDFDocuments/t/G/SPS/NCHN1363.docx", "https://docs.wto.org/imrd/directdoc.asp?DDFDocuments/t/G/SPS/NCHN1363.docx")</f>
        <v>https://docs.wto.org/imrd/directdoc.asp?DDFDocuments/t/G/SPS/NCHN1363.docx</v>
      </c>
      <c r="S143" s="6" t="str">
        <f>HYPERLINK("https://docs.wto.org/imrd/directdoc.asp?DDFDocuments/u/G/SPS/NCHN1363.docx", "https://docs.wto.org/imrd/directdoc.asp?DDFDocuments/u/G/SPS/NCHN1363.docx")</f>
        <v>https://docs.wto.org/imrd/directdoc.asp?DDFDocuments/u/G/SPS/NCHN1363.docx</v>
      </c>
      <c r="T143" s="6" t="str">
        <f>HYPERLINK("https://docs.wto.org/imrd/directdoc.asp?DDFDocuments/v/G/SPS/NCHN1363.docx", "https://docs.wto.org/imrd/directdoc.asp?DDFDocuments/v/G/SPS/NCHN1363.docx")</f>
        <v>https://docs.wto.org/imrd/directdoc.asp?DDFDocuments/v/G/SPS/NCHN1363.docx</v>
      </c>
      <c r="U143" s="6" t="s">
        <v>38</v>
      </c>
      <c r="V143" s="6" t="s">
        <v>38</v>
      </c>
      <c r="W143" s="6" t="s">
        <v>38</v>
      </c>
      <c r="X143" s="6" t="s">
        <v>38</v>
      </c>
      <c r="Y143" s="6" t="s">
        <v>38</v>
      </c>
      <c r="Z143" s="6" t="s">
        <v>38</v>
      </c>
      <c r="AA143" s="6" t="s">
        <v>38</v>
      </c>
      <c r="AB143" s="9" t="s">
        <v>38</v>
      </c>
      <c r="AC143" s="6" t="s">
        <v>45</v>
      </c>
      <c r="AD143" s="6" t="s">
        <v>45</v>
      </c>
      <c r="AE143" s="6" t="s">
        <v>45</v>
      </c>
      <c r="AF143" s="6" t="s">
        <v>46</v>
      </c>
      <c r="AG143" s="6" t="s">
        <v>65</v>
      </c>
      <c r="AH143" s="9" t="s">
        <v>38</v>
      </c>
    </row>
    <row r="144" spans="1:34" ht="20.100000000000001" customHeight="1" x14ac:dyDescent="0.25">
      <c r="A144" s="6" t="s">
        <v>56</v>
      </c>
      <c r="B144" s="10">
        <v>46153</v>
      </c>
      <c r="C144" s="8" t="str">
        <f>HYPERLINK("https://epingalert.org/en/Search?viewData= G/SPS/N/JPN/1294/Add.1"," G/SPS/N/JPN/1294/Add.1")</f>
        <v xml:space="preserve"> G/SPS/N/JPN/1294/Add.1</v>
      </c>
      <c r="D144" s="9" t="s">
        <v>1586</v>
      </c>
      <c r="E144" s="9" t="s">
        <v>1587</v>
      </c>
      <c r="F144" s="9" t="s">
        <v>1588</v>
      </c>
      <c r="G144" s="9" t="s">
        <v>38</v>
      </c>
      <c r="H144" s="9" t="s">
        <v>38</v>
      </c>
      <c r="I144" s="9" t="s">
        <v>60</v>
      </c>
      <c r="J144" s="9" t="s">
        <v>38</v>
      </c>
      <c r="K144" s="9" t="s">
        <v>738</v>
      </c>
      <c r="L144" s="6"/>
      <c r="M144" s="10" t="s">
        <v>38</v>
      </c>
      <c r="N144" s="7"/>
      <c r="O144" s="7"/>
      <c r="P144" s="6" t="s">
        <v>54</v>
      </c>
      <c r="Q144" s="9" t="s">
        <v>1589</v>
      </c>
      <c r="R144" s="6" t="str">
        <f>HYPERLINK("https://docs.wto.org/imrd/directdoc.asp?DDFDocuments/t/G/SPS/NJPN1294A1.docx", "https://docs.wto.org/imrd/directdoc.asp?DDFDocuments/t/G/SPS/NJPN1294A1.docx")</f>
        <v>https://docs.wto.org/imrd/directdoc.asp?DDFDocuments/t/G/SPS/NJPN1294A1.docx</v>
      </c>
      <c r="S144" s="6" t="str">
        <f>HYPERLINK("https://docs.wto.org/imrd/directdoc.asp?DDFDocuments/u/G/SPS/NJPN1294A1.docx", "https://docs.wto.org/imrd/directdoc.asp?DDFDocuments/u/G/SPS/NJPN1294A1.docx")</f>
        <v>https://docs.wto.org/imrd/directdoc.asp?DDFDocuments/u/G/SPS/NJPN1294A1.docx</v>
      </c>
      <c r="T144" s="6" t="str">
        <f>HYPERLINK("https://docs.wto.org/imrd/directdoc.asp?DDFDocuments/v/G/SPS/NJPN1294A1.docx", "https://docs.wto.org/imrd/directdoc.asp?DDFDocuments/v/G/SPS/NJPN1294A1.docx")</f>
        <v>https://docs.wto.org/imrd/directdoc.asp?DDFDocuments/v/G/SPS/NJPN1294A1.docx</v>
      </c>
      <c r="U144" s="6" t="s">
        <v>38</v>
      </c>
      <c r="V144" s="6" t="s">
        <v>38</v>
      </c>
      <c r="W144" s="6" t="s">
        <v>38</v>
      </c>
      <c r="X144" s="6" t="s">
        <v>38</v>
      </c>
      <c r="Y144" s="6" t="s">
        <v>38</v>
      </c>
      <c r="Z144" s="6" t="s">
        <v>38</v>
      </c>
      <c r="AA144" s="6" t="s">
        <v>38</v>
      </c>
      <c r="AB144" s="9" t="s">
        <v>38</v>
      </c>
      <c r="AC144" s="6" t="s">
        <v>38</v>
      </c>
      <c r="AD144" s="6" t="s">
        <v>38</v>
      </c>
      <c r="AE144" s="6" t="s">
        <v>38</v>
      </c>
      <c r="AF144" s="6" t="s">
        <v>38</v>
      </c>
      <c r="AG144" s="6" t="s">
        <v>38</v>
      </c>
      <c r="AH144" s="9" t="s">
        <v>38</v>
      </c>
    </row>
    <row r="145" spans="1:34" ht="20.100000000000001" customHeight="1" x14ac:dyDescent="0.25">
      <c r="A145" s="6" t="s">
        <v>56</v>
      </c>
      <c r="B145" s="10">
        <v>46153</v>
      </c>
      <c r="C145" s="8" t="str">
        <f>HYPERLINK("https://epingalert.org/en/Search?viewData= G/SPS/N/JPN/1319/Add.1"," G/SPS/N/JPN/1319/Add.1")</f>
        <v xml:space="preserve"> G/SPS/N/JPN/1319/Add.1</v>
      </c>
      <c r="D145" s="9" t="s">
        <v>1590</v>
      </c>
      <c r="E145" s="9" t="s">
        <v>1591</v>
      </c>
      <c r="F145" s="9" t="s">
        <v>1588</v>
      </c>
      <c r="G145" s="9" t="s">
        <v>38</v>
      </c>
      <c r="H145" s="9" t="s">
        <v>38</v>
      </c>
      <c r="I145" s="9" t="s">
        <v>60</v>
      </c>
      <c r="J145" s="9" t="s">
        <v>38</v>
      </c>
      <c r="K145" s="9" t="s">
        <v>738</v>
      </c>
      <c r="L145" s="6"/>
      <c r="M145" s="10" t="s">
        <v>38</v>
      </c>
      <c r="N145" s="7"/>
      <c r="O145" s="7"/>
      <c r="P145" s="6" t="s">
        <v>54</v>
      </c>
      <c r="Q145" s="9" t="s">
        <v>1592</v>
      </c>
      <c r="R145" s="6" t="str">
        <f>HYPERLINK("https://docs.wto.org/imrd/directdoc.asp?DDFDocuments/t/G/SPS/NJPN1319A1.docx", "https://docs.wto.org/imrd/directdoc.asp?DDFDocuments/t/G/SPS/NJPN1319A1.docx")</f>
        <v>https://docs.wto.org/imrd/directdoc.asp?DDFDocuments/t/G/SPS/NJPN1319A1.docx</v>
      </c>
      <c r="S145" s="6" t="str">
        <f>HYPERLINK("https://docs.wto.org/imrd/directdoc.asp?DDFDocuments/u/G/SPS/NJPN1319A1.docx", "https://docs.wto.org/imrd/directdoc.asp?DDFDocuments/u/G/SPS/NJPN1319A1.docx")</f>
        <v>https://docs.wto.org/imrd/directdoc.asp?DDFDocuments/u/G/SPS/NJPN1319A1.docx</v>
      </c>
      <c r="T145" s="6" t="str">
        <f>HYPERLINK("https://docs.wto.org/imrd/directdoc.asp?DDFDocuments/v/G/SPS/NJPN1319A1.docx", "https://docs.wto.org/imrd/directdoc.asp?DDFDocuments/v/G/SPS/NJPN1319A1.docx")</f>
        <v>https://docs.wto.org/imrd/directdoc.asp?DDFDocuments/v/G/SPS/NJPN1319A1.docx</v>
      </c>
      <c r="U145" s="6" t="s">
        <v>38</v>
      </c>
      <c r="V145" s="6" t="s">
        <v>38</v>
      </c>
      <c r="W145" s="6" t="s">
        <v>38</v>
      </c>
      <c r="X145" s="6" t="s">
        <v>38</v>
      </c>
      <c r="Y145" s="6" t="s">
        <v>38</v>
      </c>
      <c r="Z145" s="6" t="s">
        <v>38</v>
      </c>
      <c r="AA145" s="6" t="s">
        <v>38</v>
      </c>
      <c r="AB145" s="9" t="s">
        <v>38</v>
      </c>
      <c r="AC145" s="6" t="s">
        <v>38</v>
      </c>
      <c r="AD145" s="6" t="s">
        <v>38</v>
      </c>
      <c r="AE145" s="6" t="s">
        <v>38</v>
      </c>
      <c r="AF145" s="6" t="s">
        <v>38</v>
      </c>
      <c r="AG145" s="6" t="s">
        <v>38</v>
      </c>
      <c r="AH145" s="9" t="s">
        <v>38</v>
      </c>
    </row>
    <row r="146" spans="1:34" ht="20.100000000000001" customHeight="1" x14ac:dyDescent="0.25">
      <c r="A146" s="6" t="s">
        <v>1593</v>
      </c>
      <c r="B146" s="10">
        <v>46153</v>
      </c>
      <c r="C146" s="8" t="str">
        <f>HYPERLINK("https://epingalert.org/en/Search?viewData= G/TBT/N/DEU/21"," G/TBT/N/DEU/21")</f>
        <v xml:space="preserve"> G/TBT/N/DEU/21</v>
      </c>
      <c r="D146" s="9" t="s">
        <v>1594</v>
      </c>
      <c r="E146" s="9" t="s">
        <v>1595</v>
      </c>
      <c r="F146" s="9" t="s">
        <v>1596</v>
      </c>
      <c r="G146" s="9" t="s">
        <v>1597</v>
      </c>
      <c r="H146" s="9" t="s">
        <v>71</v>
      </c>
      <c r="I146" s="9" t="s">
        <v>781</v>
      </c>
      <c r="J146" s="9" t="s">
        <v>1598</v>
      </c>
      <c r="K146" s="9" t="s">
        <v>73</v>
      </c>
      <c r="L146" s="6"/>
      <c r="M146" s="10">
        <v>46237</v>
      </c>
      <c r="N146" s="7" t="s">
        <v>1599</v>
      </c>
      <c r="O146" s="7">
        <v>46388</v>
      </c>
      <c r="P146" s="6" t="s">
        <v>43</v>
      </c>
      <c r="Q146" s="9" t="s">
        <v>1600</v>
      </c>
      <c r="R146" s="6" t="str">
        <f>HYPERLINK("https://docs.wto.org/imrd/directdoc.asp?DDFDocuments/t/G/TBTN26/DEU21.docx", "https://docs.wto.org/imrd/directdoc.asp?DDFDocuments/t/G/TBTN26/DEU21.docx")</f>
        <v>https://docs.wto.org/imrd/directdoc.asp?DDFDocuments/t/G/TBTN26/DEU21.docx</v>
      </c>
      <c r="S146" s="6" t="str">
        <f>HYPERLINK("https://docs.wto.org/imrd/directdoc.asp?DDFDocuments/u/G/TBTN26/DEU21.docx", "https://docs.wto.org/imrd/directdoc.asp?DDFDocuments/u/G/TBTN26/DEU21.docx")</f>
        <v>https://docs.wto.org/imrd/directdoc.asp?DDFDocuments/u/G/TBTN26/DEU21.docx</v>
      </c>
      <c r="T146" s="6" t="str">
        <f>HYPERLINK("https://docs.wto.org/imrd/directdoc.asp?DDFDocuments/v/G/TBTN26/DEU21.docx", "https://docs.wto.org/imrd/directdoc.asp?DDFDocuments/v/G/TBTN26/DEU21.docx")</f>
        <v>https://docs.wto.org/imrd/directdoc.asp?DDFDocuments/v/G/TBTN26/DEU21.docx</v>
      </c>
      <c r="U146" s="6" t="s">
        <v>46</v>
      </c>
      <c r="V146" s="6" t="s">
        <v>45</v>
      </c>
      <c r="W146" s="6" t="s">
        <v>45</v>
      </c>
      <c r="X146" s="6" t="s">
        <v>45</v>
      </c>
      <c r="Y146" s="6" t="s">
        <v>45</v>
      </c>
      <c r="Z146" s="6" t="s">
        <v>45</v>
      </c>
      <c r="AA146" s="6" t="s">
        <v>45</v>
      </c>
      <c r="AB146" s="9" t="s">
        <v>1601</v>
      </c>
      <c r="AC146" s="6" t="s">
        <v>38</v>
      </c>
      <c r="AD146" s="6" t="s">
        <v>38</v>
      </c>
      <c r="AE146" s="6" t="s">
        <v>38</v>
      </c>
      <c r="AF146" s="6" t="s">
        <v>38</v>
      </c>
      <c r="AG146" s="6" t="s">
        <v>38</v>
      </c>
      <c r="AH146" s="9" t="s">
        <v>38</v>
      </c>
    </row>
    <row r="147" spans="1:34" ht="20.100000000000001" customHeight="1" x14ac:dyDescent="0.25">
      <c r="A147" s="6" t="s">
        <v>1511</v>
      </c>
      <c r="B147" s="10">
        <v>46153</v>
      </c>
      <c r="C147" s="8" t="str">
        <f>HYPERLINK("https://epingalert.org/en/Search?viewData= G/TBT/N/GBR/121"," G/TBT/N/GBR/121")</f>
        <v xml:space="preserve"> G/TBT/N/GBR/121</v>
      </c>
      <c r="D147" s="9" t="s">
        <v>1602</v>
      </c>
      <c r="E147" s="9" t="s">
        <v>1603</v>
      </c>
      <c r="F147" s="9" t="s">
        <v>1604</v>
      </c>
      <c r="G147" s="9" t="s">
        <v>38</v>
      </c>
      <c r="H147" s="9" t="s">
        <v>532</v>
      </c>
      <c r="I147" s="9" t="s">
        <v>680</v>
      </c>
      <c r="J147" s="9" t="s">
        <v>1605</v>
      </c>
      <c r="K147" s="9" t="s">
        <v>38</v>
      </c>
      <c r="L147" s="6"/>
      <c r="M147" s="10">
        <v>46213</v>
      </c>
      <c r="N147" s="7">
        <v>46234</v>
      </c>
      <c r="O147" s="7" t="s">
        <v>979</v>
      </c>
      <c r="P147" s="6" t="s">
        <v>43</v>
      </c>
      <c r="Q147" s="9" t="s">
        <v>1606</v>
      </c>
      <c r="R147" s="6" t="str">
        <f>HYPERLINK("https://docs.wto.org/imrd/directdoc.asp?DDFDocuments/t/G/TBTN26/GBR121.docx", "https://docs.wto.org/imrd/directdoc.asp?DDFDocuments/t/G/TBTN26/GBR121.docx")</f>
        <v>https://docs.wto.org/imrd/directdoc.asp?DDFDocuments/t/G/TBTN26/GBR121.docx</v>
      </c>
      <c r="S147" s="6" t="str">
        <f>HYPERLINK("https://docs.wto.org/imrd/directdoc.asp?DDFDocuments/u/G/TBTN26/GBR121.docx", "https://docs.wto.org/imrd/directdoc.asp?DDFDocuments/u/G/TBTN26/GBR121.docx")</f>
        <v>https://docs.wto.org/imrd/directdoc.asp?DDFDocuments/u/G/TBTN26/GBR121.docx</v>
      </c>
      <c r="T147" s="6" t="str">
        <f>HYPERLINK("https://docs.wto.org/imrd/directdoc.asp?DDFDocuments/v/G/TBTN26/GBR121.docx", "https://docs.wto.org/imrd/directdoc.asp?DDFDocuments/v/G/TBTN26/GBR121.docx")</f>
        <v>https://docs.wto.org/imrd/directdoc.asp?DDFDocuments/v/G/TBTN26/GBR121.docx</v>
      </c>
      <c r="U147" s="6" t="s">
        <v>46</v>
      </c>
      <c r="V147" s="6" t="s">
        <v>45</v>
      </c>
      <c r="W147" s="6" t="s">
        <v>45</v>
      </c>
      <c r="X147" s="6" t="s">
        <v>45</v>
      </c>
      <c r="Y147" s="6" t="s">
        <v>45</v>
      </c>
      <c r="Z147" s="6" t="s">
        <v>45</v>
      </c>
      <c r="AA147" s="6" t="s">
        <v>45</v>
      </c>
      <c r="AB147" s="9" t="s">
        <v>1607</v>
      </c>
      <c r="AC147" s="6" t="s">
        <v>38</v>
      </c>
      <c r="AD147" s="6" t="s">
        <v>38</v>
      </c>
      <c r="AE147" s="6" t="s">
        <v>38</v>
      </c>
      <c r="AF147" s="6" t="s">
        <v>38</v>
      </c>
      <c r="AG147" s="6" t="s">
        <v>38</v>
      </c>
      <c r="AH147" s="9" t="s">
        <v>38</v>
      </c>
    </row>
    <row r="148" spans="1:34" ht="20.100000000000001" customHeight="1" x14ac:dyDescent="0.25">
      <c r="A148" s="6" t="s">
        <v>1519</v>
      </c>
      <c r="B148" s="10">
        <v>46153</v>
      </c>
      <c r="C148" s="8" t="str">
        <f>HYPERLINK("https://epingalert.org/en/Search?viewData= G/TBT/N/GHA/55"," G/TBT/N/GHA/55")</f>
        <v xml:space="preserve"> G/TBT/N/GHA/55</v>
      </c>
      <c r="D148" s="9" t="s">
        <v>1608</v>
      </c>
      <c r="E148" s="9" t="s">
        <v>1609</v>
      </c>
      <c r="F148" s="9" t="s">
        <v>1610</v>
      </c>
      <c r="G148" s="9" t="s">
        <v>1611</v>
      </c>
      <c r="H148" s="9" t="s">
        <v>1612</v>
      </c>
      <c r="I148" s="9" t="s">
        <v>680</v>
      </c>
      <c r="J148" s="9" t="s">
        <v>38</v>
      </c>
      <c r="K148" s="9" t="s">
        <v>38</v>
      </c>
      <c r="L148" s="6"/>
      <c r="M148" s="10">
        <v>46213</v>
      </c>
      <c r="N148" s="7" t="s">
        <v>74</v>
      </c>
      <c r="O148" s="7" t="s">
        <v>979</v>
      </c>
      <c r="P148" s="6" t="s">
        <v>43</v>
      </c>
      <c r="Q148" s="9" t="s">
        <v>1613</v>
      </c>
      <c r="R148" s="6" t="str">
        <f>HYPERLINK("https://docs.wto.org/imrd/directdoc.asp?DDFDocuments/t/G/TBTN26/GHA55.docx", "https://docs.wto.org/imrd/directdoc.asp?DDFDocuments/t/G/TBTN26/GHA55.docx")</f>
        <v>https://docs.wto.org/imrd/directdoc.asp?DDFDocuments/t/G/TBTN26/GHA55.docx</v>
      </c>
      <c r="S148" s="6" t="str">
        <f>HYPERLINK("https://docs.wto.org/imrd/directdoc.asp?DDFDocuments/u/G/TBTN26/GHA55.docx", "https://docs.wto.org/imrd/directdoc.asp?DDFDocuments/u/G/TBTN26/GHA55.docx")</f>
        <v>https://docs.wto.org/imrd/directdoc.asp?DDFDocuments/u/G/TBTN26/GHA55.docx</v>
      </c>
      <c r="T148" s="6" t="str">
        <f>HYPERLINK("https://docs.wto.org/imrd/directdoc.asp?DDFDocuments/v/G/TBTN26/GHA55.docx", "https://docs.wto.org/imrd/directdoc.asp?DDFDocuments/v/G/TBTN26/GHA55.docx")</f>
        <v>https://docs.wto.org/imrd/directdoc.asp?DDFDocuments/v/G/TBTN26/GHA55.docx</v>
      </c>
      <c r="U148" s="6" t="s">
        <v>45</v>
      </c>
      <c r="V148" s="6" t="s">
        <v>45</v>
      </c>
      <c r="W148" s="6" t="s">
        <v>46</v>
      </c>
      <c r="X148" s="6" t="s">
        <v>45</v>
      </c>
      <c r="Y148" s="6" t="s">
        <v>45</v>
      </c>
      <c r="Z148" s="6" t="s">
        <v>45</v>
      </c>
      <c r="AA148" s="6" t="s">
        <v>45</v>
      </c>
      <c r="AB148" s="9" t="s">
        <v>38</v>
      </c>
      <c r="AC148" s="6" t="s">
        <v>38</v>
      </c>
      <c r="AD148" s="6" t="s">
        <v>38</v>
      </c>
      <c r="AE148" s="6" t="s">
        <v>38</v>
      </c>
      <c r="AF148" s="6" t="s">
        <v>38</v>
      </c>
      <c r="AG148" s="6" t="s">
        <v>38</v>
      </c>
      <c r="AH148" s="9" t="s">
        <v>38</v>
      </c>
    </row>
    <row r="149" spans="1:34" ht="20.100000000000001" customHeight="1" x14ac:dyDescent="0.25">
      <c r="A149" s="6" t="s">
        <v>1519</v>
      </c>
      <c r="B149" s="10">
        <v>46153</v>
      </c>
      <c r="C149" s="8" t="str">
        <f>HYPERLINK("https://epingalert.org/en/Search?viewData= G/TBT/N/GHA/56"," G/TBT/N/GHA/56")</f>
        <v xml:space="preserve"> G/TBT/N/GHA/56</v>
      </c>
      <c r="D149" s="9" t="s">
        <v>1614</v>
      </c>
      <c r="E149" s="9" t="s">
        <v>1615</v>
      </c>
      <c r="F149" s="9" t="s">
        <v>1522</v>
      </c>
      <c r="G149" s="9" t="s">
        <v>1523</v>
      </c>
      <c r="H149" s="9" t="s">
        <v>1616</v>
      </c>
      <c r="I149" s="9" t="s">
        <v>1617</v>
      </c>
      <c r="J149" s="9" t="s">
        <v>38</v>
      </c>
      <c r="K149" s="9" t="s">
        <v>38</v>
      </c>
      <c r="L149" s="6"/>
      <c r="M149" s="10">
        <v>46213</v>
      </c>
      <c r="N149" s="7" t="s">
        <v>74</v>
      </c>
      <c r="O149" s="7" t="s">
        <v>979</v>
      </c>
      <c r="P149" s="6" t="s">
        <v>43</v>
      </c>
      <c r="Q149" s="9" t="s">
        <v>1618</v>
      </c>
      <c r="R149" s="6" t="str">
        <f>HYPERLINK("https://docs.wto.org/imrd/directdoc.asp?DDFDocuments/t/G/TBTN26/GHA56.docx", "https://docs.wto.org/imrd/directdoc.asp?DDFDocuments/t/G/TBTN26/GHA56.docx")</f>
        <v>https://docs.wto.org/imrd/directdoc.asp?DDFDocuments/t/G/TBTN26/GHA56.docx</v>
      </c>
      <c r="S149" s="6" t="str">
        <f>HYPERLINK("https://docs.wto.org/imrd/directdoc.asp?DDFDocuments/u/G/TBTN26/GHA56.docx", "https://docs.wto.org/imrd/directdoc.asp?DDFDocuments/u/G/TBTN26/GHA56.docx")</f>
        <v>https://docs.wto.org/imrd/directdoc.asp?DDFDocuments/u/G/TBTN26/GHA56.docx</v>
      </c>
      <c r="T149" s="6" t="str">
        <f>HYPERLINK("https://docs.wto.org/imrd/directdoc.asp?DDFDocuments/v/G/TBTN26/GHA56.docx", "https://docs.wto.org/imrd/directdoc.asp?DDFDocuments/v/G/TBTN26/GHA56.docx")</f>
        <v>https://docs.wto.org/imrd/directdoc.asp?DDFDocuments/v/G/TBTN26/GHA56.docx</v>
      </c>
      <c r="U149" s="6" t="s">
        <v>45</v>
      </c>
      <c r="V149" s="6" t="s">
        <v>45</v>
      </c>
      <c r="W149" s="6" t="s">
        <v>46</v>
      </c>
      <c r="X149" s="6" t="s">
        <v>45</v>
      </c>
      <c r="Y149" s="6" t="s">
        <v>45</v>
      </c>
      <c r="Z149" s="6" t="s">
        <v>45</v>
      </c>
      <c r="AA149" s="6" t="s">
        <v>45</v>
      </c>
      <c r="AB149" s="9" t="s">
        <v>38</v>
      </c>
      <c r="AC149" s="6" t="s">
        <v>38</v>
      </c>
      <c r="AD149" s="6" t="s">
        <v>38</v>
      </c>
      <c r="AE149" s="6" t="s">
        <v>38</v>
      </c>
      <c r="AF149" s="6" t="s">
        <v>38</v>
      </c>
      <c r="AG149" s="6" t="s">
        <v>38</v>
      </c>
      <c r="AH149" s="9" t="s">
        <v>38</v>
      </c>
    </row>
    <row r="150" spans="1:34" ht="20.100000000000001" customHeight="1" x14ac:dyDescent="0.25">
      <c r="A150" s="6" t="s">
        <v>1519</v>
      </c>
      <c r="B150" s="10">
        <v>46153</v>
      </c>
      <c r="C150" s="8" t="str">
        <f>HYPERLINK("https://epingalert.org/en/Search?viewData= G/TBT/N/GHA/57"," G/TBT/N/GHA/57")</f>
        <v xml:space="preserve"> G/TBT/N/GHA/57</v>
      </c>
      <c r="D150" s="9" t="s">
        <v>1619</v>
      </c>
      <c r="E150" s="9" t="s">
        <v>1620</v>
      </c>
      <c r="F150" s="9" t="s">
        <v>1621</v>
      </c>
      <c r="G150" s="9" t="s">
        <v>1523</v>
      </c>
      <c r="H150" s="9" t="s">
        <v>1622</v>
      </c>
      <c r="I150" s="9" t="s">
        <v>1617</v>
      </c>
      <c r="J150" s="9" t="s">
        <v>38</v>
      </c>
      <c r="K150" s="9" t="s">
        <v>38</v>
      </c>
      <c r="L150" s="6"/>
      <c r="M150" s="10">
        <v>46213</v>
      </c>
      <c r="N150" s="7" t="s">
        <v>74</v>
      </c>
      <c r="O150" s="7" t="s">
        <v>979</v>
      </c>
      <c r="P150" s="6" t="s">
        <v>43</v>
      </c>
      <c r="Q150" s="9" t="s">
        <v>1623</v>
      </c>
      <c r="R150" s="6" t="str">
        <f>HYPERLINK("https://docs.wto.org/imrd/directdoc.asp?DDFDocuments/t/G/TBTN26/GHA57.docx", "https://docs.wto.org/imrd/directdoc.asp?DDFDocuments/t/G/TBTN26/GHA57.docx")</f>
        <v>https://docs.wto.org/imrd/directdoc.asp?DDFDocuments/t/G/TBTN26/GHA57.docx</v>
      </c>
      <c r="S150" s="6" t="str">
        <f>HYPERLINK("https://docs.wto.org/imrd/directdoc.asp?DDFDocuments/u/G/TBTN26/GHA57.docx", "https://docs.wto.org/imrd/directdoc.asp?DDFDocuments/u/G/TBTN26/GHA57.docx")</f>
        <v>https://docs.wto.org/imrd/directdoc.asp?DDFDocuments/u/G/TBTN26/GHA57.docx</v>
      </c>
      <c r="T150" s="6" t="str">
        <f>HYPERLINK("https://docs.wto.org/imrd/directdoc.asp?DDFDocuments/v/G/TBTN26/GHA57.docx", "https://docs.wto.org/imrd/directdoc.asp?DDFDocuments/v/G/TBTN26/GHA57.docx")</f>
        <v>https://docs.wto.org/imrd/directdoc.asp?DDFDocuments/v/G/TBTN26/GHA57.docx</v>
      </c>
      <c r="U150" s="6" t="s">
        <v>45</v>
      </c>
      <c r="V150" s="6" t="s">
        <v>45</v>
      </c>
      <c r="W150" s="6" t="s">
        <v>46</v>
      </c>
      <c r="X150" s="6" t="s">
        <v>45</v>
      </c>
      <c r="Y150" s="6" t="s">
        <v>45</v>
      </c>
      <c r="Z150" s="6" t="s">
        <v>45</v>
      </c>
      <c r="AA150" s="6" t="s">
        <v>45</v>
      </c>
      <c r="AB150" s="9" t="s">
        <v>38</v>
      </c>
      <c r="AC150" s="6" t="s">
        <v>38</v>
      </c>
      <c r="AD150" s="6" t="s">
        <v>38</v>
      </c>
      <c r="AE150" s="6" t="s">
        <v>38</v>
      </c>
      <c r="AF150" s="6" t="s">
        <v>38</v>
      </c>
      <c r="AG150" s="6" t="s">
        <v>38</v>
      </c>
      <c r="AH150" s="9" t="s">
        <v>38</v>
      </c>
    </row>
    <row r="151" spans="1:34" ht="20.100000000000001" customHeight="1" x14ac:dyDescent="0.25">
      <c r="A151" s="6" t="s">
        <v>1519</v>
      </c>
      <c r="B151" s="10">
        <v>46153</v>
      </c>
      <c r="C151" s="8" t="str">
        <f>HYPERLINK("https://epingalert.org/en/Search?viewData= G/TBT/N/GHA/58"," G/TBT/N/GHA/58")</f>
        <v xml:space="preserve"> G/TBT/N/GHA/58</v>
      </c>
      <c r="D151" s="9" t="s">
        <v>1624</v>
      </c>
      <c r="E151" s="9" t="s">
        <v>1625</v>
      </c>
      <c r="F151" s="9" t="s">
        <v>1626</v>
      </c>
      <c r="G151" s="9" t="s">
        <v>1611</v>
      </c>
      <c r="H151" s="9" t="s">
        <v>1616</v>
      </c>
      <c r="I151" s="9" t="s">
        <v>1627</v>
      </c>
      <c r="J151" s="9" t="s">
        <v>38</v>
      </c>
      <c r="K151" s="9" t="s">
        <v>38</v>
      </c>
      <c r="L151" s="6"/>
      <c r="M151" s="10">
        <v>46213</v>
      </c>
      <c r="N151" s="7" t="s">
        <v>74</v>
      </c>
      <c r="O151" s="7" t="s">
        <v>979</v>
      </c>
      <c r="P151" s="6" t="s">
        <v>43</v>
      </c>
      <c r="Q151" s="9" t="s">
        <v>1628</v>
      </c>
      <c r="R151" s="6" t="str">
        <f>HYPERLINK("https://docs.wto.org/imrd/directdoc.asp?DDFDocuments/t/G/TBTN26/GHA58.docx", "https://docs.wto.org/imrd/directdoc.asp?DDFDocuments/t/G/TBTN26/GHA58.docx")</f>
        <v>https://docs.wto.org/imrd/directdoc.asp?DDFDocuments/t/G/TBTN26/GHA58.docx</v>
      </c>
      <c r="S151" s="6" t="str">
        <f>HYPERLINK("https://docs.wto.org/imrd/directdoc.asp?DDFDocuments/u/G/TBTN26/GHA58.docx", "https://docs.wto.org/imrd/directdoc.asp?DDFDocuments/u/G/TBTN26/GHA58.docx")</f>
        <v>https://docs.wto.org/imrd/directdoc.asp?DDFDocuments/u/G/TBTN26/GHA58.docx</v>
      </c>
      <c r="T151" s="6" t="str">
        <f>HYPERLINK("https://docs.wto.org/imrd/directdoc.asp?DDFDocuments/v/G/TBTN26/GHA58.docx", "https://docs.wto.org/imrd/directdoc.asp?DDFDocuments/v/G/TBTN26/GHA58.docx")</f>
        <v>https://docs.wto.org/imrd/directdoc.asp?DDFDocuments/v/G/TBTN26/GHA58.docx</v>
      </c>
      <c r="U151" s="6" t="s">
        <v>45</v>
      </c>
      <c r="V151" s="6" t="s">
        <v>45</v>
      </c>
      <c r="W151" s="6" t="s">
        <v>46</v>
      </c>
      <c r="X151" s="6" t="s">
        <v>45</v>
      </c>
      <c r="Y151" s="6" t="s">
        <v>45</v>
      </c>
      <c r="Z151" s="6" t="s">
        <v>45</v>
      </c>
      <c r="AA151" s="6" t="s">
        <v>45</v>
      </c>
      <c r="AB151" s="9" t="s">
        <v>38</v>
      </c>
      <c r="AC151" s="6" t="s">
        <v>38</v>
      </c>
      <c r="AD151" s="6" t="s">
        <v>38</v>
      </c>
      <c r="AE151" s="6" t="s">
        <v>38</v>
      </c>
      <c r="AF151" s="6" t="s">
        <v>38</v>
      </c>
      <c r="AG151" s="6" t="s">
        <v>38</v>
      </c>
      <c r="AH151" s="9" t="s">
        <v>38</v>
      </c>
    </row>
    <row r="152" spans="1:34" ht="20.100000000000001" customHeight="1" x14ac:dyDescent="0.25">
      <c r="A152" s="6" t="s">
        <v>961</v>
      </c>
      <c r="B152" s="10">
        <v>46153</v>
      </c>
      <c r="C152" s="8" t="str">
        <f>HYPERLINK("https://epingalert.org/en/Search?viewData= G/TBT/N/IND/434"," G/TBT/N/IND/434")</f>
        <v xml:space="preserve"> G/TBT/N/IND/434</v>
      </c>
      <c r="D152" s="9" t="s">
        <v>1629</v>
      </c>
      <c r="E152" s="9" t="s">
        <v>1630</v>
      </c>
      <c r="F152" s="9" t="s">
        <v>1631</v>
      </c>
      <c r="G152" s="9" t="s">
        <v>38</v>
      </c>
      <c r="H152" s="9" t="s">
        <v>1632</v>
      </c>
      <c r="I152" s="9" t="s">
        <v>765</v>
      </c>
      <c r="J152" s="9" t="s">
        <v>1633</v>
      </c>
      <c r="K152" s="9" t="s">
        <v>38</v>
      </c>
      <c r="L152" s="6"/>
      <c r="M152" s="10">
        <v>46213</v>
      </c>
      <c r="N152" s="7" t="s">
        <v>74</v>
      </c>
      <c r="O152" s="7" t="s">
        <v>1634</v>
      </c>
      <c r="P152" s="6" t="s">
        <v>43</v>
      </c>
      <c r="Q152" s="9" t="s">
        <v>1635</v>
      </c>
      <c r="R152" s="6" t="str">
        <f>HYPERLINK("https://docs.wto.org/imrd/directdoc.asp?DDFDocuments/t/G/TBTN26/IND434.docx", "https://docs.wto.org/imrd/directdoc.asp?DDFDocuments/t/G/TBTN26/IND434.docx")</f>
        <v>https://docs.wto.org/imrd/directdoc.asp?DDFDocuments/t/G/TBTN26/IND434.docx</v>
      </c>
      <c r="S152" s="6" t="str">
        <f>HYPERLINK("https://docs.wto.org/imrd/directdoc.asp?DDFDocuments/u/G/TBTN26/IND434.docx", "https://docs.wto.org/imrd/directdoc.asp?DDFDocuments/u/G/TBTN26/IND434.docx")</f>
        <v>https://docs.wto.org/imrd/directdoc.asp?DDFDocuments/u/G/TBTN26/IND434.docx</v>
      </c>
      <c r="T152" s="6" t="str">
        <f>HYPERLINK("https://docs.wto.org/imrd/directdoc.asp?DDFDocuments/v/G/TBTN26/IND434.docx", "https://docs.wto.org/imrd/directdoc.asp?DDFDocuments/v/G/TBTN26/IND434.docx")</f>
        <v>https://docs.wto.org/imrd/directdoc.asp?DDFDocuments/v/G/TBTN26/IND434.docx</v>
      </c>
      <c r="U152" s="6" t="s">
        <v>45</v>
      </c>
      <c r="V152" s="6" t="s">
        <v>45</v>
      </c>
      <c r="W152" s="6" t="s">
        <v>46</v>
      </c>
      <c r="X152" s="6" t="s">
        <v>45</v>
      </c>
      <c r="Y152" s="6" t="s">
        <v>45</v>
      </c>
      <c r="Z152" s="6" t="s">
        <v>45</v>
      </c>
      <c r="AA152" s="6" t="s">
        <v>45</v>
      </c>
      <c r="AB152" s="9" t="s">
        <v>1636</v>
      </c>
      <c r="AC152" s="6" t="s">
        <v>38</v>
      </c>
      <c r="AD152" s="6" t="s">
        <v>38</v>
      </c>
      <c r="AE152" s="6" t="s">
        <v>38</v>
      </c>
      <c r="AF152" s="6" t="s">
        <v>38</v>
      </c>
      <c r="AG152" s="6" t="s">
        <v>38</v>
      </c>
      <c r="AH152" s="9" t="s">
        <v>38</v>
      </c>
    </row>
    <row r="153" spans="1:34" ht="20.100000000000001" customHeight="1" x14ac:dyDescent="0.25">
      <c r="A153" s="6" t="s">
        <v>1280</v>
      </c>
      <c r="B153" s="10">
        <v>46153</v>
      </c>
      <c r="C153" s="8" t="str">
        <f>HYPERLINK("https://epingalert.org/en/Search?viewData= G/TBT/N/JAM/130"," G/TBT/N/JAM/130")</f>
        <v xml:space="preserve"> G/TBT/N/JAM/130</v>
      </c>
      <c r="D153" s="9" t="s">
        <v>1637</v>
      </c>
      <c r="E153" s="9" t="s">
        <v>1638</v>
      </c>
      <c r="F153" s="9" t="s">
        <v>1639</v>
      </c>
      <c r="G153" s="9" t="s">
        <v>38</v>
      </c>
      <c r="H153" s="9" t="s">
        <v>1640</v>
      </c>
      <c r="I153" s="9" t="s">
        <v>652</v>
      </c>
      <c r="J153" s="9" t="s">
        <v>1641</v>
      </c>
      <c r="K153" s="9" t="s">
        <v>73</v>
      </c>
      <c r="L153" s="6"/>
      <c r="M153" s="10">
        <v>46213</v>
      </c>
      <c r="N153" s="7">
        <v>46272</v>
      </c>
      <c r="O153" s="7">
        <v>46514</v>
      </c>
      <c r="P153" s="6" t="s">
        <v>43</v>
      </c>
      <c r="Q153" s="6"/>
      <c r="R153" s="6" t="str">
        <f>HYPERLINK("https://docs.wto.org/imrd/directdoc.asp?DDFDocuments/t/G/TBTN26/JAM130.docx", "https://docs.wto.org/imrd/directdoc.asp?DDFDocuments/t/G/TBTN26/JAM130.docx")</f>
        <v>https://docs.wto.org/imrd/directdoc.asp?DDFDocuments/t/G/TBTN26/JAM130.docx</v>
      </c>
      <c r="S153" s="6" t="str">
        <f>HYPERLINK("https://docs.wto.org/imrd/directdoc.asp?DDFDocuments/u/G/TBTN26/JAM130.docx", "https://docs.wto.org/imrd/directdoc.asp?DDFDocuments/u/G/TBTN26/JAM130.docx")</f>
        <v>https://docs.wto.org/imrd/directdoc.asp?DDFDocuments/u/G/TBTN26/JAM130.docx</v>
      </c>
      <c r="T153" s="6" t="str">
        <f>HYPERLINK("https://docs.wto.org/imrd/directdoc.asp?DDFDocuments/v/G/TBTN26/JAM130.docx", "https://docs.wto.org/imrd/directdoc.asp?DDFDocuments/v/G/TBTN26/JAM130.docx")</f>
        <v>https://docs.wto.org/imrd/directdoc.asp?DDFDocuments/v/G/TBTN26/JAM130.docx</v>
      </c>
      <c r="U153" s="6" t="s">
        <v>46</v>
      </c>
      <c r="V153" s="6" t="s">
        <v>45</v>
      </c>
      <c r="W153" s="6" t="s">
        <v>45</v>
      </c>
      <c r="X153" s="6" t="s">
        <v>45</v>
      </c>
      <c r="Y153" s="6" t="s">
        <v>45</v>
      </c>
      <c r="Z153" s="6" t="s">
        <v>45</v>
      </c>
      <c r="AA153" s="6" t="s">
        <v>45</v>
      </c>
      <c r="AB153" s="9" t="s">
        <v>38</v>
      </c>
      <c r="AC153" s="6" t="s">
        <v>38</v>
      </c>
      <c r="AD153" s="6" t="s">
        <v>38</v>
      </c>
      <c r="AE153" s="6" t="s">
        <v>38</v>
      </c>
      <c r="AF153" s="6" t="s">
        <v>38</v>
      </c>
      <c r="AG153" s="6" t="s">
        <v>38</v>
      </c>
      <c r="AH153" s="9" t="s">
        <v>38</v>
      </c>
    </row>
    <row r="154" spans="1:34" ht="20.100000000000001" customHeight="1" x14ac:dyDescent="0.25">
      <c r="A154" s="6" t="s">
        <v>1280</v>
      </c>
      <c r="B154" s="10">
        <v>46153</v>
      </c>
      <c r="C154" s="8" t="str">
        <f>HYPERLINK("https://epingalert.org/en/Search?viewData= G/TBT/N/JAM/131"," G/TBT/N/JAM/131")</f>
        <v xml:space="preserve"> G/TBT/N/JAM/131</v>
      </c>
      <c r="D154" s="9" t="s">
        <v>1642</v>
      </c>
      <c r="E154" s="9" t="s">
        <v>1643</v>
      </c>
      <c r="F154" s="9" t="s">
        <v>1644</v>
      </c>
      <c r="G154" s="9" t="s">
        <v>38</v>
      </c>
      <c r="H154" s="9" t="s">
        <v>1640</v>
      </c>
      <c r="I154" s="9" t="s">
        <v>652</v>
      </c>
      <c r="J154" s="9" t="s">
        <v>1645</v>
      </c>
      <c r="K154" s="9" t="s">
        <v>73</v>
      </c>
      <c r="L154" s="6"/>
      <c r="M154" s="10">
        <v>46212</v>
      </c>
      <c r="N154" s="7">
        <v>46272</v>
      </c>
      <c r="O154" s="7">
        <v>46514</v>
      </c>
      <c r="P154" s="6" t="s">
        <v>43</v>
      </c>
      <c r="Q154" s="6"/>
      <c r="R154" s="6" t="str">
        <f>HYPERLINK("https://docs.wto.org/imrd/directdoc.asp?DDFDocuments/t/G/TBTN26/JAM131.docx", "https://docs.wto.org/imrd/directdoc.asp?DDFDocuments/t/G/TBTN26/JAM131.docx")</f>
        <v>https://docs.wto.org/imrd/directdoc.asp?DDFDocuments/t/G/TBTN26/JAM131.docx</v>
      </c>
      <c r="S154" s="6" t="str">
        <f>HYPERLINK("https://docs.wto.org/imrd/directdoc.asp?DDFDocuments/u/G/TBTN26/JAM131.docx", "https://docs.wto.org/imrd/directdoc.asp?DDFDocuments/u/G/TBTN26/JAM131.docx")</f>
        <v>https://docs.wto.org/imrd/directdoc.asp?DDFDocuments/u/G/TBTN26/JAM131.docx</v>
      </c>
      <c r="T154" s="6" t="str">
        <f>HYPERLINK("https://docs.wto.org/imrd/directdoc.asp?DDFDocuments/v/G/TBTN26/JAM131.docx", "https://docs.wto.org/imrd/directdoc.asp?DDFDocuments/v/G/TBTN26/JAM131.docx")</f>
        <v>https://docs.wto.org/imrd/directdoc.asp?DDFDocuments/v/G/TBTN26/JAM131.docx</v>
      </c>
      <c r="U154" s="6" t="s">
        <v>46</v>
      </c>
      <c r="V154" s="6" t="s">
        <v>45</v>
      </c>
      <c r="W154" s="6" t="s">
        <v>45</v>
      </c>
      <c r="X154" s="6" t="s">
        <v>45</v>
      </c>
      <c r="Y154" s="6" t="s">
        <v>45</v>
      </c>
      <c r="Z154" s="6" t="s">
        <v>45</v>
      </c>
      <c r="AA154" s="6" t="s">
        <v>45</v>
      </c>
      <c r="AB154" s="9" t="s">
        <v>38</v>
      </c>
      <c r="AC154" s="6" t="s">
        <v>38</v>
      </c>
      <c r="AD154" s="6" t="s">
        <v>38</v>
      </c>
      <c r="AE154" s="6" t="s">
        <v>38</v>
      </c>
      <c r="AF154" s="6" t="s">
        <v>38</v>
      </c>
      <c r="AG154" s="6" t="s">
        <v>38</v>
      </c>
      <c r="AH154" s="9" t="s">
        <v>38</v>
      </c>
    </row>
    <row r="155" spans="1:34" ht="20.100000000000001" customHeight="1" x14ac:dyDescent="0.25">
      <c r="A155" s="6" t="s">
        <v>1280</v>
      </c>
      <c r="B155" s="10">
        <v>46153</v>
      </c>
      <c r="C155" s="8" t="str">
        <f>HYPERLINK("https://epingalert.org/en/Search?viewData= G/TBT/N/JAM/132"," G/TBT/N/JAM/132")</f>
        <v xml:space="preserve"> G/TBT/N/JAM/132</v>
      </c>
      <c r="D155" s="9" t="s">
        <v>1646</v>
      </c>
      <c r="E155" s="9" t="s">
        <v>1647</v>
      </c>
      <c r="F155" s="9" t="s">
        <v>1648</v>
      </c>
      <c r="G155" s="9" t="s">
        <v>1649</v>
      </c>
      <c r="H155" s="9" t="s">
        <v>1640</v>
      </c>
      <c r="I155" s="9" t="s">
        <v>652</v>
      </c>
      <c r="J155" s="9" t="s">
        <v>1650</v>
      </c>
      <c r="K155" s="9" t="s">
        <v>73</v>
      </c>
      <c r="L155" s="6"/>
      <c r="M155" s="10">
        <v>46212</v>
      </c>
      <c r="N155" s="7">
        <v>46272</v>
      </c>
      <c r="O155" s="7">
        <v>46514</v>
      </c>
      <c r="P155" s="6" t="s">
        <v>43</v>
      </c>
      <c r="Q155" s="6"/>
      <c r="R155" s="6" t="str">
        <f>HYPERLINK("https://docs.wto.org/imrd/directdoc.asp?DDFDocuments/t/G/TBTN26/JAM132.docx", "https://docs.wto.org/imrd/directdoc.asp?DDFDocuments/t/G/TBTN26/JAM132.docx")</f>
        <v>https://docs.wto.org/imrd/directdoc.asp?DDFDocuments/t/G/TBTN26/JAM132.docx</v>
      </c>
      <c r="S155" s="6" t="str">
        <f>HYPERLINK("https://docs.wto.org/imrd/directdoc.asp?DDFDocuments/u/G/TBTN26/JAM132.docx", "https://docs.wto.org/imrd/directdoc.asp?DDFDocuments/u/G/TBTN26/JAM132.docx")</f>
        <v>https://docs.wto.org/imrd/directdoc.asp?DDFDocuments/u/G/TBTN26/JAM132.docx</v>
      </c>
      <c r="T155" s="6" t="str">
        <f>HYPERLINK("https://docs.wto.org/imrd/directdoc.asp?DDFDocuments/v/G/TBTN26/JAM132.docx", "https://docs.wto.org/imrd/directdoc.asp?DDFDocuments/v/G/TBTN26/JAM132.docx")</f>
        <v>https://docs.wto.org/imrd/directdoc.asp?DDFDocuments/v/G/TBTN26/JAM132.docx</v>
      </c>
      <c r="U155" s="6" t="s">
        <v>46</v>
      </c>
      <c r="V155" s="6" t="s">
        <v>45</v>
      </c>
      <c r="W155" s="6" t="s">
        <v>45</v>
      </c>
      <c r="X155" s="6" t="s">
        <v>45</v>
      </c>
      <c r="Y155" s="6" t="s">
        <v>45</v>
      </c>
      <c r="Z155" s="6" t="s">
        <v>45</v>
      </c>
      <c r="AA155" s="6" t="s">
        <v>45</v>
      </c>
      <c r="AB155" s="9" t="s">
        <v>38</v>
      </c>
      <c r="AC155" s="6" t="s">
        <v>38</v>
      </c>
      <c r="AD155" s="6" t="s">
        <v>38</v>
      </c>
      <c r="AE155" s="6" t="s">
        <v>38</v>
      </c>
      <c r="AF155" s="6" t="s">
        <v>38</v>
      </c>
      <c r="AG155" s="6" t="s">
        <v>38</v>
      </c>
      <c r="AH155" s="9" t="s">
        <v>38</v>
      </c>
    </row>
    <row r="156" spans="1:34" ht="20.100000000000001" customHeight="1" x14ac:dyDescent="0.25">
      <c r="A156" s="6" t="s">
        <v>1280</v>
      </c>
      <c r="B156" s="10">
        <v>46153</v>
      </c>
      <c r="C156" s="8" t="str">
        <f>HYPERLINK("https://epingalert.org/en/Search?viewData= G/TBT/N/JAM/133"," G/TBT/N/JAM/133")</f>
        <v xml:space="preserve"> G/TBT/N/JAM/133</v>
      </c>
      <c r="D156" s="9" t="s">
        <v>1651</v>
      </c>
      <c r="E156" s="9" t="s">
        <v>1652</v>
      </c>
      <c r="F156" s="9" t="s">
        <v>1653</v>
      </c>
      <c r="G156" s="9" t="s">
        <v>1654</v>
      </c>
      <c r="H156" s="9" t="s">
        <v>1640</v>
      </c>
      <c r="I156" s="9" t="s">
        <v>652</v>
      </c>
      <c r="J156" s="9" t="s">
        <v>1655</v>
      </c>
      <c r="K156" s="9" t="s">
        <v>73</v>
      </c>
      <c r="L156" s="6"/>
      <c r="M156" s="10">
        <v>46212</v>
      </c>
      <c r="N156" s="7">
        <v>46272</v>
      </c>
      <c r="O156" s="7">
        <v>46514</v>
      </c>
      <c r="P156" s="6" t="s">
        <v>43</v>
      </c>
      <c r="Q156" s="6"/>
      <c r="R156" s="6" t="str">
        <f>HYPERLINK("https://docs.wto.org/imrd/directdoc.asp?DDFDocuments/t/G/TBTN26/JAM133.docx", "https://docs.wto.org/imrd/directdoc.asp?DDFDocuments/t/G/TBTN26/JAM133.docx")</f>
        <v>https://docs.wto.org/imrd/directdoc.asp?DDFDocuments/t/G/TBTN26/JAM133.docx</v>
      </c>
      <c r="S156" s="6" t="str">
        <f>HYPERLINK("https://docs.wto.org/imrd/directdoc.asp?DDFDocuments/u/G/TBTN26/JAM133.docx", "https://docs.wto.org/imrd/directdoc.asp?DDFDocuments/u/G/TBTN26/JAM133.docx")</f>
        <v>https://docs.wto.org/imrd/directdoc.asp?DDFDocuments/u/G/TBTN26/JAM133.docx</v>
      </c>
      <c r="T156" s="6" t="str">
        <f>HYPERLINK("https://docs.wto.org/imrd/directdoc.asp?DDFDocuments/v/G/TBTN26/JAM133.docx", "https://docs.wto.org/imrd/directdoc.asp?DDFDocuments/v/G/TBTN26/JAM133.docx")</f>
        <v>https://docs.wto.org/imrd/directdoc.asp?DDFDocuments/v/G/TBTN26/JAM133.docx</v>
      </c>
      <c r="U156" s="6" t="s">
        <v>46</v>
      </c>
      <c r="V156" s="6" t="s">
        <v>45</v>
      </c>
      <c r="W156" s="6" t="s">
        <v>45</v>
      </c>
      <c r="X156" s="6" t="s">
        <v>45</v>
      </c>
      <c r="Y156" s="6" t="s">
        <v>45</v>
      </c>
      <c r="Z156" s="6" t="s">
        <v>45</v>
      </c>
      <c r="AA156" s="6" t="s">
        <v>45</v>
      </c>
      <c r="AB156" s="9" t="s">
        <v>38</v>
      </c>
      <c r="AC156" s="6" t="s">
        <v>38</v>
      </c>
      <c r="AD156" s="6" t="s">
        <v>38</v>
      </c>
      <c r="AE156" s="6" t="s">
        <v>38</v>
      </c>
      <c r="AF156" s="6" t="s">
        <v>38</v>
      </c>
      <c r="AG156" s="6" t="s">
        <v>38</v>
      </c>
      <c r="AH156" s="9" t="s">
        <v>38</v>
      </c>
    </row>
    <row r="157" spans="1:34" ht="20.100000000000001" customHeight="1" x14ac:dyDescent="0.25">
      <c r="A157" s="6" t="s">
        <v>1280</v>
      </c>
      <c r="B157" s="10">
        <v>46153</v>
      </c>
      <c r="C157" s="8" t="str">
        <f>HYPERLINK("https://epingalert.org/en/Search?viewData= G/TBT/N/JAM/134"," G/TBT/N/JAM/134")</f>
        <v xml:space="preserve"> G/TBT/N/JAM/134</v>
      </c>
      <c r="D157" s="9" t="s">
        <v>1656</v>
      </c>
      <c r="E157" s="9" t="s">
        <v>1657</v>
      </c>
      <c r="F157" s="9" t="s">
        <v>1658</v>
      </c>
      <c r="G157" s="9" t="s">
        <v>1659</v>
      </c>
      <c r="H157" s="9" t="s">
        <v>1640</v>
      </c>
      <c r="I157" s="9" t="s">
        <v>652</v>
      </c>
      <c r="J157" s="9" t="s">
        <v>1660</v>
      </c>
      <c r="K157" s="9" t="s">
        <v>73</v>
      </c>
      <c r="L157" s="6"/>
      <c r="M157" s="10">
        <v>46212</v>
      </c>
      <c r="N157" s="7">
        <v>46272</v>
      </c>
      <c r="O157" s="7">
        <v>46514</v>
      </c>
      <c r="P157" s="6" t="s">
        <v>43</v>
      </c>
      <c r="Q157" s="6"/>
      <c r="R157" s="6" t="str">
        <f>HYPERLINK("https://docs.wto.org/imrd/directdoc.asp?DDFDocuments/t/G/TBTN26/JAM134.docx", "https://docs.wto.org/imrd/directdoc.asp?DDFDocuments/t/G/TBTN26/JAM134.docx")</f>
        <v>https://docs.wto.org/imrd/directdoc.asp?DDFDocuments/t/G/TBTN26/JAM134.docx</v>
      </c>
      <c r="S157" s="6" t="str">
        <f>HYPERLINK("https://docs.wto.org/imrd/directdoc.asp?DDFDocuments/u/G/TBTN26/JAM134.docx", "https://docs.wto.org/imrd/directdoc.asp?DDFDocuments/u/G/TBTN26/JAM134.docx")</f>
        <v>https://docs.wto.org/imrd/directdoc.asp?DDFDocuments/u/G/TBTN26/JAM134.docx</v>
      </c>
      <c r="T157" s="6" t="str">
        <f>HYPERLINK("https://docs.wto.org/imrd/directdoc.asp?DDFDocuments/v/G/TBTN26/JAM134.docx", "https://docs.wto.org/imrd/directdoc.asp?DDFDocuments/v/G/TBTN26/JAM134.docx")</f>
        <v>https://docs.wto.org/imrd/directdoc.asp?DDFDocuments/v/G/TBTN26/JAM134.docx</v>
      </c>
      <c r="U157" s="6" t="s">
        <v>46</v>
      </c>
      <c r="V157" s="6" t="s">
        <v>45</v>
      </c>
      <c r="W157" s="6" t="s">
        <v>45</v>
      </c>
      <c r="X157" s="6" t="s">
        <v>45</v>
      </c>
      <c r="Y157" s="6" t="s">
        <v>45</v>
      </c>
      <c r="Z157" s="6" t="s">
        <v>45</v>
      </c>
      <c r="AA157" s="6" t="s">
        <v>45</v>
      </c>
      <c r="AB157" s="9" t="s">
        <v>38</v>
      </c>
      <c r="AC157" s="6" t="s">
        <v>38</v>
      </c>
      <c r="AD157" s="6" t="s">
        <v>38</v>
      </c>
      <c r="AE157" s="6" t="s">
        <v>38</v>
      </c>
      <c r="AF157" s="6" t="s">
        <v>38</v>
      </c>
      <c r="AG157" s="6" t="s">
        <v>38</v>
      </c>
      <c r="AH157" s="9" t="s">
        <v>38</v>
      </c>
    </row>
    <row r="158" spans="1:34" ht="20.100000000000001" customHeight="1" x14ac:dyDescent="0.25">
      <c r="A158" s="6" t="s">
        <v>1280</v>
      </c>
      <c r="B158" s="10">
        <v>46153</v>
      </c>
      <c r="C158" s="8" t="str">
        <f>HYPERLINK("https://epingalert.org/en/Search?viewData= G/TBT/N/JAM/135"," G/TBT/N/JAM/135")</f>
        <v xml:space="preserve"> G/TBT/N/JAM/135</v>
      </c>
      <c r="D158" s="9" t="s">
        <v>1661</v>
      </c>
      <c r="E158" s="9" t="s">
        <v>1662</v>
      </c>
      <c r="F158" s="9" t="s">
        <v>1663</v>
      </c>
      <c r="G158" s="9" t="s">
        <v>1664</v>
      </c>
      <c r="H158" s="9" t="s">
        <v>1640</v>
      </c>
      <c r="I158" s="9" t="s">
        <v>652</v>
      </c>
      <c r="J158" s="9" t="s">
        <v>1665</v>
      </c>
      <c r="K158" s="9" t="s">
        <v>73</v>
      </c>
      <c r="L158" s="6"/>
      <c r="M158" s="10">
        <v>46212</v>
      </c>
      <c r="N158" s="7">
        <v>46272</v>
      </c>
      <c r="O158" s="7">
        <v>46514</v>
      </c>
      <c r="P158" s="6" t="s">
        <v>43</v>
      </c>
      <c r="Q158" s="6"/>
      <c r="R158" s="6" t="str">
        <f>HYPERLINK("https://docs.wto.org/imrd/directdoc.asp?DDFDocuments/t/G/TBTN26/JAM135.docx", "https://docs.wto.org/imrd/directdoc.asp?DDFDocuments/t/G/TBTN26/JAM135.docx")</f>
        <v>https://docs.wto.org/imrd/directdoc.asp?DDFDocuments/t/G/TBTN26/JAM135.docx</v>
      </c>
      <c r="S158" s="6" t="str">
        <f>HYPERLINK("https://docs.wto.org/imrd/directdoc.asp?DDFDocuments/u/G/TBTN26/JAM135.docx", "https://docs.wto.org/imrd/directdoc.asp?DDFDocuments/u/G/TBTN26/JAM135.docx")</f>
        <v>https://docs.wto.org/imrd/directdoc.asp?DDFDocuments/u/G/TBTN26/JAM135.docx</v>
      </c>
      <c r="T158" s="6" t="str">
        <f>HYPERLINK("https://docs.wto.org/imrd/directdoc.asp?DDFDocuments/v/G/TBTN26/JAM135.docx", "https://docs.wto.org/imrd/directdoc.asp?DDFDocuments/v/G/TBTN26/JAM135.docx")</f>
        <v>https://docs.wto.org/imrd/directdoc.asp?DDFDocuments/v/G/TBTN26/JAM135.docx</v>
      </c>
      <c r="U158" s="6" t="s">
        <v>46</v>
      </c>
      <c r="V158" s="6" t="s">
        <v>45</v>
      </c>
      <c r="W158" s="6" t="s">
        <v>45</v>
      </c>
      <c r="X158" s="6" t="s">
        <v>45</v>
      </c>
      <c r="Y158" s="6" t="s">
        <v>45</v>
      </c>
      <c r="Z158" s="6" t="s">
        <v>45</v>
      </c>
      <c r="AA158" s="6" t="s">
        <v>45</v>
      </c>
      <c r="AB158" s="9" t="s">
        <v>38</v>
      </c>
      <c r="AC158" s="6" t="s">
        <v>38</v>
      </c>
      <c r="AD158" s="6" t="s">
        <v>38</v>
      </c>
      <c r="AE158" s="6" t="s">
        <v>38</v>
      </c>
      <c r="AF158" s="6" t="s">
        <v>38</v>
      </c>
      <c r="AG158" s="6" t="s">
        <v>38</v>
      </c>
      <c r="AH158" s="9" t="s">
        <v>38</v>
      </c>
    </row>
    <row r="159" spans="1:34" ht="20.100000000000001" customHeight="1" x14ac:dyDescent="0.25">
      <c r="A159" s="6" t="s">
        <v>1280</v>
      </c>
      <c r="B159" s="10">
        <v>46153</v>
      </c>
      <c r="C159" s="8" t="str">
        <f>HYPERLINK("https://epingalert.org/en/Search?viewData= G/TBT/N/JAM/136"," G/TBT/N/JAM/136")</f>
        <v xml:space="preserve"> G/TBT/N/JAM/136</v>
      </c>
      <c r="D159" s="9" t="s">
        <v>1666</v>
      </c>
      <c r="E159" s="9" t="s">
        <v>1667</v>
      </c>
      <c r="F159" s="9" t="s">
        <v>1668</v>
      </c>
      <c r="G159" s="9" t="s">
        <v>1669</v>
      </c>
      <c r="H159" s="9" t="s">
        <v>1640</v>
      </c>
      <c r="I159" s="9" t="s">
        <v>652</v>
      </c>
      <c r="J159" s="9" t="s">
        <v>1670</v>
      </c>
      <c r="K159" s="9" t="s">
        <v>73</v>
      </c>
      <c r="L159" s="6"/>
      <c r="M159" s="10">
        <v>46212</v>
      </c>
      <c r="N159" s="7">
        <v>46272</v>
      </c>
      <c r="O159" s="7">
        <v>46514</v>
      </c>
      <c r="P159" s="6" t="s">
        <v>43</v>
      </c>
      <c r="Q159" s="6"/>
      <c r="R159" s="6" t="str">
        <f>HYPERLINK("https://docs.wto.org/imrd/directdoc.asp?DDFDocuments/t/G/TBTN26/JAM136.docx", "https://docs.wto.org/imrd/directdoc.asp?DDFDocuments/t/G/TBTN26/JAM136.docx")</f>
        <v>https://docs.wto.org/imrd/directdoc.asp?DDFDocuments/t/G/TBTN26/JAM136.docx</v>
      </c>
      <c r="S159" s="6" t="str">
        <f>HYPERLINK("https://docs.wto.org/imrd/directdoc.asp?DDFDocuments/u/G/TBTN26/JAM136.docx", "https://docs.wto.org/imrd/directdoc.asp?DDFDocuments/u/G/TBTN26/JAM136.docx")</f>
        <v>https://docs.wto.org/imrd/directdoc.asp?DDFDocuments/u/G/TBTN26/JAM136.docx</v>
      </c>
      <c r="T159" s="6" t="str">
        <f>HYPERLINK("https://docs.wto.org/imrd/directdoc.asp?DDFDocuments/v/G/TBTN26/JAM136.docx", "https://docs.wto.org/imrd/directdoc.asp?DDFDocuments/v/G/TBTN26/JAM136.docx")</f>
        <v>https://docs.wto.org/imrd/directdoc.asp?DDFDocuments/v/G/TBTN26/JAM136.docx</v>
      </c>
      <c r="U159" s="6" t="s">
        <v>46</v>
      </c>
      <c r="V159" s="6" t="s">
        <v>45</v>
      </c>
      <c r="W159" s="6" t="s">
        <v>45</v>
      </c>
      <c r="X159" s="6" t="s">
        <v>45</v>
      </c>
      <c r="Y159" s="6" t="s">
        <v>45</v>
      </c>
      <c r="Z159" s="6" t="s">
        <v>45</v>
      </c>
      <c r="AA159" s="6" t="s">
        <v>45</v>
      </c>
      <c r="AB159" s="9" t="s">
        <v>38</v>
      </c>
      <c r="AC159" s="6" t="s">
        <v>38</v>
      </c>
      <c r="AD159" s="6" t="s">
        <v>38</v>
      </c>
      <c r="AE159" s="6" t="s">
        <v>38</v>
      </c>
      <c r="AF159" s="6" t="s">
        <v>38</v>
      </c>
      <c r="AG159" s="6" t="s">
        <v>38</v>
      </c>
      <c r="AH159" s="9" t="s">
        <v>38</v>
      </c>
    </row>
    <row r="160" spans="1:34" ht="20.100000000000001" customHeight="1" x14ac:dyDescent="0.25">
      <c r="A160" s="6" t="s">
        <v>1280</v>
      </c>
      <c r="B160" s="10">
        <v>46153</v>
      </c>
      <c r="C160" s="8" t="str">
        <f>HYPERLINK("https://epingalert.org/en/Search?viewData= G/TBT/N/JAM/137"," G/TBT/N/JAM/137")</f>
        <v xml:space="preserve"> G/TBT/N/JAM/137</v>
      </c>
      <c r="D160" s="9" t="s">
        <v>1671</v>
      </c>
      <c r="E160" s="9" t="s">
        <v>1672</v>
      </c>
      <c r="F160" s="9" t="s">
        <v>1673</v>
      </c>
      <c r="G160" s="9" t="s">
        <v>1674</v>
      </c>
      <c r="H160" s="9" t="s">
        <v>1640</v>
      </c>
      <c r="I160" s="9" t="s">
        <v>652</v>
      </c>
      <c r="J160" s="9" t="s">
        <v>1660</v>
      </c>
      <c r="K160" s="9" t="s">
        <v>73</v>
      </c>
      <c r="L160" s="6"/>
      <c r="M160" s="10">
        <v>46212</v>
      </c>
      <c r="N160" s="7">
        <v>46272</v>
      </c>
      <c r="O160" s="7">
        <v>46514</v>
      </c>
      <c r="P160" s="6" t="s">
        <v>43</v>
      </c>
      <c r="Q160" s="6"/>
      <c r="R160" s="6" t="str">
        <f>HYPERLINK("https://docs.wto.org/imrd/directdoc.asp?DDFDocuments/t/G/TBTN26/JAM137.docx", "https://docs.wto.org/imrd/directdoc.asp?DDFDocuments/t/G/TBTN26/JAM137.docx")</f>
        <v>https://docs.wto.org/imrd/directdoc.asp?DDFDocuments/t/G/TBTN26/JAM137.docx</v>
      </c>
      <c r="S160" s="6" t="str">
        <f>HYPERLINK("https://docs.wto.org/imrd/directdoc.asp?DDFDocuments/u/G/TBTN26/JAM137.docx", "https://docs.wto.org/imrd/directdoc.asp?DDFDocuments/u/G/TBTN26/JAM137.docx")</f>
        <v>https://docs.wto.org/imrd/directdoc.asp?DDFDocuments/u/G/TBTN26/JAM137.docx</v>
      </c>
      <c r="T160" s="6" t="str">
        <f>HYPERLINK("https://docs.wto.org/imrd/directdoc.asp?DDFDocuments/v/G/TBTN26/JAM137.docx", "https://docs.wto.org/imrd/directdoc.asp?DDFDocuments/v/G/TBTN26/JAM137.docx")</f>
        <v>https://docs.wto.org/imrd/directdoc.asp?DDFDocuments/v/G/TBTN26/JAM137.docx</v>
      </c>
      <c r="U160" s="6" t="s">
        <v>46</v>
      </c>
      <c r="V160" s="6" t="s">
        <v>45</v>
      </c>
      <c r="W160" s="6" t="s">
        <v>45</v>
      </c>
      <c r="X160" s="6" t="s">
        <v>45</v>
      </c>
      <c r="Y160" s="6" t="s">
        <v>45</v>
      </c>
      <c r="Z160" s="6" t="s">
        <v>45</v>
      </c>
      <c r="AA160" s="6" t="s">
        <v>45</v>
      </c>
      <c r="AB160" s="9" t="s">
        <v>38</v>
      </c>
      <c r="AC160" s="6" t="s">
        <v>38</v>
      </c>
      <c r="AD160" s="6" t="s">
        <v>38</v>
      </c>
      <c r="AE160" s="6" t="s">
        <v>38</v>
      </c>
      <c r="AF160" s="6" t="s">
        <v>38</v>
      </c>
      <c r="AG160" s="6" t="s">
        <v>38</v>
      </c>
      <c r="AH160" s="9" t="s">
        <v>38</v>
      </c>
    </row>
    <row r="161" spans="1:34" ht="20.100000000000001" customHeight="1" x14ac:dyDescent="0.25">
      <c r="A161" s="6" t="s">
        <v>103</v>
      </c>
      <c r="B161" s="10">
        <v>46153</v>
      </c>
      <c r="C161" s="8" t="str">
        <f>HYPERLINK("https://epingalert.org/en/Search?viewData= G/TBT/N/MEX/568"," G/TBT/N/MEX/568")</f>
        <v xml:space="preserve"> G/TBT/N/MEX/568</v>
      </c>
      <c r="D161" s="9" t="s">
        <v>1675</v>
      </c>
      <c r="E161" s="9" t="s">
        <v>1676</v>
      </c>
      <c r="F161" s="9" t="s">
        <v>1677</v>
      </c>
      <c r="G161" s="9" t="s">
        <v>38</v>
      </c>
      <c r="H161" s="9" t="s">
        <v>1678</v>
      </c>
      <c r="I161" s="9" t="s">
        <v>121</v>
      </c>
      <c r="J161" s="9" t="s">
        <v>38</v>
      </c>
      <c r="K161" s="9" t="s">
        <v>38</v>
      </c>
      <c r="L161" s="6"/>
      <c r="M161" s="10">
        <v>46213</v>
      </c>
      <c r="N161" s="7" t="s">
        <v>74</v>
      </c>
      <c r="O161" s="7" t="s">
        <v>74</v>
      </c>
      <c r="P161" s="6" t="s">
        <v>43</v>
      </c>
      <c r="Q161" s="9" t="s">
        <v>1679</v>
      </c>
      <c r="R161" s="6" t="str">
        <f>HYPERLINK("https://docs.wto.org/imrd/directdoc.asp?DDFDocuments/t/G/TBTN26/MEX568.docx", "https://docs.wto.org/imrd/directdoc.asp?DDFDocuments/t/G/TBTN26/MEX568.docx")</f>
        <v>https://docs.wto.org/imrd/directdoc.asp?DDFDocuments/t/G/TBTN26/MEX568.docx</v>
      </c>
      <c r="S161" s="6" t="str">
        <f>HYPERLINK("https://docs.wto.org/imrd/directdoc.asp?DDFDocuments/u/G/TBTN26/MEX568.docx", "https://docs.wto.org/imrd/directdoc.asp?DDFDocuments/u/G/TBTN26/MEX568.docx")</f>
        <v>https://docs.wto.org/imrd/directdoc.asp?DDFDocuments/u/G/TBTN26/MEX568.docx</v>
      </c>
      <c r="T161" s="6" t="str">
        <f>HYPERLINK("https://docs.wto.org/imrd/directdoc.asp?DDFDocuments/v/G/TBTN26/MEX568.docx", "https://docs.wto.org/imrd/directdoc.asp?DDFDocuments/v/G/TBTN26/MEX568.docx")</f>
        <v>https://docs.wto.org/imrd/directdoc.asp?DDFDocuments/v/G/TBTN26/MEX568.docx</v>
      </c>
      <c r="U161" s="6" t="s">
        <v>46</v>
      </c>
      <c r="V161" s="6" t="s">
        <v>45</v>
      </c>
      <c r="W161" s="6" t="s">
        <v>46</v>
      </c>
      <c r="X161" s="6" t="s">
        <v>45</v>
      </c>
      <c r="Y161" s="6" t="s">
        <v>45</v>
      </c>
      <c r="Z161" s="6" t="s">
        <v>45</v>
      </c>
      <c r="AA161" s="6" t="s">
        <v>45</v>
      </c>
      <c r="AB161" s="9" t="s">
        <v>1680</v>
      </c>
      <c r="AC161" s="6" t="s">
        <v>38</v>
      </c>
      <c r="AD161" s="6" t="s">
        <v>38</v>
      </c>
      <c r="AE161" s="6" t="s">
        <v>38</v>
      </c>
      <c r="AF161" s="6" t="s">
        <v>38</v>
      </c>
      <c r="AG161" s="6" t="s">
        <v>38</v>
      </c>
      <c r="AH161" s="9" t="s">
        <v>38</v>
      </c>
    </row>
    <row r="162" spans="1:34" ht="20.100000000000001" customHeight="1" x14ac:dyDescent="0.25">
      <c r="A162" s="6" t="s">
        <v>366</v>
      </c>
      <c r="B162" s="10">
        <v>46153</v>
      </c>
      <c r="C162" s="8" t="str">
        <f>HYPERLINK("https://epingalert.org/en/Search?viewData= G/TBT/N/THA/802"," G/TBT/N/THA/802")</f>
        <v xml:space="preserve"> G/TBT/N/THA/802</v>
      </c>
      <c r="D162" s="9" t="s">
        <v>1681</v>
      </c>
      <c r="E162" s="9" t="s">
        <v>1682</v>
      </c>
      <c r="F162" s="9" t="s">
        <v>1553</v>
      </c>
      <c r="G162" s="9" t="s">
        <v>38</v>
      </c>
      <c r="H162" s="9" t="s">
        <v>1683</v>
      </c>
      <c r="I162" s="9" t="s">
        <v>765</v>
      </c>
      <c r="J162" s="9" t="s">
        <v>1684</v>
      </c>
      <c r="K162" s="9" t="s">
        <v>38</v>
      </c>
      <c r="L162" s="6"/>
      <c r="M162" s="10">
        <v>46213</v>
      </c>
      <c r="N162" s="7" t="s">
        <v>74</v>
      </c>
      <c r="O162" s="7" t="s">
        <v>1685</v>
      </c>
      <c r="P162" s="6" t="s">
        <v>43</v>
      </c>
      <c r="Q162" s="9" t="s">
        <v>1686</v>
      </c>
      <c r="R162" s="6" t="str">
        <f>HYPERLINK("https://docs.wto.org/imrd/directdoc.asp?DDFDocuments/t/G/TBTN26/THA802.docx", "https://docs.wto.org/imrd/directdoc.asp?DDFDocuments/t/G/TBTN26/THA802.docx")</f>
        <v>https://docs.wto.org/imrd/directdoc.asp?DDFDocuments/t/G/TBTN26/THA802.docx</v>
      </c>
      <c r="S162" s="6" t="str">
        <f>HYPERLINK("https://docs.wto.org/imrd/directdoc.asp?DDFDocuments/u/G/TBTN26/THA802.docx", "https://docs.wto.org/imrd/directdoc.asp?DDFDocuments/u/G/TBTN26/THA802.docx")</f>
        <v>https://docs.wto.org/imrd/directdoc.asp?DDFDocuments/u/G/TBTN26/THA802.docx</v>
      </c>
      <c r="T162" s="6" t="str">
        <f>HYPERLINK("https://docs.wto.org/imrd/directdoc.asp?DDFDocuments/v/G/TBTN26/THA802.docx", "https://docs.wto.org/imrd/directdoc.asp?DDFDocuments/v/G/TBTN26/THA802.docx")</f>
        <v>https://docs.wto.org/imrd/directdoc.asp?DDFDocuments/v/G/TBTN26/THA802.docx</v>
      </c>
      <c r="U162" s="6" t="s">
        <v>46</v>
      </c>
      <c r="V162" s="6" t="s">
        <v>45</v>
      </c>
      <c r="W162" s="6" t="s">
        <v>45</v>
      </c>
      <c r="X162" s="6" t="s">
        <v>45</v>
      </c>
      <c r="Y162" s="6" t="s">
        <v>45</v>
      </c>
      <c r="Z162" s="6" t="s">
        <v>45</v>
      </c>
      <c r="AA162" s="6" t="s">
        <v>45</v>
      </c>
      <c r="AB162" s="9" t="s">
        <v>1687</v>
      </c>
      <c r="AC162" s="6" t="s">
        <v>38</v>
      </c>
      <c r="AD162" s="6" t="s">
        <v>38</v>
      </c>
      <c r="AE162" s="6" t="s">
        <v>38</v>
      </c>
      <c r="AF162" s="6" t="s">
        <v>38</v>
      </c>
      <c r="AG162" s="6" t="s">
        <v>38</v>
      </c>
      <c r="AH162" s="9" t="s">
        <v>38</v>
      </c>
    </row>
    <row r="163" spans="1:34" ht="20.100000000000001" customHeight="1" x14ac:dyDescent="0.25">
      <c r="A163" s="6" t="s">
        <v>116</v>
      </c>
      <c r="B163" s="10">
        <v>46153</v>
      </c>
      <c r="C163" s="8" t="str">
        <f>HYPERLINK("https://epingalert.org/en/Search?viewData= G/TBT/N/USA/2075/Add.1/Corr.1"," G/TBT/N/USA/2075/Add.1/Corr.1")</f>
        <v xml:space="preserve"> G/TBT/N/USA/2075/Add.1/Corr.1</v>
      </c>
      <c r="D163" s="9" t="s">
        <v>1688</v>
      </c>
      <c r="E163" s="9" t="s">
        <v>1689</v>
      </c>
      <c r="F163" s="9" t="s">
        <v>1690</v>
      </c>
      <c r="G163" s="9" t="s">
        <v>38</v>
      </c>
      <c r="H163" s="9" t="s">
        <v>1691</v>
      </c>
      <c r="I163" s="9" t="s">
        <v>1692</v>
      </c>
      <c r="J163" s="9" t="s">
        <v>38</v>
      </c>
      <c r="K163" s="9" t="s">
        <v>38</v>
      </c>
      <c r="L163" s="6"/>
      <c r="M163" s="10" t="s">
        <v>38</v>
      </c>
      <c r="N163" s="7"/>
      <c r="O163" s="7"/>
      <c r="P163" s="6" t="s">
        <v>299</v>
      </c>
      <c r="Q163" s="9" t="s">
        <v>1693</v>
      </c>
      <c r="R163" s="6" t="str">
        <f>HYPERLINK("https://docs.wto.org/imrd/directdoc.asp?DDFDocuments/t/G/TBTN23/USA2075A1C1.docx", "https://docs.wto.org/imrd/directdoc.asp?DDFDocuments/t/G/TBTN23/USA2075A1C1.docx")</f>
        <v>https://docs.wto.org/imrd/directdoc.asp?DDFDocuments/t/G/TBTN23/USA2075A1C1.docx</v>
      </c>
      <c r="S163" s="6" t="str">
        <f>HYPERLINK("https://docs.wto.org/imrd/directdoc.asp?DDFDocuments/u/G/TBTN23/USA2075A1C1.docx", "https://docs.wto.org/imrd/directdoc.asp?DDFDocuments/u/G/TBTN23/USA2075A1C1.docx")</f>
        <v>https://docs.wto.org/imrd/directdoc.asp?DDFDocuments/u/G/TBTN23/USA2075A1C1.docx</v>
      </c>
      <c r="T163" s="6" t="str">
        <f>HYPERLINK("https://docs.wto.org/imrd/directdoc.asp?DDFDocuments/v/G/TBTN23/USA2075A1C1.docx", "https://docs.wto.org/imrd/directdoc.asp?DDFDocuments/v/G/TBTN23/USA2075A1C1.docx")</f>
        <v>https://docs.wto.org/imrd/directdoc.asp?DDFDocuments/v/G/TBTN23/USA2075A1C1.docx</v>
      </c>
      <c r="U163" s="6" t="s">
        <v>46</v>
      </c>
      <c r="V163" s="6" t="s">
        <v>45</v>
      </c>
      <c r="W163" s="6" t="s">
        <v>45</v>
      </c>
      <c r="X163" s="6" t="s">
        <v>45</v>
      </c>
      <c r="Y163" s="6" t="s">
        <v>45</v>
      </c>
      <c r="Z163" s="6" t="s">
        <v>45</v>
      </c>
      <c r="AA163" s="6" t="s">
        <v>45</v>
      </c>
      <c r="AB163" s="9" t="s">
        <v>38</v>
      </c>
      <c r="AC163" s="6" t="s">
        <v>38</v>
      </c>
      <c r="AD163" s="6" t="s">
        <v>38</v>
      </c>
      <c r="AE163" s="6" t="s">
        <v>38</v>
      </c>
      <c r="AF163" s="6" t="s">
        <v>38</v>
      </c>
      <c r="AG163" s="6" t="s">
        <v>38</v>
      </c>
      <c r="AH163" s="9" t="s">
        <v>38</v>
      </c>
    </row>
    <row r="164" spans="1:34" ht="20.100000000000001" customHeight="1" x14ac:dyDescent="0.25">
      <c r="A164" s="6" t="s">
        <v>116</v>
      </c>
      <c r="B164" s="10">
        <v>46153</v>
      </c>
      <c r="C164" s="8" t="str">
        <f>HYPERLINK("https://epingalert.org/en/Search?viewData= G/TBT/N/USA/2277"," G/TBT/N/USA/2277")</f>
        <v xml:space="preserve"> G/TBT/N/USA/2277</v>
      </c>
      <c r="D164" s="9" t="s">
        <v>1694</v>
      </c>
      <c r="E164" s="9" t="s">
        <v>1695</v>
      </c>
      <c r="F164" s="9" t="s">
        <v>1696</v>
      </c>
      <c r="G164" s="9" t="s">
        <v>1697</v>
      </c>
      <c r="H164" s="9" t="s">
        <v>1698</v>
      </c>
      <c r="I164" s="9" t="s">
        <v>1699</v>
      </c>
      <c r="J164" s="9" t="s">
        <v>38</v>
      </c>
      <c r="K164" s="9" t="s">
        <v>38</v>
      </c>
      <c r="L164" s="6"/>
      <c r="M164" s="10">
        <v>46240</v>
      </c>
      <c r="N164" s="7" t="s">
        <v>74</v>
      </c>
      <c r="O164" s="7" t="s">
        <v>74</v>
      </c>
      <c r="P164" s="6" t="s">
        <v>43</v>
      </c>
      <c r="Q164" s="9" t="s">
        <v>1700</v>
      </c>
      <c r="R164" s="6" t="str">
        <f>HYPERLINK("https://docs.wto.org/imrd/directdoc.asp?DDFDocuments/t/G/TBTN26/USA2277.docx", "https://docs.wto.org/imrd/directdoc.asp?DDFDocuments/t/G/TBTN26/USA2277.docx")</f>
        <v>https://docs.wto.org/imrd/directdoc.asp?DDFDocuments/t/G/TBTN26/USA2277.docx</v>
      </c>
      <c r="S164" s="6" t="str">
        <f>HYPERLINK("https://docs.wto.org/imrd/directdoc.asp?DDFDocuments/u/G/TBTN26/USA2277.docx", "https://docs.wto.org/imrd/directdoc.asp?DDFDocuments/u/G/TBTN26/USA2277.docx")</f>
        <v>https://docs.wto.org/imrd/directdoc.asp?DDFDocuments/u/G/TBTN26/USA2277.docx</v>
      </c>
      <c r="T164" s="6" t="str">
        <f>HYPERLINK("https://docs.wto.org/imrd/directdoc.asp?DDFDocuments/v/G/TBTN26/USA2277.docx", "https://docs.wto.org/imrd/directdoc.asp?DDFDocuments/v/G/TBTN26/USA2277.docx")</f>
        <v>https://docs.wto.org/imrd/directdoc.asp?DDFDocuments/v/G/TBTN26/USA2277.docx</v>
      </c>
      <c r="U164" s="6" t="s">
        <v>46</v>
      </c>
      <c r="V164" s="6" t="s">
        <v>45</v>
      </c>
      <c r="W164" s="6" t="s">
        <v>45</v>
      </c>
      <c r="X164" s="6" t="s">
        <v>45</v>
      </c>
      <c r="Y164" s="6" t="s">
        <v>45</v>
      </c>
      <c r="Z164" s="6" t="s">
        <v>45</v>
      </c>
      <c r="AA164" s="6" t="s">
        <v>45</v>
      </c>
      <c r="AB164" s="9" t="s">
        <v>1701</v>
      </c>
      <c r="AC164" s="6" t="s">
        <v>38</v>
      </c>
      <c r="AD164" s="6" t="s">
        <v>38</v>
      </c>
      <c r="AE164" s="6" t="s">
        <v>38</v>
      </c>
      <c r="AF164" s="6" t="s">
        <v>38</v>
      </c>
      <c r="AG164" s="6" t="s">
        <v>38</v>
      </c>
      <c r="AH164" s="9" t="s">
        <v>38</v>
      </c>
    </row>
    <row r="165" spans="1:34" ht="20.100000000000001" customHeight="1" x14ac:dyDescent="0.25">
      <c r="A165" s="6" t="s">
        <v>116</v>
      </c>
      <c r="B165" s="10">
        <v>46153</v>
      </c>
      <c r="C165" s="8" t="str">
        <f>HYPERLINK("https://epingalert.org/en/Search?viewData= G/TBT/N/USA/2278"," G/TBT/N/USA/2278")</f>
        <v xml:space="preserve"> G/TBT/N/USA/2278</v>
      </c>
      <c r="D165" s="9" t="s">
        <v>1702</v>
      </c>
      <c r="E165" s="9" t="s">
        <v>1703</v>
      </c>
      <c r="F165" s="9" t="s">
        <v>1704</v>
      </c>
      <c r="G165" s="9" t="s">
        <v>1697</v>
      </c>
      <c r="H165" s="9" t="s">
        <v>1698</v>
      </c>
      <c r="I165" s="9" t="s">
        <v>1699</v>
      </c>
      <c r="J165" s="9" t="s">
        <v>38</v>
      </c>
      <c r="K165" s="9" t="s">
        <v>38</v>
      </c>
      <c r="L165" s="6"/>
      <c r="M165" s="10">
        <v>46240</v>
      </c>
      <c r="N165" s="7" t="s">
        <v>74</v>
      </c>
      <c r="O165" s="7" t="s">
        <v>74</v>
      </c>
      <c r="P165" s="6" t="s">
        <v>43</v>
      </c>
      <c r="Q165" s="9" t="s">
        <v>1705</v>
      </c>
      <c r="R165" s="6" t="str">
        <f>HYPERLINK("https://docs.wto.org/imrd/directdoc.asp?DDFDocuments/t/G/TBTN26/USA2278.docx", "https://docs.wto.org/imrd/directdoc.asp?DDFDocuments/t/G/TBTN26/USA2278.docx")</f>
        <v>https://docs.wto.org/imrd/directdoc.asp?DDFDocuments/t/G/TBTN26/USA2278.docx</v>
      </c>
      <c r="S165" s="6" t="str">
        <f>HYPERLINK("https://docs.wto.org/imrd/directdoc.asp?DDFDocuments/u/G/TBTN26/USA2278.docx", "https://docs.wto.org/imrd/directdoc.asp?DDFDocuments/u/G/TBTN26/USA2278.docx")</f>
        <v>https://docs.wto.org/imrd/directdoc.asp?DDFDocuments/u/G/TBTN26/USA2278.docx</v>
      </c>
      <c r="T165" s="6" t="str">
        <f>HYPERLINK("https://docs.wto.org/imrd/directdoc.asp?DDFDocuments/v/G/TBTN26/USA2278.docx", "https://docs.wto.org/imrd/directdoc.asp?DDFDocuments/v/G/TBTN26/USA2278.docx")</f>
        <v>https://docs.wto.org/imrd/directdoc.asp?DDFDocuments/v/G/TBTN26/USA2278.docx</v>
      </c>
      <c r="U165" s="6" t="s">
        <v>46</v>
      </c>
      <c r="V165" s="6" t="s">
        <v>45</v>
      </c>
      <c r="W165" s="6" t="s">
        <v>45</v>
      </c>
      <c r="X165" s="6" t="s">
        <v>45</v>
      </c>
      <c r="Y165" s="6" t="s">
        <v>45</v>
      </c>
      <c r="Z165" s="6" t="s">
        <v>45</v>
      </c>
      <c r="AA165" s="6" t="s">
        <v>45</v>
      </c>
      <c r="AB165" s="9" t="s">
        <v>1706</v>
      </c>
      <c r="AC165" s="6" t="s">
        <v>38</v>
      </c>
      <c r="AD165" s="6" t="s">
        <v>38</v>
      </c>
      <c r="AE165" s="6" t="s">
        <v>38</v>
      </c>
      <c r="AF165" s="6" t="s">
        <v>38</v>
      </c>
      <c r="AG165" s="6" t="s">
        <v>38</v>
      </c>
      <c r="AH165" s="9" t="s">
        <v>38</v>
      </c>
    </row>
    <row r="166" spans="1:34" ht="20.100000000000001" customHeight="1" x14ac:dyDescent="0.25">
      <c r="A166" s="6" t="s">
        <v>139</v>
      </c>
      <c r="B166" s="10">
        <v>46153</v>
      </c>
      <c r="C166" s="8" t="str">
        <f>HYPERLINK("https://epingalert.org/en/Search?viewData= G/TBT/N/VNM/403"," G/TBT/N/VNM/403")</f>
        <v xml:space="preserve"> G/TBT/N/VNM/403</v>
      </c>
      <c r="D166" s="9" t="s">
        <v>1707</v>
      </c>
      <c r="E166" s="9" t="s">
        <v>1708</v>
      </c>
      <c r="F166" s="9" t="s">
        <v>1709</v>
      </c>
      <c r="G166" s="9" t="s">
        <v>38</v>
      </c>
      <c r="H166" s="9" t="s">
        <v>1710</v>
      </c>
      <c r="I166" s="9" t="s">
        <v>310</v>
      </c>
      <c r="J166" s="9" t="s">
        <v>38</v>
      </c>
      <c r="K166" s="9" t="s">
        <v>38</v>
      </c>
      <c r="L166" s="6"/>
      <c r="M166" s="10">
        <v>46183</v>
      </c>
      <c r="N166" s="7" t="s">
        <v>1211</v>
      </c>
      <c r="O166" s="7" t="s">
        <v>1711</v>
      </c>
      <c r="P166" s="6" t="s">
        <v>43</v>
      </c>
      <c r="Q166" s="9" t="s">
        <v>1712</v>
      </c>
      <c r="R166" s="6" t="str">
        <f>HYPERLINK("https://docs.wto.org/imrd/directdoc.asp?DDFDocuments/t/G/TBTN26/VNM403.docx", "https://docs.wto.org/imrd/directdoc.asp?DDFDocuments/t/G/TBTN26/VNM403.docx")</f>
        <v>https://docs.wto.org/imrd/directdoc.asp?DDFDocuments/t/G/TBTN26/VNM403.docx</v>
      </c>
      <c r="S166" s="6" t="str">
        <f>HYPERLINK("https://docs.wto.org/imrd/directdoc.asp?DDFDocuments/u/G/TBTN26/VNM403.docx", "https://docs.wto.org/imrd/directdoc.asp?DDFDocuments/u/G/TBTN26/VNM403.docx")</f>
        <v>https://docs.wto.org/imrd/directdoc.asp?DDFDocuments/u/G/TBTN26/VNM403.docx</v>
      </c>
      <c r="T166" s="6" t="str">
        <f>HYPERLINK("https://docs.wto.org/imrd/directdoc.asp?DDFDocuments/v/G/TBTN26/VNM403.docx", "https://docs.wto.org/imrd/directdoc.asp?DDFDocuments/v/G/TBTN26/VNM403.docx")</f>
        <v>https://docs.wto.org/imrd/directdoc.asp?DDFDocuments/v/G/TBTN26/VNM403.docx</v>
      </c>
      <c r="U166" s="6" t="s">
        <v>46</v>
      </c>
      <c r="V166" s="6" t="s">
        <v>45</v>
      </c>
      <c r="W166" s="6" t="s">
        <v>45</v>
      </c>
      <c r="X166" s="6" t="s">
        <v>45</v>
      </c>
      <c r="Y166" s="6" t="s">
        <v>45</v>
      </c>
      <c r="Z166" s="6" t="s">
        <v>45</v>
      </c>
      <c r="AA166" s="6" t="s">
        <v>45</v>
      </c>
      <c r="AB166" s="9" t="s">
        <v>1713</v>
      </c>
      <c r="AC166" s="6" t="s">
        <v>38</v>
      </c>
      <c r="AD166" s="6" t="s">
        <v>38</v>
      </c>
      <c r="AE166" s="6" t="s">
        <v>38</v>
      </c>
      <c r="AF166" s="6" t="s">
        <v>38</v>
      </c>
      <c r="AG166" s="6" t="s">
        <v>38</v>
      </c>
      <c r="AH166" s="9" t="s">
        <v>38</v>
      </c>
    </row>
    <row r="167" spans="1:34" ht="20.100000000000001" customHeight="1" x14ac:dyDescent="0.25">
      <c r="A167" s="6" t="s">
        <v>139</v>
      </c>
      <c r="B167" s="10">
        <v>46153</v>
      </c>
      <c r="C167" s="8" t="str">
        <f>HYPERLINK("https://epingalert.org/en/Search?viewData= G/TBT/N/VNM/404"," G/TBT/N/VNM/404")</f>
        <v xml:space="preserve"> G/TBT/N/VNM/404</v>
      </c>
      <c r="D167" s="9" t="s">
        <v>1714</v>
      </c>
      <c r="E167" s="9" t="s">
        <v>1715</v>
      </c>
      <c r="F167" s="9" t="s">
        <v>1716</v>
      </c>
      <c r="G167" s="9" t="s">
        <v>38</v>
      </c>
      <c r="H167" s="9" t="s">
        <v>1717</v>
      </c>
      <c r="I167" s="9" t="s">
        <v>152</v>
      </c>
      <c r="J167" s="9" t="s">
        <v>1718</v>
      </c>
      <c r="K167" s="9" t="s">
        <v>38</v>
      </c>
      <c r="L167" s="6"/>
      <c r="M167" s="10">
        <v>46183</v>
      </c>
      <c r="N167" s="7">
        <v>46188</v>
      </c>
      <c r="O167" s="7">
        <v>46204</v>
      </c>
      <c r="P167" s="6" t="s">
        <v>43</v>
      </c>
      <c r="Q167" s="9" t="s">
        <v>1719</v>
      </c>
      <c r="R167" s="6" t="str">
        <f>HYPERLINK("https://docs.wto.org/imrd/directdoc.asp?DDFDocuments/t/G/TBTN26/VNM404.docx", "https://docs.wto.org/imrd/directdoc.asp?DDFDocuments/t/G/TBTN26/VNM404.docx")</f>
        <v>https://docs.wto.org/imrd/directdoc.asp?DDFDocuments/t/G/TBTN26/VNM404.docx</v>
      </c>
      <c r="S167" s="6" t="str">
        <f>HYPERLINK("https://docs.wto.org/imrd/directdoc.asp?DDFDocuments/u/G/TBTN26/VNM404.docx", "https://docs.wto.org/imrd/directdoc.asp?DDFDocuments/u/G/TBTN26/VNM404.docx")</f>
        <v>https://docs.wto.org/imrd/directdoc.asp?DDFDocuments/u/G/TBTN26/VNM404.docx</v>
      </c>
      <c r="T167" s="6" t="str">
        <f>HYPERLINK("https://docs.wto.org/imrd/directdoc.asp?DDFDocuments/v/G/TBTN26/VNM404.docx", "https://docs.wto.org/imrd/directdoc.asp?DDFDocuments/v/G/TBTN26/VNM404.docx")</f>
        <v>https://docs.wto.org/imrd/directdoc.asp?DDFDocuments/v/G/TBTN26/VNM404.docx</v>
      </c>
      <c r="U167" s="6" t="s">
        <v>46</v>
      </c>
      <c r="V167" s="6" t="s">
        <v>45</v>
      </c>
      <c r="W167" s="6" t="s">
        <v>46</v>
      </c>
      <c r="X167" s="6" t="s">
        <v>45</v>
      </c>
      <c r="Y167" s="6" t="s">
        <v>45</v>
      </c>
      <c r="Z167" s="6" t="s">
        <v>45</v>
      </c>
      <c r="AA167" s="6" t="s">
        <v>45</v>
      </c>
      <c r="AB167" s="9" t="s">
        <v>1720</v>
      </c>
      <c r="AC167" s="6" t="s">
        <v>38</v>
      </c>
      <c r="AD167" s="6" t="s">
        <v>38</v>
      </c>
      <c r="AE167" s="6" t="s">
        <v>38</v>
      </c>
      <c r="AF167" s="6" t="s">
        <v>38</v>
      </c>
      <c r="AG167" s="6" t="s">
        <v>38</v>
      </c>
      <c r="AH167" s="9" t="s">
        <v>38</v>
      </c>
    </row>
    <row r="168" spans="1:34" ht="20.100000000000001" customHeight="1" x14ac:dyDescent="0.25">
      <c r="A168" s="6" t="s">
        <v>1233</v>
      </c>
      <c r="B168" s="10">
        <v>46153</v>
      </c>
      <c r="C168" s="8" t="str">
        <f>HYPERLINK("https://epingalert.org/en/Search?viewData= G/TBT/N/ZAF/273"," G/TBT/N/ZAF/273")</f>
        <v xml:space="preserve"> G/TBT/N/ZAF/273</v>
      </c>
      <c r="D168" s="9" t="s">
        <v>1721</v>
      </c>
      <c r="E168" s="9" t="s">
        <v>1722</v>
      </c>
      <c r="F168" s="9" t="s">
        <v>1723</v>
      </c>
      <c r="G168" s="9" t="s">
        <v>38</v>
      </c>
      <c r="H168" s="9" t="s">
        <v>1724</v>
      </c>
      <c r="I168" s="9" t="s">
        <v>1725</v>
      </c>
      <c r="J168" s="9" t="s">
        <v>1726</v>
      </c>
      <c r="K168" s="9" t="s">
        <v>38</v>
      </c>
      <c r="L168" s="6"/>
      <c r="M168" s="10">
        <v>46213</v>
      </c>
      <c r="N168" s="7">
        <v>46286</v>
      </c>
      <c r="O168" s="7">
        <v>46286</v>
      </c>
      <c r="P168" s="6" t="s">
        <v>43</v>
      </c>
      <c r="Q168" s="9" t="s">
        <v>1727</v>
      </c>
      <c r="R168" s="6" t="str">
        <f>HYPERLINK("https://docs.wto.org/imrd/directdoc.asp?DDFDocuments/t/G/TBTN26/ZAF273.docx", "https://docs.wto.org/imrd/directdoc.asp?DDFDocuments/t/G/TBTN26/ZAF273.docx")</f>
        <v>https://docs.wto.org/imrd/directdoc.asp?DDFDocuments/t/G/TBTN26/ZAF273.docx</v>
      </c>
      <c r="S168" s="6" t="str">
        <f>HYPERLINK("https://docs.wto.org/imrd/directdoc.asp?DDFDocuments/u/G/TBTN26/ZAF273.docx", "https://docs.wto.org/imrd/directdoc.asp?DDFDocuments/u/G/TBTN26/ZAF273.docx")</f>
        <v>https://docs.wto.org/imrd/directdoc.asp?DDFDocuments/u/G/TBTN26/ZAF273.docx</v>
      </c>
      <c r="T168" s="6" t="str">
        <f>HYPERLINK("https://docs.wto.org/imrd/directdoc.asp?DDFDocuments/v/G/TBTN26/ZAF273.docx", "https://docs.wto.org/imrd/directdoc.asp?DDFDocuments/v/G/TBTN26/ZAF273.docx")</f>
        <v>https://docs.wto.org/imrd/directdoc.asp?DDFDocuments/v/G/TBTN26/ZAF273.docx</v>
      </c>
      <c r="U168" s="6" t="s">
        <v>45</v>
      </c>
      <c r="V168" s="6" t="s">
        <v>45</v>
      </c>
      <c r="W168" s="6" t="s">
        <v>46</v>
      </c>
      <c r="X168" s="6" t="s">
        <v>45</v>
      </c>
      <c r="Y168" s="6" t="s">
        <v>45</v>
      </c>
      <c r="Z168" s="6" t="s">
        <v>45</v>
      </c>
      <c r="AA168" s="6" t="s">
        <v>45</v>
      </c>
      <c r="AB168" s="9" t="s">
        <v>1728</v>
      </c>
      <c r="AC168" s="6" t="s">
        <v>38</v>
      </c>
      <c r="AD168" s="6" t="s">
        <v>38</v>
      </c>
      <c r="AE168" s="6" t="s">
        <v>38</v>
      </c>
      <c r="AF168" s="6" t="s">
        <v>38</v>
      </c>
      <c r="AG168" s="6" t="s">
        <v>38</v>
      </c>
      <c r="AH168" s="9" t="s">
        <v>38</v>
      </c>
    </row>
    <row r="169" spans="1:34" ht="20.100000000000001" customHeight="1" x14ac:dyDescent="0.25">
      <c r="A169" s="6" t="s">
        <v>34</v>
      </c>
      <c r="B169" s="10">
        <v>46154</v>
      </c>
      <c r="C169" s="8" t="str">
        <f>HYPERLINK("https://epingalert.org/en/Search?viewData= G/SPS/N/BRA/2489"," G/SPS/N/BRA/2489")</f>
        <v xml:space="preserve"> G/SPS/N/BRA/2489</v>
      </c>
      <c r="D169" s="9" t="s">
        <v>1348</v>
      </c>
      <c r="E169" s="9" t="s">
        <v>1349</v>
      </c>
      <c r="F169" s="9" t="s">
        <v>914</v>
      </c>
      <c r="G169" s="9" t="s">
        <v>38</v>
      </c>
      <c r="H169" s="9" t="s">
        <v>1350</v>
      </c>
      <c r="I169" s="9" t="s">
        <v>60</v>
      </c>
      <c r="J169" s="9" t="s">
        <v>38</v>
      </c>
      <c r="K169" s="9" t="s">
        <v>1351</v>
      </c>
      <c r="L169" s="6"/>
      <c r="M169" s="10">
        <v>46214</v>
      </c>
      <c r="N169" s="7" t="s">
        <v>1352</v>
      </c>
      <c r="O169" s="7" t="s">
        <v>1352</v>
      </c>
      <c r="P169" s="6" t="s">
        <v>43</v>
      </c>
      <c r="Q169" s="9" t="s">
        <v>1353</v>
      </c>
      <c r="R169" s="6" t="str">
        <f>HYPERLINK("https://docs.wto.org/imrd/directdoc.asp?DDFDocuments/t/G/SPS/NBRA2489.docx", "https://docs.wto.org/imrd/directdoc.asp?DDFDocuments/t/G/SPS/NBRA2489.docx")</f>
        <v>https://docs.wto.org/imrd/directdoc.asp?DDFDocuments/t/G/SPS/NBRA2489.docx</v>
      </c>
      <c r="S169" s="6" t="str">
        <f>HYPERLINK("https://docs.wto.org/imrd/directdoc.asp?DDFDocuments/u/G/SPS/NBRA2489.docx", "https://docs.wto.org/imrd/directdoc.asp?DDFDocuments/u/G/SPS/NBRA2489.docx")</f>
        <v>https://docs.wto.org/imrd/directdoc.asp?DDFDocuments/u/G/SPS/NBRA2489.docx</v>
      </c>
      <c r="T169" s="6" t="str">
        <f>HYPERLINK("https://docs.wto.org/imrd/directdoc.asp?DDFDocuments/v/G/SPS/NBRA2489.docx", "https://docs.wto.org/imrd/directdoc.asp?DDFDocuments/v/G/SPS/NBRA2489.docx")</f>
        <v>https://docs.wto.org/imrd/directdoc.asp?DDFDocuments/v/G/SPS/NBRA2489.docx</v>
      </c>
      <c r="U169" s="6" t="s">
        <v>38</v>
      </c>
      <c r="V169" s="6" t="s">
        <v>38</v>
      </c>
      <c r="W169" s="6" t="s">
        <v>38</v>
      </c>
      <c r="X169" s="6" t="s">
        <v>38</v>
      </c>
      <c r="Y169" s="6" t="s">
        <v>38</v>
      </c>
      <c r="Z169" s="6" t="s">
        <v>38</v>
      </c>
      <c r="AA169" s="6" t="s">
        <v>38</v>
      </c>
      <c r="AB169" s="9" t="s">
        <v>38</v>
      </c>
      <c r="AC169" s="6" t="s">
        <v>45</v>
      </c>
      <c r="AD169" s="6" t="s">
        <v>45</v>
      </c>
      <c r="AE169" s="6" t="s">
        <v>45</v>
      </c>
      <c r="AF169" s="6" t="s">
        <v>46</v>
      </c>
      <c r="AG169" s="6" t="s">
        <v>65</v>
      </c>
      <c r="AH169" s="9" t="s">
        <v>38</v>
      </c>
    </row>
    <row r="170" spans="1:34" ht="20.100000000000001" customHeight="1" x14ac:dyDescent="0.25">
      <c r="A170" s="6" t="s">
        <v>41</v>
      </c>
      <c r="B170" s="10">
        <v>46154</v>
      </c>
      <c r="C170" s="8" t="str">
        <f>HYPERLINK("https://epingalert.org/en/Search?viewData= G/SPS/N/CHL/863/Rev.1"," G/SPS/N/CHL/863/Rev.1")</f>
        <v xml:space="preserve"> G/SPS/N/CHL/863/Rev.1</v>
      </c>
      <c r="D170" s="9" t="s">
        <v>1354</v>
      </c>
      <c r="E170" s="9" t="s">
        <v>1355</v>
      </c>
      <c r="F170" s="9" t="s">
        <v>1356</v>
      </c>
      <c r="G170" s="9" t="s">
        <v>1357</v>
      </c>
      <c r="H170" s="9" t="s">
        <v>38</v>
      </c>
      <c r="I170" s="9" t="s">
        <v>344</v>
      </c>
      <c r="J170" s="9" t="s">
        <v>38</v>
      </c>
      <c r="K170" s="9" t="s">
        <v>985</v>
      </c>
      <c r="L170" s="6" t="s">
        <v>38</v>
      </c>
      <c r="M170" s="10" t="s">
        <v>38</v>
      </c>
      <c r="N170" s="7" t="s">
        <v>1358</v>
      </c>
      <c r="O170" s="7" t="s">
        <v>1359</v>
      </c>
      <c r="P170" s="6" t="s">
        <v>129</v>
      </c>
      <c r="Q170" s="9" t="s">
        <v>1360</v>
      </c>
      <c r="R170" s="6" t="str">
        <f>HYPERLINK("https://docs.wto.org/imrd/directdoc.asp?DDFDocuments/t/G/SPS/NCHL863R1.docx", "https://docs.wto.org/imrd/directdoc.asp?DDFDocuments/t/G/SPS/NCHL863R1.docx")</f>
        <v>https://docs.wto.org/imrd/directdoc.asp?DDFDocuments/t/G/SPS/NCHL863R1.docx</v>
      </c>
      <c r="S170" s="6" t="str">
        <f>HYPERLINK("https://docs.wto.org/imrd/directdoc.asp?DDFDocuments/u/G/SPS/NCHL863R1.docx", "https://docs.wto.org/imrd/directdoc.asp?DDFDocuments/u/G/SPS/NCHL863R1.docx")</f>
        <v>https://docs.wto.org/imrd/directdoc.asp?DDFDocuments/u/G/SPS/NCHL863R1.docx</v>
      </c>
      <c r="T170" s="6" t="str">
        <f>HYPERLINK("https://docs.wto.org/imrd/directdoc.asp?DDFDocuments/v/G/SPS/NCHL863R1.docx", "https://docs.wto.org/imrd/directdoc.asp?DDFDocuments/v/G/SPS/NCHL863R1.docx")</f>
        <v>https://docs.wto.org/imrd/directdoc.asp?DDFDocuments/v/G/SPS/NCHL863R1.docx</v>
      </c>
      <c r="U170" s="6" t="s">
        <v>38</v>
      </c>
      <c r="V170" s="6" t="s">
        <v>38</v>
      </c>
      <c r="W170" s="6" t="s">
        <v>38</v>
      </c>
      <c r="X170" s="6" t="s">
        <v>38</v>
      </c>
      <c r="Y170" s="6" t="s">
        <v>38</v>
      </c>
      <c r="Z170" s="6" t="s">
        <v>38</v>
      </c>
      <c r="AA170" s="6" t="s">
        <v>38</v>
      </c>
      <c r="AB170" s="9" t="s">
        <v>38</v>
      </c>
      <c r="AC170" s="6" t="s">
        <v>45</v>
      </c>
      <c r="AD170" s="6" t="s">
        <v>46</v>
      </c>
      <c r="AE170" s="6" t="s">
        <v>45</v>
      </c>
      <c r="AF170" s="6" t="s">
        <v>45</v>
      </c>
      <c r="AG170" s="6" t="s">
        <v>46</v>
      </c>
      <c r="AH170" s="9" t="s">
        <v>38</v>
      </c>
    </row>
    <row r="171" spans="1:34" ht="20.100000000000001" customHeight="1" x14ac:dyDescent="0.25">
      <c r="A171" s="6" t="s">
        <v>390</v>
      </c>
      <c r="B171" s="10">
        <v>46154</v>
      </c>
      <c r="C171" s="8" t="str">
        <f>HYPERLINK("https://epingalert.org/en/Search?viewData= G/SPS/N/CHN/1086/Add.1"," G/SPS/N/CHN/1086/Add.1")</f>
        <v xml:space="preserve"> G/SPS/N/CHN/1086/Add.1</v>
      </c>
      <c r="D171" s="9" t="s">
        <v>1361</v>
      </c>
      <c r="E171" s="9" t="s">
        <v>1362</v>
      </c>
      <c r="F171" s="9" t="s">
        <v>1363</v>
      </c>
      <c r="G171" s="9" t="s">
        <v>38</v>
      </c>
      <c r="H171" s="9" t="s">
        <v>38</v>
      </c>
      <c r="I171" s="9" t="s">
        <v>60</v>
      </c>
      <c r="J171" s="9" t="s">
        <v>38</v>
      </c>
      <c r="K171" s="9" t="s">
        <v>1364</v>
      </c>
      <c r="L171" s="6"/>
      <c r="M171" s="10">
        <v>46214</v>
      </c>
      <c r="N171" s="7"/>
      <c r="O171" s="7"/>
      <c r="P171" s="6" t="s">
        <v>54</v>
      </c>
      <c r="Q171" s="9" t="s">
        <v>1365</v>
      </c>
      <c r="R171" s="6" t="str">
        <f>HYPERLINK("https://docs.wto.org/imrd/directdoc.asp?DDFDocuments/t/G/SPS/NCHN1086A1.docx", "https://docs.wto.org/imrd/directdoc.asp?DDFDocuments/t/G/SPS/NCHN1086A1.docx")</f>
        <v>https://docs.wto.org/imrd/directdoc.asp?DDFDocuments/t/G/SPS/NCHN1086A1.docx</v>
      </c>
      <c r="S171" s="6" t="str">
        <f>HYPERLINK("https://docs.wto.org/imrd/directdoc.asp?DDFDocuments/u/G/SPS/NCHN1086A1.docx", "https://docs.wto.org/imrd/directdoc.asp?DDFDocuments/u/G/SPS/NCHN1086A1.docx")</f>
        <v>https://docs.wto.org/imrd/directdoc.asp?DDFDocuments/u/G/SPS/NCHN1086A1.docx</v>
      </c>
      <c r="T171" s="6" t="str">
        <f>HYPERLINK("https://docs.wto.org/imrd/directdoc.asp?DDFDocuments/v/G/SPS/NCHN1086A1.docx", "https://docs.wto.org/imrd/directdoc.asp?DDFDocuments/v/G/SPS/NCHN1086A1.docx")</f>
        <v>https://docs.wto.org/imrd/directdoc.asp?DDFDocuments/v/G/SPS/NCHN1086A1.docx</v>
      </c>
      <c r="U171" s="6" t="s">
        <v>38</v>
      </c>
      <c r="V171" s="6" t="s">
        <v>38</v>
      </c>
      <c r="W171" s="6" t="s">
        <v>38</v>
      </c>
      <c r="X171" s="6" t="s">
        <v>38</v>
      </c>
      <c r="Y171" s="6" t="s">
        <v>38</v>
      </c>
      <c r="Z171" s="6" t="s">
        <v>38</v>
      </c>
      <c r="AA171" s="6" t="s">
        <v>38</v>
      </c>
      <c r="AB171" s="9" t="s">
        <v>38</v>
      </c>
      <c r="AC171" s="6" t="s">
        <v>38</v>
      </c>
      <c r="AD171" s="6" t="s">
        <v>38</v>
      </c>
      <c r="AE171" s="6" t="s">
        <v>38</v>
      </c>
      <c r="AF171" s="6" t="s">
        <v>38</v>
      </c>
      <c r="AG171" s="6" t="s">
        <v>38</v>
      </c>
      <c r="AH171" s="9" t="s">
        <v>38</v>
      </c>
    </row>
    <row r="172" spans="1:34" ht="20.100000000000001" customHeight="1" x14ac:dyDescent="0.25">
      <c r="A172" s="6" t="s">
        <v>390</v>
      </c>
      <c r="B172" s="10">
        <v>46154</v>
      </c>
      <c r="C172" s="8" t="str">
        <f>HYPERLINK("https://epingalert.org/en/Search?viewData= G/SPS/N/CHN/1364"," G/SPS/N/CHN/1364")</f>
        <v xml:space="preserve"> G/SPS/N/CHN/1364</v>
      </c>
      <c r="D172" s="9" t="s">
        <v>1366</v>
      </c>
      <c r="E172" s="9" t="s">
        <v>1367</v>
      </c>
      <c r="F172" s="9" t="s">
        <v>1368</v>
      </c>
      <c r="G172" s="9" t="s">
        <v>38</v>
      </c>
      <c r="H172" s="9" t="s">
        <v>38</v>
      </c>
      <c r="I172" s="9" t="s">
        <v>60</v>
      </c>
      <c r="J172" s="9" t="s">
        <v>38</v>
      </c>
      <c r="K172" s="9" t="s">
        <v>61</v>
      </c>
      <c r="L172" s="6" t="s">
        <v>38</v>
      </c>
      <c r="M172" s="10">
        <v>46214</v>
      </c>
      <c r="N172" s="7" t="s">
        <v>42</v>
      </c>
      <c r="O172" s="7" t="s">
        <v>42</v>
      </c>
      <c r="P172" s="6" t="s">
        <v>43</v>
      </c>
      <c r="Q172" s="9" t="s">
        <v>1369</v>
      </c>
      <c r="R172" s="6" t="str">
        <f>HYPERLINK("https://docs.wto.org/imrd/directdoc.asp?DDFDocuments/t/G/SPS/NCHN1364.docx", "https://docs.wto.org/imrd/directdoc.asp?DDFDocuments/t/G/SPS/NCHN1364.docx")</f>
        <v>https://docs.wto.org/imrd/directdoc.asp?DDFDocuments/t/G/SPS/NCHN1364.docx</v>
      </c>
      <c r="S172" s="6" t="str">
        <f>HYPERLINK("https://docs.wto.org/imrd/directdoc.asp?DDFDocuments/u/G/SPS/NCHN1364.docx", "https://docs.wto.org/imrd/directdoc.asp?DDFDocuments/u/G/SPS/NCHN1364.docx")</f>
        <v>https://docs.wto.org/imrd/directdoc.asp?DDFDocuments/u/G/SPS/NCHN1364.docx</v>
      </c>
      <c r="T172" s="6" t="str">
        <f>HYPERLINK("https://docs.wto.org/imrd/directdoc.asp?DDFDocuments/v/G/SPS/NCHN1364.docx", "https://docs.wto.org/imrd/directdoc.asp?DDFDocuments/v/G/SPS/NCHN1364.docx")</f>
        <v>https://docs.wto.org/imrd/directdoc.asp?DDFDocuments/v/G/SPS/NCHN1364.docx</v>
      </c>
      <c r="U172" s="6" t="s">
        <v>38</v>
      </c>
      <c r="V172" s="6" t="s">
        <v>38</v>
      </c>
      <c r="W172" s="6" t="s">
        <v>38</v>
      </c>
      <c r="X172" s="6" t="s">
        <v>38</v>
      </c>
      <c r="Y172" s="6" t="s">
        <v>38</v>
      </c>
      <c r="Z172" s="6" t="s">
        <v>38</v>
      </c>
      <c r="AA172" s="6" t="s">
        <v>38</v>
      </c>
      <c r="AB172" s="9" t="s">
        <v>38</v>
      </c>
      <c r="AC172" s="6" t="s">
        <v>46</v>
      </c>
      <c r="AD172" s="6" t="s">
        <v>45</v>
      </c>
      <c r="AE172" s="6" t="s">
        <v>45</v>
      </c>
      <c r="AF172" s="6" t="s">
        <v>45</v>
      </c>
      <c r="AG172" s="6" t="s">
        <v>46</v>
      </c>
      <c r="AH172" s="9" t="s">
        <v>38</v>
      </c>
    </row>
    <row r="173" spans="1:34" ht="20.100000000000001" customHeight="1" x14ac:dyDescent="0.25">
      <c r="A173" s="6" t="s">
        <v>390</v>
      </c>
      <c r="B173" s="10">
        <v>46154</v>
      </c>
      <c r="C173" s="8" t="str">
        <f>HYPERLINK("https://epingalert.org/en/Search?viewData= G/SPS/N/CHN/1365"," G/SPS/N/CHN/1365")</f>
        <v xml:space="preserve"> G/SPS/N/CHN/1365</v>
      </c>
      <c r="D173" s="9" t="s">
        <v>1370</v>
      </c>
      <c r="E173" s="9" t="s">
        <v>1371</v>
      </c>
      <c r="F173" s="9" t="s">
        <v>1372</v>
      </c>
      <c r="G173" s="9" t="s">
        <v>38</v>
      </c>
      <c r="H173" s="9" t="s">
        <v>38</v>
      </c>
      <c r="I173" s="9" t="s">
        <v>60</v>
      </c>
      <c r="J173" s="9" t="s">
        <v>38</v>
      </c>
      <c r="K173" s="9" t="s">
        <v>61</v>
      </c>
      <c r="L173" s="6" t="s">
        <v>38</v>
      </c>
      <c r="M173" s="10">
        <v>46214</v>
      </c>
      <c r="N173" s="7" t="s">
        <v>42</v>
      </c>
      <c r="O173" s="7" t="s">
        <v>42</v>
      </c>
      <c r="P173" s="6" t="s">
        <v>43</v>
      </c>
      <c r="Q173" s="9" t="s">
        <v>1373</v>
      </c>
      <c r="R173" s="6" t="str">
        <f>HYPERLINK("https://docs.wto.org/imrd/directdoc.asp?DDFDocuments/t/G/SPS/NCHN1365.docx", "https://docs.wto.org/imrd/directdoc.asp?DDFDocuments/t/G/SPS/NCHN1365.docx")</f>
        <v>https://docs.wto.org/imrd/directdoc.asp?DDFDocuments/t/G/SPS/NCHN1365.docx</v>
      </c>
      <c r="S173" s="6" t="str">
        <f>HYPERLINK("https://docs.wto.org/imrd/directdoc.asp?DDFDocuments/u/G/SPS/NCHN1365.docx", "https://docs.wto.org/imrd/directdoc.asp?DDFDocuments/u/G/SPS/NCHN1365.docx")</f>
        <v>https://docs.wto.org/imrd/directdoc.asp?DDFDocuments/u/G/SPS/NCHN1365.docx</v>
      </c>
      <c r="T173" s="6" t="str">
        <f>HYPERLINK("https://docs.wto.org/imrd/directdoc.asp?DDFDocuments/v/G/SPS/NCHN1365.docx", "https://docs.wto.org/imrd/directdoc.asp?DDFDocuments/v/G/SPS/NCHN1365.docx")</f>
        <v>https://docs.wto.org/imrd/directdoc.asp?DDFDocuments/v/G/SPS/NCHN1365.docx</v>
      </c>
      <c r="U173" s="6" t="s">
        <v>38</v>
      </c>
      <c r="V173" s="6" t="s">
        <v>38</v>
      </c>
      <c r="W173" s="6" t="s">
        <v>38</v>
      </c>
      <c r="X173" s="6" t="s">
        <v>38</v>
      </c>
      <c r="Y173" s="6" t="s">
        <v>38</v>
      </c>
      <c r="Z173" s="6" t="s">
        <v>38</v>
      </c>
      <c r="AA173" s="6" t="s">
        <v>38</v>
      </c>
      <c r="AB173" s="9" t="s">
        <v>38</v>
      </c>
      <c r="AC173" s="6" t="s">
        <v>45</v>
      </c>
      <c r="AD173" s="6" t="s">
        <v>45</v>
      </c>
      <c r="AE173" s="6" t="s">
        <v>45</v>
      </c>
      <c r="AF173" s="6" t="s">
        <v>46</v>
      </c>
      <c r="AG173" s="6" t="s">
        <v>65</v>
      </c>
      <c r="AH173" s="9" t="s">
        <v>38</v>
      </c>
    </row>
    <row r="174" spans="1:34" ht="20.100000000000001" customHeight="1" x14ac:dyDescent="0.25">
      <c r="A174" s="6" t="s">
        <v>390</v>
      </c>
      <c r="B174" s="10">
        <v>46154</v>
      </c>
      <c r="C174" s="8" t="str">
        <f>HYPERLINK("https://epingalert.org/en/Search?viewData= G/SPS/N/CHN/1366"," G/SPS/N/CHN/1366")</f>
        <v xml:space="preserve"> G/SPS/N/CHN/1366</v>
      </c>
      <c r="D174" s="9" t="s">
        <v>1374</v>
      </c>
      <c r="E174" s="9" t="s">
        <v>1375</v>
      </c>
      <c r="F174" s="9" t="s">
        <v>1376</v>
      </c>
      <c r="G174" s="9" t="s">
        <v>38</v>
      </c>
      <c r="H174" s="9" t="s">
        <v>38</v>
      </c>
      <c r="I174" s="9" t="s">
        <v>60</v>
      </c>
      <c r="J174" s="9" t="s">
        <v>38</v>
      </c>
      <c r="K174" s="9" t="s">
        <v>61</v>
      </c>
      <c r="L174" s="6" t="s">
        <v>38</v>
      </c>
      <c r="M174" s="10">
        <v>46214</v>
      </c>
      <c r="N174" s="7" t="s">
        <v>42</v>
      </c>
      <c r="O174" s="7" t="s">
        <v>42</v>
      </c>
      <c r="P174" s="6" t="s">
        <v>43</v>
      </c>
      <c r="Q174" s="9" t="s">
        <v>1377</v>
      </c>
      <c r="R174" s="6" t="str">
        <f>HYPERLINK("https://docs.wto.org/imrd/directdoc.asp?DDFDocuments/t/G/SPS/NCHN1366.docx", "https://docs.wto.org/imrd/directdoc.asp?DDFDocuments/t/G/SPS/NCHN1366.docx")</f>
        <v>https://docs.wto.org/imrd/directdoc.asp?DDFDocuments/t/G/SPS/NCHN1366.docx</v>
      </c>
      <c r="S174" s="6" t="str">
        <f>HYPERLINK("https://docs.wto.org/imrd/directdoc.asp?DDFDocuments/u/G/SPS/NCHN1366.docx", "https://docs.wto.org/imrd/directdoc.asp?DDFDocuments/u/G/SPS/NCHN1366.docx")</f>
        <v>https://docs.wto.org/imrd/directdoc.asp?DDFDocuments/u/G/SPS/NCHN1366.docx</v>
      </c>
      <c r="T174" s="6" t="str">
        <f>HYPERLINK("https://docs.wto.org/imrd/directdoc.asp?DDFDocuments/v/G/SPS/NCHN1366.docx", "https://docs.wto.org/imrd/directdoc.asp?DDFDocuments/v/G/SPS/NCHN1366.docx")</f>
        <v>https://docs.wto.org/imrd/directdoc.asp?DDFDocuments/v/G/SPS/NCHN1366.docx</v>
      </c>
      <c r="U174" s="6" t="s">
        <v>38</v>
      </c>
      <c r="V174" s="6" t="s">
        <v>38</v>
      </c>
      <c r="W174" s="6" t="s">
        <v>38</v>
      </c>
      <c r="X174" s="6" t="s">
        <v>38</v>
      </c>
      <c r="Y174" s="6" t="s">
        <v>38</v>
      </c>
      <c r="Z174" s="6" t="s">
        <v>38</v>
      </c>
      <c r="AA174" s="6" t="s">
        <v>38</v>
      </c>
      <c r="AB174" s="9" t="s">
        <v>38</v>
      </c>
      <c r="AC174" s="6" t="s">
        <v>46</v>
      </c>
      <c r="AD174" s="6" t="s">
        <v>45</v>
      </c>
      <c r="AE174" s="6" t="s">
        <v>45</v>
      </c>
      <c r="AF174" s="6" t="s">
        <v>45</v>
      </c>
      <c r="AG174" s="6" t="s">
        <v>45</v>
      </c>
      <c r="AH174" s="9" t="s">
        <v>1378</v>
      </c>
    </row>
    <row r="175" spans="1:34" ht="20.100000000000001" customHeight="1" x14ac:dyDescent="0.25">
      <c r="A175" s="6" t="s">
        <v>390</v>
      </c>
      <c r="B175" s="10">
        <v>46154</v>
      </c>
      <c r="C175" s="8" t="str">
        <f>HYPERLINK("https://epingalert.org/en/Search?viewData= G/SPS/N/CHN/1367"," G/SPS/N/CHN/1367")</f>
        <v xml:space="preserve"> G/SPS/N/CHN/1367</v>
      </c>
      <c r="D175" s="9" t="s">
        <v>805</v>
      </c>
      <c r="E175" s="9" t="s">
        <v>1379</v>
      </c>
      <c r="F175" s="9" t="s">
        <v>807</v>
      </c>
      <c r="G175" s="9" t="s">
        <v>38</v>
      </c>
      <c r="H175" s="9" t="s">
        <v>38</v>
      </c>
      <c r="I175" s="9" t="s">
        <v>60</v>
      </c>
      <c r="J175" s="9" t="s">
        <v>38</v>
      </c>
      <c r="K175" s="9" t="s">
        <v>61</v>
      </c>
      <c r="L175" s="6" t="s">
        <v>38</v>
      </c>
      <c r="M175" s="10">
        <v>46214</v>
      </c>
      <c r="N175" s="7" t="s">
        <v>42</v>
      </c>
      <c r="O175" s="7" t="s">
        <v>42</v>
      </c>
      <c r="P175" s="6" t="s">
        <v>43</v>
      </c>
      <c r="Q175" s="9" t="s">
        <v>1380</v>
      </c>
      <c r="R175" s="6" t="str">
        <f>HYPERLINK("https://docs.wto.org/imrd/directdoc.asp?DDFDocuments/t/G/SPS/NCHN1367.docx", "https://docs.wto.org/imrd/directdoc.asp?DDFDocuments/t/G/SPS/NCHN1367.docx")</f>
        <v>https://docs.wto.org/imrd/directdoc.asp?DDFDocuments/t/G/SPS/NCHN1367.docx</v>
      </c>
      <c r="S175" s="6" t="str">
        <f>HYPERLINK("https://docs.wto.org/imrd/directdoc.asp?DDFDocuments/u/G/SPS/NCHN1367.docx", "https://docs.wto.org/imrd/directdoc.asp?DDFDocuments/u/G/SPS/NCHN1367.docx")</f>
        <v>https://docs.wto.org/imrd/directdoc.asp?DDFDocuments/u/G/SPS/NCHN1367.docx</v>
      </c>
      <c r="T175" s="6" t="str">
        <f>HYPERLINK("https://docs.wto.org/imrd/directdoc.asp?DDFDocuments/v/G/SPS/NCHN1367.docx", "https://docs.wto.org/imrd/directdoc.asp?DDFDocuments/v/G/SPS/NCHN1367.docx")</f>
        <v>https://docs.wto.org/imrd/directdoc.asp?DDFDocuments/v/G/SPS/NCHN1367.docx</v>
      </c>
      <c r="U175" s="6" t="s">
        <v>38</v>
      </c>
      <c r="V175" s="6" t="s">
        <v>38</v>
      </c>
      <c r="W175" s="6" t="s">
        <v>38</v>
      </c>
      <c r="X175" s="6" t="s">
        <v>38</v>
      </c>
      <c r="Y175" s="6" t="s">
        <v>38</v>
      </c>
      <c r="Z175" s="6" t="s">
        <v>38</v>
      </c>
      <c r="AA175" s="6" t="s">
        <v>38</v>
      </c>
      <c r="AB175" s="9" t="s">
        <v>38</v>
      </c>
      <c r="AC175" s="6" t="s">
        <v>46</v>
      </c>
      <c r="AD175" s="6" t="s">
        <v>45</v>
      </c>
      <c r="AE175" s="6" t="s">
        <v>45</v>
      </c>
      <c r="AF175" s="6" t="s">
        <v>45</v>
      </c>
      <c r="AG175" s="6" t="s">
        <v>45</v>
      </c>
      <c r="AH175" s="9" t="s">
        <v>1381</v>
      </c>
    </row>
    <row r="176" spans="1:34" ht="20.100000000000001" customHeight="1" x14ac:dyDescent="0.25">
      <c r="A176" s="6" t="s">
        <v>390</v>
      </c>
      <c r="B176" s="10">
        <v>46154</v>
      </c>
      <c r="C176" s="8" t="str">
        <f>HYPERLINK("https://epingalert.org/en/Search?viewData= G/SPS/N/CHN/1368"," G/SPS/N/CHN/1368")</f>
        <v xml:space="preserve"> G/SPS/N/CHN/1368</v>
      </c>
      <c r="D176" s="9" t="s">
        <v>1382</v>
      </c>
      <c r="E176" s="9" t="s">
        <v>1383</v>
      </c>
      <c r="F176" s="9" t="s">
        <v>1384</v>
      </c>
      <c r="G176" s="9" t="s">
        <v>38</v>
      </c>
      <c r="H176" s="9" t="s">
        <v>38</v>
      </c>
      <c r="I176" s="9" t="s">
        <v>60</v>
      </c>
      <c r="J176" s="9" t="s">
        <v>38</v>
      </c>
      <c r="K176" s="9" t="s">
        <v>61</v>
      </c>
      <c r="L176" s="6" t="s">
        <v>38</v>
      </c>
      <c r="M176" s="10">
        <v>46214</v>
      </c>
      <c r="N176" s="7" t="s">
        <v>42</v>
      </c>
      <c r="O176" s="7" t="s">
        <v>42</v>
      </c>
      <c r="P176" s="6" t="s">
        <v>43</v>
      </c>
      <c r="Q176" s="9" t="s">
        <v>1385</v>
      </c>
      <c r="R176" s="6" t="str">
        <f>HYPERLINK("https://docs.wto.org/imrd/directdoc.asp?DDFDocuments/t/G/SPS/NCHN1368.docx", "https://docs.wto.org/imrd/directdoc.asp?DDFDocuments/t/G/SPS/NCHN1368.docx")</f>
        <v>https://docs.wto.org/imrd/directdoc.asp?DDFDocuments/t/G/SPS/NCHN1368.docx</v>
      </c>
      <c r="S176" s="6" t="str">
        <f>HYPERLINK("https://docs.wto.org/imrd/directdoc.asp?DDFDocuments/u/G/SPS/NCHN1368.docx", "https://docs.wto.org/imrd/directdoc.asp?DDFDocuments/u/G/SPS/NCHN1368.docx")</f>
        <v>https://docs.wto.org/imrd/directdoc.asp?DDFDocuments/u/G/SPS/NCHN1368.docx</v>
      </c>
      <c r="T176" s="6" t="str">
        <f>HYPERLINK("https://docs.wto.org/imrd/directdoc.asp?DDFDocuments/v/G/SPS/NCHN1368.docx", "https://docs.wto.org/imrd/directdoc.asp?DDFDocuments/v/G/SPS/NCHN1368.docx")</f>
        <v>https://docs.wto.org/imrd/directdoc.asp?DDFDocuments/v/G/SPS/NCHN1368.docx</v>
      </c>
      <c r="U176" s="6" t="s">
        <v>38</v>
      </c>
      <c r="V176" s="6" t="s">
        <v>38</v>
      </c>
      <c r="W176" s="6" t="s">
        <v>38</v>
      </c>
      <c r="X176" s="6" t="s">
        <v>38</v>
      </c>
      <c r="Y176" s="6" t="s">
        <v>38</v>
      </c>
      <c r="Z176" s="6" t="s">
        <v>38</v>
      </c>
      <c r="AA176" s="6" t="s">
        <v>38</v>
      </c>
      <c r="AB176" s="9" t="s">
        <v>38</v>
      </c>
      <c r="AC176" s="6" t="s">
        <v>46</v>
      </c>
      <c r="AD176" s="6" t="s">
        <v>45</v>
      </c>
      <c r="AE176" s="6" t="s">
        <v>45</v>
      </c>
      <c r="AF176" s="6" t="s">
        <v>45</v>
      </c>
      <c r="AG176" s="6" t="s">
        <v>46</v>
      </c>
      <c r="AH176" s="9" t="s">
        <v>38</v>
      </c>
    </row>
    <row r="177" spans="1:34" ht="20.100000000000001" customHeight="1" x14ac:dyDescent="0.25">
      <c r="A177" s="6" t="s">
        <v>390</v>
      </c>
      <c r="B177" s="10">
        <v>46154</v>
      </c>
      <c r="C177" s="8" t="str">
        <f>HYPERLINK("https://epingalert.org/en/Search?viewData= G/SPS/N/CHN/1369"," G/SPS/N/CHN/1369")</f>
        <v xml:space="preserve"> G/SPS/N/CHN/1369</v>
      </c>
      <c r="D177" s="9" t="s">
        <v>1386</v>
      </c>
      <c r="E177" s="9" t="s">
        <v>1387</v>
      </c>
      <c r="F177" s="9" t="s">
        <v>1388</v>
      </c>
      <c r="G177" s="9" t="s">
        <v>38</v>
      </c>
      <c r="H177" s="9" t="s">
        <v>38</v>
      </c>
      <c r="I177" s="9" t="s">
        <v>60</v>
      </c>
      <c r="J177" s="9" t="s">
        <v>38</v>
      </c>
      <c r="K177" s="9" t="s">
        <v>61</v>
      </c>
      <c r="L177" s="6" t="s">
        <v>38</v>
      </c>
      <c r="M177" s="10">
        <v>46214</v>
      </c>
      <c r="N177" s="7" t="s">
        <v>42</v>
      </c>
      <c r="O177" s="7" t="s">
        <v>42</v>
      </c>
      <c r="P177" s="6" t="s">
        <v>43</v>
      </c>
      <c r="Q177" s="9" t="s">
        <v>1389</v>
      </c>
      <c r="R177" s="6" t="str">
        <f>HYPERLINK("https://docs.wto.org/imrd/directdoc.asp?DDFDocuments/t/G/SPS/NCHN1369.docx", "https://docs.wto.org/imrd/directdoc.asp?DDFDocuments/t/G/SPS/NCHN1369.docx")</f>
        <v>https://docs.wto.org/imrd/directdoc.asp?DDFDocuments/t/G/SPS/NCHN1369.docx</v>
      </c>
      <c r="S177" s="6" t="str">
        <f>HYPERLINK("https://docs.wto.org/imrd/directdoc.asp?DDFDocuments/u/G/SPS/NCHN1369.docx", "https://docs.wto.org/imrd/directdoc.asp?DDFDocuments/u/G/SPS/NCHN1369.docx")</f>
        <v>https://docs.wto.org/imrd/directdoc.asp?DDFDocuments/u/G/SPS/NCHN1369.docx</v>
      </c>
      <c r="T177" s="6" t="str">
        <f>HYPERLINK("https://docs.wto.org/imrd/directdoc.asp?DDFDocuments/v/G/SPS/NCHN1369.docx", "https://docs.wto.org/imrd/directdoc.asp?DDFDocuments/v/G/SPS/NCHN1369.docx")</f>
        <v>https://docs.wto.org/imrd/directdoc.asp?DDFDocuments/v/G/SPS/NCHN1369.docx</v>
      </c>
      <c r="U177" s="6" t="s">
        <v>38</v>
      </c>
      <c r="V177" s="6" t="s">
        <v>38</v>
      </c>
      <c r="W177" s="6" t="s">
        <v>38</v>
      </c>
      <c r="X177" s="6" t="s">
        <v>38</v>
      </c>
      <c r="Y177" s="6" t="s">
        <v>38</v>
      </c>
      <c r="Z177" s="6" t="s">
        <v>38</v>
      </c>
      <c r="AA177" s="6" t="s">
        <v>38</v>
      </c>
      <c r="AB177" s="9" t="s">
        <v>38</v>
      </c>
      <c r="AC177" s="6" t="s">
        <v>46</v>
      </c>
      <c r="AD177" s="6" t="s">
        <v>45</v>
      </c>
      <c r="AE177" s="6" t="s">
        <v>45</v>
      </c>
      <c r="AF177" s="6" t="s">
        <v>45</v>
      </c>
      <c r="AG177" s="6" t="s">
        <v>45</v>
      </c>
      <c r="AH177" s="9" t="s">
        <v>1390</v>
      </c>
    </row>
    <row r="178" spans="1:34" ht="20.100000000000001" customHeight="1" x14ac:dyDescent="0.25">
      <c r="A178" s="6" t="s">
        <v>390</v>
      </c>
      <c r="B178" s="10">
        <v>46154</v>
      </c>
      <c r="C178" s="8" t="str">
        <f>HYPERLINK("https://epingalert.org/en/Search?viewData= G/SPS/N/CHN/1370"," G/SPS/N/CHN/1370")</f>
        <v xml:space="preserve"> G/SPS/N/CHN/1370</v>
      </c>
      <c r="D178" s="9" t="s">
        <v>1391</v>
      </c>
      <c r="E178" s="9" t="s">
        <v>1392</v>
      </c>
      <c r="F178" s="9" t="s">
        <v>1393</v>
      </c>
      <c r="G178" s="9" t="s">
        <v>38</v>
      </c>
      <c r="H178" s="9" t="s">
        <v>38</v>
      </c>
      <c r="I178" s="9" t="s">
        <v>60</v>
      </c>
      <c r="J178" s="9" t="s">
        <v>38</v>
      </c>
      <c r="K178" s="9" t="s">
        <v>61</v>
      </c>
      <c r="L178" s="6" t="s">
        <v>38</v>
      </c>
      <c r="M178" s="10">
        <v>46214</v>
      </c>
      <c r="N178" s="7" t="s">
        <v>42</v>
      </c>
      <c r="O178" s="7" t="s">
        <v>42</v>
      </c>
      <c r="P178" s="6" t="s">
        <v>43</v>
      </c>
      <c r="Q178" s="9" t="s">
        <v>1394</v>
      </c>
      <c r="R178" s="6" t="str">
        <f>HYPERLINK("https://docs.wto.org/imrd/directdoc.asp?DDFDocuments/t/G/SPS/NCHN1370.docx", "https://docs.wto.org/imrd/directdoc.asp?DDFDocuments/t/G/SPS/NCHN1370.docx")</f>
        <v>https://docs.wto.org/imrd/directdoc.asp?DDFDocuments/t/G/SPS/NCHN1370.docx</v>
      </c>
      <c r="S178" s="6" t="str">
        <f>HYPERLINK("https://docs.wto.org/imrd/directdoc.asp?DDFDocuments/u/G/SPS/NCHN1370.docx", "https://docs.wto.org/imrd/directdoc.asp?DDFDocuments/u/G/SPS/NCHN1370.docx")</f>
        <v>https://docs.wto.org/imrd/directdoc.asp?DDFDocuments/u/G/SPS/NCHN1370.docx</v>
      </c>
      <c r="T178" s="6" t="str">
        <f>HYPERLINK("https://docs.wto.org/imrd/directdoc.asp?DDFDocuments/v/G/SPS/NCHN1370.docx", "https://docs.wto.org/imrd/directdoc.asp?DDFDocuments/v/G/SPS/NCHN1370.docx")</f>
        <v>https://docs.wto.org/imrd/directdoc.asp?DDFDocuments/v/G/SPS/NCHN1370.docx</v>
      </c>
      <c r="U178" s="6" t="s">
        <v>38</v>
      </c>
      <c r="V178" s="6" t="s">
        <v>38</v>
      </c>
      <c r="W178" s="6" t="s">
        <v>38</v>
      </c>
      <c r="X178" s="6" t="s">
        <v>38</v>
      </c>
      <c r="Y178" s="6" t="s">
        <v>38</v>
      </c>
      <c r="Z178" s="6" t="s">
        <v>38</v>
      </c>
      <c r="AA178" s="6" t="s">
        <v>38</v>
      </c>
      <c r="AB178" s="9" t="s">
        <v>38</v>
      </c>
      <c r="AC178" s="6" t="s">
        <v>45</v>
      </c>
      <c r="AD178" s="6" t="s">
        <v>45</v>
      </c>
      <c r="AE178" s="6" t="s">
        <v>45</v>
      </c>
      <c r="AF178" s="6" t="s">
        <v>46</v>
      </c>
      <c r="AG178" s="6" t="s">
        <v>65</v>
      </c>
      <c r="AH178" s="9" t="s">
        <v>38</v>
      </c>
    </row>
    <row r="179" spans="1:34" ht="20.100000000000001" customHeight="1" x14ac:dyDescent="0.25">
      <c r="A179" s="6" t="s">
        <v>390</v>
      </c>
      <c r="B179" s="10">
        <v>46154</v>
      </c>
      <c r="C179" s="8" t="str">
        <f>HYPERLINK("https://epingalert.org/en/Search?viewData= G/SPS/N/CHN/1371"," G/SPS/N/CHN/1371")</f>
        <v xml:space="preserve"> G/SPS/N/CHN/1371</v>
      </c>
      <c r="D179" s="9" t="s">
        <v>1395</v>
      </c>
      <c r="E179" s="9" t="s">
        <v>1396</v>
      </c>
      <c r="F179" s="9" t="s">
        <v>1397</v>
      </c>
      <c r="G179" s="9" t="s">
        <v>38</v>
      </c>
      <c r="H179" s="9" t="s">
        <v>38</v>
      </c>
      <c r="I179" s="9" t="s">
        <v>60</v>
      </c>
      <c r="J179" s="9" t="s">
        <v>38</v>
      </c>
      <c r="K179" s="9" t="s">
        <v>61</v>
      </c>
      <c r="L179" s="6" t="s">
        <v>38</v>
      </c>
      <c r="M179" s="10">
        <v>46214</v>
      </c>
      <c r="N179" s="7" t="s">
        <v>42</v>
      </c>
      <c r="O179" s="7" t="s">
        <v>42</v>
      </c>
      <c r="P179" s="6" t="s">
        <v>43</v>
      </c>
      <c r="Q179" s="9" t="s">
        <v>1398</v>
      </c>
      <c r="R179" s="6" t="str">
        <f>HYPERLINK("https://docs.wto.org/imrd/directdoc.asp?DDFDocuments/t/G/SPS/NCHN1371.docx", "https://docs.wto.org/imrd/directdoc.asp?DDFDocuments/t/G/SPS/NCHN1371.docx")</f>
        <v>https://docs.wto.org/imrd/directdoc.asp?DDFDocuments/t/G/SPS/NCHN1371.docx</v>
      </c>
      <c r="S179" s="6" t="str">
        <f>HYPERLINK("https://docs.wto.org/imrd/directdoc.asp?DDFDocuments/u/G/SPS/NCHN1371.docx", "https://docs.wto.org/imrd/directdoc.asp?DDFDocuments/u/G/SPS/NCHN1371.docx")</f>
        <v>https://docs.wto.org/imrd/directdoc.asp?DDFDocuments/u/G/SPS/NCHN1371.docx</v>
      </c>
      <c r="T179" s="6" t="str">
        <f>HYPERLINK("https://docs.wto.org/imrd/directdoc.asp?DDFDocuments/v/G/SPS/NCHN1371.docx", "https://docs.wto.org/imrd/directdoc.asp?DDFDocuments/v/G/SPS/NCHN1371.docx")</f>
        <v>https://docs.wto.org/imrd/directdoc.asp?DDFDocuments/v/G/SPS/NCHN1371.docx</v>
      </c>
      <c r="U179" s="6" t="s">
        <v>38</v>
      </c>
      <c r="V179" s="6" t="s">
        <v>38</v>
      </c>
      <c r="W179" s="6" t="s">
        <v>38</v>
      </c>
      <c r="X179" s="6" t="s">
        <v>38</v>
      </c>
      <c r="Y179" s="6" t="s">
        <v>38</v>
      </c>
      <c r="Z179" s="6" t="s">
        <v>38</v>
      </c>
      <c r="AA179" s="6" t="s">
        <v>38</v>
      </c>
      <c r="AB179" s="9" t="s">
        <v>38</v>
      </c>
      <c r="AC179" s="6" t="s">
        <v>45</v>
      </c>
      <c r="AD179" s="6" t="s">
        <v>45</v>
      </c>
      <c r="AE179" s="6" t="s">
        <v>45</v>
      </c>
      <c r="AF179" s="6" t="s">
        <v>46</v>
      </c>
      <c r="AG179" s="6" t="s">
        <v>65</v>
      </c>
      <c r="AH179" s="9" t="s">
        <v>38</v>
      </c>
    </row>
    <row r="180" spans="1:34" ht="20.100000000000001" customHeight="1" x14ac:dyDescent="0.25">
      <c r="A180" s="6" t="s">
        <v>390</v>
      </c>
      <c r="B180" s="10">
        <v>46154</v>
      </c>
      <c r="C180" s="8" t="str">
        <f>HYPERLINK("https://epingalert.org/en/Search?viewData= G/SPS/N/CHN/1372"," G/SPS/N/CHN/1372")</f>
        <v xml:space="preserve"> G/SPS/N/CHN/1372</v>
      </c>
      <c r="D180" s="9" t="s">
        <v>1399</v>
      </c>
      <c r="E180" s="9" t="s">
        <v>1400</v>
      </c>
      <c r="F180" s="9" t="s">
        <v>1401</v>
      </c>
      <c r="G180" s="9" t="s">
        <v>38</v>
      </c>
      <c r="H180" s="9" t="s">
        <v>38</v>
      </c>
      <c r="I180" s="9" t="s">
        <v>60</v>
      </c>
      <c r="J180" s="9" t="s">
        <v>38</v>
      </c>
      <c r="K180" s="9" t="s">
        <v>61</v>
      </c>
      <c r="L180" s="6" t="s">
        <v>38</v>
      </c>
      <c r="M180" s="10">
        <v>46214</v>
      </c>
      <c r="N180" s="7" t="s">
        <v>42</v>
      </c>
      <c r="O180" s="7" t="s">
        <v>42</v>
      </c>
      <c r="P180" s="6" t="s">
        <v>43</v>
      </c>
      <c r="Q180" s="9" t="s">
        <v>1402</v>
      </c>
      <c r="R180" s="6" t="str">
        <f>HYPERLINK("https://docs.wto.org/imrd/directdoc.asp?DDFDocuments/t/G/SPS/NCHN1372.docx", "https://docs.wto.org/imrd/directdoc.asp?DDFDocuments/t/G/SPS/NCHN1372.docx")</f>
        <v>https://docs.wto.org/imrd/directdoc.asp?DDFDocuments/t/G/SPS/NCHN1372.docx</v>
      </c>
      <c r="S180" s="6" t="str">
        <f>HYPERLINK("https://docs.wto.org/imrd/directdoc.asp?DDFDocuments/u/G/SPS/NCHN1372.docx", "https://docs.wto.org/imrd/directdoc.asp?DDFDocuments/u/G/SPS/NCHN1372.docx")</f>
        <v>https://docs.wto.org/imrd/directdoc.asp?DDFDocuments/u/G/SPS/NCHN1372.docx</v>
      </c>
      <c r="T180" s="6" t="str">
        <f>HYPERLINK("https://docs.wto.org/imrd/directdoc.asp?DDFDocuments/v/G/SPS/NCHN1372.docx", "https://docs.wto.org/imrd/directdoc.asp?DDFDocuments/v/G/SPS/NCHN1372.docx")</f>
        <v>https://docs.wto.org/imrd/directdoc.asp?DDFDocuments/v/G/SPS/NCHN1372.docx</v>
      </c>
      <c r="U180" s="6" t="s">
        <v>38</v>
      </c>
      <c r="V180" s="6" t="s">
        <v>38</v>
      </c>
      <c r="W180" s="6" t="s">
        <v>38</v>
      </c>
      <c r="X180" s="6" t="s">
        <v>38</v>
      </c>
      <c r="Y180" s="6" t="s">
        <v>38</v>
      </c>
      <c r="Z180" s="6" t="s">
        <v>38</v>
      </c>
      <c r="AA180" s="6" t="s">
        <v>38</v>
      </c>
      <c r="AB180" s="9" t="s">
        <v>38</v>
      </c>
      <c r="AC180" s="6" t="s">
        <v>45</v>
      </c>
      <c r="AD180" s="6" t="s">
        <v>45</v>
      </c>
      <c r="AE180" s="6" t="s">
        <v>45</v>
      </c>
      <c r="AF180" s="6" t="s">
        <v>46</v>
      </c>
      <c r="AG180" s="6" t="s">
        <v>65</v>
      </c>
      <c r="AH180" s="9" t="s">
        <v>38</v>
      </c>
    </row>
    <row r="181" spans="1:34" ht="20.100000000000001" customHeight="1" x14ac:dyDescent="0.25">
      <c r="A181" s="6" t="s">
        <v>390</v>
      </c>
      <c r="B181" s="10">
        <v>46154</v>
      </c>
      <c r="C181" s="8" t="str">
        <f>HYPERLINK("https://epingalert.org/en/Search?viewData= G/SPS/N/CHN/1373"," G/SPS/N/CHN/1373")</f>
        <v xml:space="preserve"> G/SPS/N/CHN/1373</v>
      </c>
      <c r="D181" s="9" t="s">
        <v>1403</v>
      </c>
      <c r="E181" s="9" t="s">
        <v>1404</v>
      </c>
      <c r="F181" s="9" t="s">
        <v>1405</v>
      </c>
      <c r="G181" s="9" t="s">
        <v>38</v>
      </c>
      <c r="H181" s="9" t="s">
        <v>38</v>
      </c>
      <c r="I181" s="9" t="s">
        <v>60</v>
      </c>
      <c r="J181" s="9" t="s">
        <v>38</v>
      </c>
      <c r="K181" s="9" t="s">
        <v>61</v>
      </c>
      <c r="L181" s="6" t="s">
        <v>38</v>
      </c>
      <c r="M181" s="10">
        <v>46214</v>
      </c>
      <c r="N181" s="7" t="s">
        <v>42</v>
      </c>
      <c r="O181" s="7" t="s">
        <v>42</v>
      </c>
      <c r="P181" s="6" t="s">
        <v>43</v>
      </c>
      <c r="Q181" s="9" t="s">
        <v>1406</v>
      </c>
      <c r="R181" s="6" t="str">
        <f>HYPERLINK("https://docs.wto.org/imrd/directdoc.asp?DDFDocuments/t/G/SPS/NCHN1373.docx", "https://docs.wto.org/imrd/directdoc.asp?DDFDocuments/t/G/SPS/NCHN1373.docx")</f>
        <v>https://docs.wto.org/imrd/directdoc.asp?DDFDocuments/t/G/SPS/NCHN1373.docx</v>
      </c>
      <c r="S181" s="6" t="str">
        <f>HYPERLINK("https://docs.wto.org/imrd/directdoc.asp?DDFDocuments/u/G/SPS/NCHN1373.docx", "https://docs.wto.org/imrd/directdoc.asp?DDFDocuments/u/G/SPS/NCHN1373.docx")</f>
        <v>https://docs.wto.org/imrd/directdoc.asp?DDFDocuments/u/G/SPS/NCHN1373.docx</v>
      </c>
      <c r="T181" s="6" t="str">
        <f>HYPERLINK("https://docs.wto.org/imrd/directdoc.asp?DDFDocuments/v/G/SPS/NCHN1373.docx", "https://docs.wto.org/imrd/directdoc.asp?DDFDocuments/v/G/SPS/NCHN1373.docx")</f>
        <v>https://docs.wto.org/imrd/directdoc.asp?DDFDocuments/v/G/SPS/NCHN1373.docx</v>
      </c>
      <c r="U181" s="6" t="s">
        <v>38</v>
      </c>
      <c r="V181" s="6" t="s">
        <v>38</v>
      </c>
      <c r="W181" s="6" t="s">
        <v>38</v>
      </c>
      <c r="X181" s="6" t="s">
        <v>38</v>
      </c>
      <c r="Y181" s="6" t="s">
        <v>38</v>
      </c>
      <c r="Z181" s="6" t="s">
        <v>38</v>
      </c>
      <c r="AA181" s="6" t="s">
        <v>38</v>
      </c>
      <c r="AB181" s="9" t="s">
        <v>38</v>
      </c>
      <c r="AC181" s="6" t="s">
        <v>45</v>
      </c>
      <c r="AD181" s="6" t="s">
        <v>45</v>
      </c>
      <c r="AE181" s="6" t="s">
        <v>45</v>
      </c>
      <c r="AF181" s="6" t="s">
        <v>46</v>
      </c>
      <c r="AG181" s="6" t="s">
        <v>65</v>
      </c>
      <c r="AH181" s="9" t="s">
        <v>38</v>
      </c>
    </row>
    <row r="182" spans="1:34" ht="20.100000000000001" customHeight="1" x14ac:dyDescent="0.25">
      <c r="A182" s="6" t="s">
        <v>390</v>
      </c>
      <c r="B182" s="10">
        <v>46154</v>
      </c>
      <c r="C182" s="8" t="str">
        <f>HYPERLINK("https://epingalert.org/en/Search?viewData= G/SPS/N/CHN/1374"," G/SPS/N/CHN/1374")</f>
        <v xml:space="preserve"> G/SPS/N/CHN/1374</v>
      </c>
      <c r="D182" s="9" t="s">
        <v>1407</v>
      </c>
      <c r="E182" s="9" t="s">
        <v>1408</v>
      </c>
      <c r="F182" s="9" t="s">
        <v>1409</v>
      </c>
      <c r="G182" s="9" t="s">
        <v>38</v>
      </c>
      <c r="H182" s="9" t="s">
        <v>38</v>
      </c>
      <c r="I182" s="9" t="s">
        <v>60</v>
      </c>
      <c r="J182" s="9" t="s">
        <v>38</v>
      </c>
      <c r="K182" s="9" t="s">
        <v>61</v>
      </c>
      <c r="L182" s="6" t="s">
        <v>38</v>
      </c>
      <c r="M182" s="10">
        <v>46214</v>
      </c>
      <c r="N182" s="7" t="s">
        <v>42</v>
      </c>
      <c r="O182" s="7" t="s">
        <v>42</v>
      </c>
      <c r="P182" s="6" t="s">
        <v>43</v>
      </c>
      <c r="Q182" s="9" t="s">
        <v>1410</v>
      </c>
      <c r="R182" s="6" t="str">
        <f>HYPERLINK("https://docs.wto.org/imrd/directdoc.asp?DDFDocuments/t/G/SPS/NCHN1374.docx", "https://docs.wto.org/imrd/directdoc.asp?DDFDocuments/t/G/SPS/NCHN1374.docx")</f>
        <v>https://docs.wto.org/imrd/directdoc.asp?DDFDocuments/t/G/SPS/NCHN1374.docx</v>
      </c>
      <c r="S182" s="6" t="str">
        <f>HYPERLINK("https://docs.wto.org/imrd/directdoc.asp?DDFDocuments/u/G/SPS/NCHN1374.docx", "https://docs.wto.org/imrd/directdoc.asp?DDFDocuments/u/G/SPS/NCHN1374.docx")</f>
        <v>https://docs.wto.org/imrd/directdoc.asp?DDFDocuments/u/G/SPS/NCHN1374.docx</v>
      </c>
      <c r="T182" s="6" t="str">
        <f>HYPERLINK("https://docs.wto.org/imrd/directdoc.asp?DDFDocuments/v/G/SPS/NCHN1374.docx", "https://docs.wto.org/imrd/directdoc.asp?DDFDocuments/v/G/SPS/NCHN1374.docx")</f>
        <v>https://docs.wto.org/imrd/directdoc.asp?DDFDocuments/v/G/SPS/NCHN1374.docx</v>
      </c>
      <c r="U182" s="6" t="s">
        <v>38</v>
      </c>
      <c r="V182" s="6" t="s">
        <v>38</v>
      </c>
      <c r="W182" s="6" t="s">
        <v>38</v>
      </c>
      <c r="X182" s="6" t="s">
        <v>38</v>
      </c>
      <c r="Y182" s="6" t="s">
        <v>38</v>
      </c>
      <c r="Z182" s="6" t="s">
        <v>38</v>
      </c>
      <c r="AA182" s="6" t="s">
        <v>38</v>
      </c>
      <c r="AB182" s="9" t="s">
        <v>38</v>
      </c>
      <c r="AC182" s="6" t="s">
        <v>46</v>
      </c>
      <c r="AD182" s="6" t="s">
        <v>45</v>
      </c>
      <c r="AE182" s="6" t="s">
        <v>45</v>
      </c>
      <c r="AF182" s="6" t="s">
        <v>45</v>
      </c>
      <c r="AG182" s="6" t="s">
        <v>45</v>
      </c>
      <c r="AH182" s="9" t="s">
        <v>1411</v>
      </c>
    </row>
    <row r="183" spans="1:34" ht="20.100000000000001" customHeight="1" x14ac:dyDescent="0.25">
      <c r="A183" s="6" t="s">
        <v>390</v>
      </c>
      <c r="B183" s="10">
        <v>46154</v>
      </c>
      <c r="C183" s="8" t="str">
        <f>HYPERLINK("https://epingalert.org/en/Search?viewData= G/SPS/N/CHN/1375"," G/SPS/N/CHN/1375")</f>
        <v xml:space="preserve"> G/SPS/N/CHN/1375</v>
      </c>
      <c r="D183" s="9" t="s">
        <v>1412</v>
      </c>
      <c r="E183" s="9" t="s">
        <v>1413</v>
      </c>
      <c r="F183" s="9" t="s">
        <v>1414</v>
      </c>
      <c r="G183" s="9" t="s">
        <v>38</v>
      </c>
      <c r="H183" s="9" t="s">
        <v>38</v>
      </c>
      <c r="I183" s="9" t="s">
        <v>60</v>
      </c>
      <c r="J183" s="9" t="s">
        <v>38</v>
      </c>
      <c r="K183" s="9" t="s">
        <v>61</v>
      </c>
      <c r="L183" s="6" t="s">
        <v>38</v>
      </c>
      <c r="M183" s="10">
        <v>46214</v>
      </c>
      <c r="N183" s="7" t="s">
        <v>42</v>
      </c>
      <c r="O183" s="7" t="s">
        <v>42</v>
      </c>
      <c r="P183" s="6" t="s">
        <v>43</v>
      </c>
      <c r="Q183" s="9" t="s">
        <v>1415</v>
      </c>
      <c r="R183" s="6" t="str">
        <f>HYPERLINK("https://docs.wto.org/imrd/directdoc.asp?DDFDocuments/t/G/SPS/NCHN1375.docx", "https://docs.wto.org/imrd/directdoc.asp?DDFDocuments/t/G/SPS/NCHN1375.docx")</f>
        <v>https://docs.wto.org/imrd/directdoc.asp?DDFDocuments/t/G/SPS/NCHN1375.docx</v>
      </c>
      <c r="S183" s="6" t="str">
        <f>HYPERLINK("https://docs.wto.org/imrd/directdoc.asp?DDFDocuments/u/G/SPS/NCHN1375.docx", "https://docs.wto.org/imrd/directdoc.asp?DDFDocuments/u/G/SPS/NCHN1375.docx")</f>
        <v>https://docs.wto.org/imrd/directdoc.asp?DDFDocuments/u/G/SPS/NCHN1375.docx</v>
      </c>
      <c r="T183" s="6" t="str">
        <f>HYPERLINK("https://docs.wto.org/imrd/directdoc.asp?DDFDocuments/v/G/SPS/NCHN1375.docx", "https://docs.wto.org/imrd/directdoc.asp?DDFDocuments/v/G/SPS/NCHN1375.docx")</f>
        <v>https://docs.wto.org/imrd/directdoc.asp?DDFDocuments/v/G/SPS/NCHN1375.docx</v>
      </c>
      <c r="U183" s="6" t="s">
        <v>38</v>
      </c>
      <c r="V183" s="6" t="s">
        <v>38</v>
      </c>
      <c r="W183" s="6" t="s">
        <v>38</v>
      </c>
      <c r="X183" s="6" t="s">
        <v>38</v>
      </c>
      <c r="Y183" s="6" t="s">
        <v>38</v>
      </c>
      <c r="Z183" s="6" t="s">
        <v>38</v>
      </c>
      <c r="AA183" s="6" t="s">
        <v>38</v>
      </c>
      <c r="AB183" s="9" t="s">
        <v>38</v>
      </c>
      <c r="AC183" s="6" t="s">
        <v>45</v>
      </c>
      <c r="AD183" s="6" t="s">
        <v>45</v>
      </c>
      <c r="AE183" s="6" t="s">
        <v>45</v>
      </c>
      <c r="AF183" s="6" t="s">
        <v>46</v>
      </c>
      <c r="AG183" s="6" t="s">
        <v>65</v>
      </c>
      <c r="AH183" s="9" t="s">
        <v>38</v>
      </c>
    </row>
    <row r="184" spans="1:34" ht="20.100000000000001" customHeight="1" x14ac:dyDescent="0.25">
      <c r="A184" s="6" t="s">
        <v>390</v>
      </c>
      <c r="B184" s="10">
        <v>46154</v>
      </c>
      <c r="C184" s="8" t="str">
        <f>HYPERLINK("https://epingalert.org/en/Search?viewData= G/SPS/N/CHN/1376"," G/SPS/N/CHN/1376")</f>
        <v xml:space="preserve"> G/SPS/N/CHN/1376</v>
      </c>
      <c r="D184" s="9" t="s">
        <v>1416</v>
      </c>
      <c r="E184" s="9" t="s">
        <v>1417</v>
      </c>
      <c r="F184" s="9" t="s">
        <v>1418</v>
      </c>
      <c r="G184" s="9" t="s">
        <v>38</v>
      </c>
      <c r="H184" s="9" t="s">
        <v>38</v>
      </c>
      <c r="I184" s="9" t="s">
        <v>60</v>
      </c>
      <c r="J184" s="9" t="s">
        <v>38</v>
      </c>
      <c r="K184" s="9" t="s">
        <v>61</v>
      </c>
      <c r="L184" s="6" t="s">
        <v>38</v>
      </c>
      <c r="M184" s="10">
        <v>46214</v>
      </c>
      <c r="N184" s="7" t="s">
        <v>42</v>
      </c>
      <c r="O184" s="7" t="s">
        <v>42</v>
      </c>
      <c r="P184" s="6" t="s">
        <v>43</v>
      </c>
      <c r="Q184" s="9" t="s">
        <v>1419</v>
      </c>
      <c r="R184" s="6" t="str">
        <f>HYPERLINK("https://docs.wto.org/imrd/directdoc.asp?DDFDocuments/t/G/SPS/NCHN1376.docx", "https://docs.wto.org/imrd/directdoc.asp?DDFDocuments/t/G/SPS/NCHN1376.docx")</f>
        <v>https://docs.wto.org/imrd/directdoc.asp?DDFDocuments/t/G/SPS/NCHN1376.docx</v>
      </c>
      <c r="S184" s="6" t="str">
        <f>HYPERLINK("https://docs.wto.org/imrd/directdoc.asp?DDFDocuments/u/G/SPS/NCHN1376.docx", "https://docs.wto.org/imrd/directdoc.asp?DDFDocuments/u/G/SPS/NCHN1376.docx")</f>
        <v>https://docs.wto.org/imrd/directdoc.asp?DDFDocuments/u/G/SPS/NCHN1376.docx</v>
      </c>
      <c r="T184" s="6" t="str">
        <f>HYPERLINK("https://docs.wto.org/imrd/directdoc.asp?DDFDocuments/v/G/SPS/NCHN1376.docx", "https://docs.wto.org/imrd/directdoc.asp?DDFDocuments/v/G/SPS/NCHN1376.docx")</f>
        <v>https://docs.wto.org/imrd/directdoc.asp?DDFDocuments/v/G/SPS/NCHN1376.docx</v>
      </c>
      <c r="U184" s="6" t="s">
        <v>38</v>
      </c>
      <c r="V184" s="6" t="s">
        <v>38</v>
      </c>
      <c r="W184" s="6" t="s">
        <v>38</v>
      </c>
      <c r="X184" s="6" t="s">
        <v>38</v>
      </c>
      <c r="Y184" s="6" t="s">
        <v>38</v>
      </c>
      <c r="Z184" s="6" t="s">
        <v>38</v>
      </c>
      <c r="AA184" s="6" t="s">
        <v>38</v>
      </c>
      <c r="AB184" s="9" t="s">
        <v>38</v>
      </c>
      <c r="AC184" s="6" t="s">
        <v>45</v>
      </c>
      <c r="AD184" s="6" t="s">
        <v>45</v>
      </c>
      <c r="AE184" s="6" t="s">
        <v>45</v>
      </c>
      <c r="AF184" s="6" t="s">
        <v>46</v>
      </c>
      <c r="AG184" s="6" t="s">
        <v>65</v>
      </c>
      <c r="AH184" s="9" t="s">
        <v>38</v>
      </c>
    </row>
    <row r="185" spans="1:34" ht="20.100000000000001" customHeight="1" x14ac:dyDescent="0.25">
      <c r="A185" s="6" t="s">
        <v>390</v>
      </c>
      <c r="B185" s="10">
        <v>46154</v>
      </c>
      <c r="C185" s="8" t="str">
        <f>HYPERLINK("https://epingalert.org/en/Search?viewData= G/SPS/N/CHN/1377"," G/SPS/N/CHN/1377")</f>
        <v xml:space="preserve"> G/SPS/N/CHN/1377</v>
      </c>
      <c r="D185" s="9" t="s">
        <v>1420</v>
      </c>
      <c r="E185" s="9" t="s">
        <v>1421</v>
      </c>
      <c r="F185" s="9" t="s">
        <v>1422</v>
      </c>
      <c r="G185" s="9" t="s">
        <v>38</v>
      </c>
      <c r="H185" s="9" t="s">
        <v>38</v>
      </c>
      <c r="I185" s="9" t="s">
        <v>60</v>
      </c>
      <c r="J185" s="9" t="s">
        <v>38</v>
      </c>
      <c r="K185" s="9" t="s">
        <v>61</v>
      </c>
      <c r="L185" s="6" t="s">
        <v>38</v>
      </c>
      <c r="M185" s="10">
        <v>46214</v>
      </c>
      <c r="N185" s="7" t="s">
        <v>42</v>
      </c>
      <c r="O185" s="7" t="s">
        <v>42</v>
      </c>
      <c r="P185" s="6" t="s">
        <v>43</v>
      </c>
      <c r="Q185" s="9" t="s">
        <v>1423</v>
      </c>
      <c r="R185" s="6" t="str">
        <f>HYPERLINK("https://docs.wto.org/imrd/directdoc.asp?DDFDocuments/t/G/SPS/NCHN1377.docx", "https://docs.wto.org/imrd/directdoc.asp?DDFDocuments/t/G/SPS/NCHN1377.docx")</f>
        <v>https://docs.wto.org/imrd/directdoc.asp?DDFDocuments/t/G/SPS/NCHN1377.docx</v>
      </c>
      <c r="S185" s="6" t="str">
        <f>HYPERLINK("https://docs.wto.org/imrd/directdoc.asp?DDFDocuments/u/G/SPS/NCHN1377.docx", "https://docs.wto.org/imrd/directdoc.asp?DDFDocuments/u/G/SPS/NCHN1377.docx")</f>
        <v>https://docs.wto.org/imrd/directdoc.asp?DDFDocuments/u/G/SPS/NCHN1377.docx</v>
      </c>
      <c r="T185" s="6" t="str">
        <f>HYPERLINK("https://docs.wto.org/imrd/directdoc.asp?DDFDocuments/v/G/SPS/NCHN1377.docx", "https://docs.wto.org/imrd/directdoc.asp?DDFDocuments/v/G/SPS/NCHN1377.docx")</f>
        <v>https://docs.wto.org/imrd/directdoc.asp?DDFDocuments/v/G/SPS/NCHN1377.docx</v>
      </c>
      <c r="U185" s="6" t="s">
        <v>38</v>
      </c>
      <c r="V185" s="6" t="s">
        <v>38</v>
      </c>
      <c r="W185" s="6" t="s">
        <v>38</v>
      </c>
      <c r="X185" s="6" t="s">
        <v>38</v>
      </c>
      <c r="Y185" s="6" t="s">
        <v>38</v>
      </c>
      <c r="Z185" s="6" t="s">
        <v>38</v>
      </c>
      <c r="AA185" s="6" t="s">
        <v>38</v>
      </c>
      <c r="AB185" s="9" t="s">
        <v>38</v>
      </c>
      <c r="AC185" s="6" t="s">
        <v>45</v>
      </c>
      <c r="AD185" s="6" t="s">
        <v>45</v>
      </c>
      <c r="AE185" s="6" t="s">
        <v>45</v>
      </c>
      <c r="AF185" s="6" t="s">
        <v>46</v>
      </c>
      <c r="AG185" s="6" t="s">
        <v>65</v>
      </c>
      <c r="AH185" s="9" t="s">
        <v>38</v>
      </c>
    </row>
    <row r="186" spans="1:34" ht="20.100000000000001" customHeight="1" x14ac:dyDescent="0.25">
      <c r="A186" s="6" t="s">
        <v>390</v>
      </c>
      <c r="B186" s="10">
        <v>46154</v>
      </c>
      <c r="C186" s="8" t="str">
        <f>HYPERLINK("https://epingalert.org/en/Search?viewData= G/SPS/N/CHN/1378"," G/SPS/N/CHN/1378")</f>
        <v xml:space="preserve"> G/SPS/N/CHN/1378</v>
      </c>
      <c r="D186" s="9" t="s">
        <v>1424</v>
      </c>
      <c r="E186" s="9" t="s">
        <v>1425</v>
      </c>
      <c r="F186" s="9" t="s">
        <v>1426</v>
      </c>
      <c r="G186" s="9" t="s">
        <v>38</v>
      </c>
      <c r="H186" s="9" t="s">
        <v>38</v>
      </c>
      <c r="I186" s="9" t="s">
        <v>60</v>
      </c>
      <c r="J186" s="9" t="s">
        <v>38</v>
      </c>
      <c r="K186" s="9" t="s">
        <v>61</v>
      </c>
      <c r="L186" s="6" t="s">
        <v>38</v>
      </c>
      <c r="M186" s="10">
        <v>46214</v>
      </c>
      <c r="N186" s="7" t="s">
        <v>42</v>
      </c>
      <c r="O186" s="7" t="s">
        <v>42</v>
      </c>
      <c r="P186" s="6" t="s">
        <v>43</v>
      </c>
      <c r="Q186" s="9" t="s">
        <v>1427</v>
      </c>
      <c r="R186" s="6" t="str">
        <f>HYPERLINK("https://docs.wto.org/imrd/directdoc.asp?DDFDocuments/t/G/SPS/NCHN1378.docx", "https://docs.wto.org/imrd/directdoc.asp?DDFDocuments/t/G/SPS/NCHN1378.docx")</f>
        <v>https://docs.wto.org/imrd/directdoc.asp?DDFDocuments/t/G/SPS/NCHN1378.docx</v>
      </c>
      <c r="S186" s="6" t="str">
        <f>HYPERLINK("https://docs.wto.org/imrd/directdoc.asp?DDFDocuments/u/G/SPS/NCHN1378.docx", "https://docs.wto.org/imrd/directdoc.asp?DDFDocuments/u/G/SPS/NCHN1378.docx")</f>
        <v>https://docs.wto.org/imrd/directdoc.asp?DDFDocuments/u/G/SPS/NCHN1378.docx</v>
      </c>
      <c r="T186" s="6" t="str">
        <f>HYPERLINK("https://docs.wto.org/imrd/directdoc.asp?DDFDocuments/v/G/SPS/NCHN1378.docx", "https://docs.wto.org/imrd/directdoc.asp?DDFDocuments/v/G/SPS/NCHN1378.docx")</f>
        <v>https://docs.wto.org/imrd/directdoc.asp?DDFDocuments/v/G/SPS/NCHN1378.docx</v>
      </c>
      <c r="U186" s="6" t="s">
        <v>38</v>
      </c>
      <c r="V186" s="6" t="s">
        <v>38</v>
      </c>
      <c r="W186" s="6" t="s">
        <v>38</v>
      </c>
      <c r="X186" s="6" t="s">
        <v>38</v>
      </c>
      <c r="Y186" s="6" t="s">
        <v>38</v>
      </c>
      <c r="Z186" s="6" t="s">
        <v>38</v>
      </c>
      <c r="AA186" s="6" t="s">
        <v>38</v>
      </c>
      <c r="AB186" s="9" t="s">
        <v>38</v>
      </c>
      <c r="AC186" s="6" t="s">
        <v>45</v>
      </c>
      <c r="AD186" s="6" t="s">
        <v>45</v>
      </c>
      <c r="AE186" s="6" t="s">
        <v>45</v>
      </c>
      <c r="AF186" s="6" t="s">
        <v>46</v>
      </c>
      <c r="AG186" s="6" t="s">
        <v>65</v>
      </c>
      <c r="AH186" s="9" t="s">
        <v>38</v>
      </c>
    </row>
    <row r="187" spans="1:34" ht="20.100000000000001" customHeight="1" x14ac:dyDescent="0.25">
      <c r="A187" s="6" t="s">
        <v>390</v>
      </c>
      <c r="B187" s="10">
        <v>46154</v>
      </c>
      <c r="C187" s="8" t="str">
        <f>HYPERLINK("https://epingalert.org/en/Search?viewData= G/SPS/N/CHN/1379"," G/SPS/N/CHN/1379")</f>
        <v xml:space="preserve"> G/SPS/N/CHN/1379</v>
      </c>
      <c r="D187" s="9" t="s">
        <v>1428</v>
      </c>
      <c r="E187" s="9" t="s">
        <v>1429</v>
      </c>
      <c r="F187" s="9" t="s">
        <v>1430</v>
      </c>
      <c r="G187" s="9" t="s">
        <v>38</v>
      </c>
      <c r="H187" s="9" t="s">
        <v>38</v>
      </c>
      <c r="I187" s="9" t="s">
        <v>60</v>
      </c>
      <c r="J187" s="9" t="s">
        <v>38</v>
      </c>
      <c r="K187" s="9" t="s">
        <v>61</v>
      </c>
      <c r="L187" s="6" t="s">
        <v>38</v>
      </c>
      <c r="M187" s="10">
        <v>46214</v>
      </c>
      <c r="N187" s="7" t="s">
        <v>1431</v>
      </c>
      <c r="O187" s="7" t="s">
        <v>42</v>
      </c>
      <c r="P187" s="6" t="s">
        <v>43</v>
      </c>
      <c r="Q187" s="9" t="s">
        <v>1432</v>
      </c>
      <c r="R187" s="6" t="str">
        <f>HYPERLINK("https://docs.wto.org/imrd/directdoc.asp?DDFDocuments/t/G/SPS/NCHN1379.docx", "https://docs.wto.org/imrd/directdoc.asp?DDFDocuments/t/G/SPS/NCHN1379.docx")</f>
        <v>https://docs.wto.org/imrd/directdoc.asp?DDFDocuments/t/G/SPS/NCHN1379.docx</v>
      </c>
      <c r="S187" s="6" t="str">
        <f>HYPERLINK("https://docs.wto.org/imrd/directdoc.asp?DDFDocuments/u/G/SPS/NCHN1379.docx", "https://docs.wto.org/imrd/directdoc.asp?DDFDocuments/u/G/SPS/NCHN1379.docx")</f>
        <v>https://docs.wto.org/imrd/directdoc.asp?DDFDocuments/u/G/SPS/NCHN1379.docx</v>
      </c>
      <c r="T187" s="6" t="str">
        <f>HYPERLINK("https://docs.wto.org/imrd/directdoc.asp?DDFDocuments/v/G/SPS/NCHN1379.docx", "https://docs.wto.org/imrd/directdoc.asp?DDFDocuments/v/G/SPS/NCHN1379.docx")</f>
        <v>https://docs.wto.org/imrd/directdoc.asp?DDFDocuments/v/G/SPS/NCHN1379.docx</v>
      </c>
      <c r="U187" s="6" t="s">
        <v>38</v>
      </c>
      <c r="V187" s="6" t="s">
        <v>38</v>
      </c>
      <c r="W187" s="6" t="s">
        <v>38</v>
      </c>
      <c r="X187" s="6" t="s">
        <v>38</v>
      </c>
      <c r="Y187" s="6" t="s">
        <v>38</v>
      </c>
      <c r="Z187" s="6" t="s">
        <v>38</v>
      </c>
      <c r="AA187" s="6" t="s">
        <v>38</v>
      </c>
      <c r="AB187" s="9" t="s">
        <v>38</v>
      </c>
      <c r="AC187" s="6" t="s">
        <v>45</v>
      </c>
      <c r="AD187" s="6" t="s">
        <v>45</v>
      </c>
      <c r="AE187" s="6" t="s">
        <v>45</v>
      </c>
      <c r="AF187" s="6" t="s">
        <v>46</v>
      </c>
      <c r="AG187" s="6" t="s">
        <v>65</v>
      </c>
      <c r="AH187" s="9" t="s">
        <v>38</v>
      </c>
    </row>
    <row r="188" spans="1:34" ht="20.100000000000001" customHeight="1" x14ac:dyDescent="0.25">
      <c r="A188" s="6" t="s">
        <v>390</v>
      </c>
      <c r="B188" s="10">
        <v>46154</v>
      </c>
      <c r="C188" s="8" t="str">
        <f>HYPERLINK("https://epingalert.org/en/Search?viewData= G/SPS/N/CHN/1380"," G/SPS/N/CHN/1380")</f>
        <v xml:space="preserve"> G/SPS/N/CHN/1380</v>
      </c>
      <c r="D188" s="9" t="s">
        <v>1433</v>
      </c>
      <c r="E188" s="9" t="s">
        <v>1434</v>
      </c>
      <c r="F188" s="9" t="s">
        <v>1435</v>
      </c>
      <c r="G188" s="9" t="s">
        <v>38</v>
      </c>
      <c r="H188" s="9" t="s">
        <v>38</v>
      </c>
      <c r="I188" s="9" t="s">
        <v>60</v>
      </c>
      <c r="J188" s="9" t="s">
        <v>38</v>
      </c>
      <c r="K188" s="9" t="s">
        <v>61</v>
      </c>
      <c r="L188" s="6" t="s">
        <v>38</v>
      </c>
      <c r="M188" s="10">
        <v>46214</v>
      </c>
      <c r="N188" s="7" t="s">
        <v>42</v>
      </c>
      <c r="O188" s="7" t="s">
        <v>42</v>
      </c>
      <c r="P188" s="6" t="s">
        <v>43</v>
      </c>
      <c r="Q188" s="9" t="s">
        <v>1436</v>
      </c>
      <c r="R188" s="6" t="str">
        <f>HYPERLINK("https://docs.wto.org/imrd/directdoc.asp?DDFDocuments/t/G/SPS/NCHN1380.docx", "https://docs.wto.org/imrd/directdoc.asp?DDFDocuments/t/G/SPS/NCHN1380.docx")</f>
        <v>https://docs.wto.org/imrd/directdoc.asp?DDFDocuments/t/G/SPS/NCHN1380.docx</v>
      </c>
      <c r="S188" s="6" t="str">
        <f>HYPERLINK("https://docs.wto.org/imrd/directdoc.asp?DDFDocuments/u/G/SPS/NCHN1380.docx", "https://docs.wto.org/imrd/directdoc.asp?DDFDocuments/u/G/SPS/NCHN1380.docx")</f>
        <v>https://docs.wto.org/imrd/directdoc.asp?DDFDocuments/u/G/SPS/NCHN1380.docx</v>
      </c>
      <c r="T188" s="6" t="str">
        <f>HYPERLINK("https://docs.wto.org/imrd/directdoc.asp?DDFDocuments/v/G/SPS/NCHN1380.docx", "https://docs.wto.org/imrd/directdoc.asp?DDFDocuments/v/G/SPS/NCHN1380.docx")</f>
        <v>https://docs.wto.org/imrd/directdoc.asp?DDFDocuments/v/G/SPS/NCHN1380.docx</v>
      </c>
      <c r="U188" s="6" t="s">
        <v>38</v>
      </c>
      <c r="V188" s="6" t="s">
        <v>38</v>
      </c>
      <c r="W188" s="6" t="s">
        <v>38</v>
      </c>
      <c r="X188" s="6" t="s">
        <v>38</v>
      </c>
      <c r="Y188" s="6" t="s">
        <v>38</v>
      </c>
      <c r="Z188" s="6" t="s">
        <v>38</v>
      </c>
      <c r="AA188" s="6" t="s">
        <v>38</v>
      </c>
      <c r="AB188" s="9" t="s">
        <v>38</v>
      </c>
      <c r="AC188" s="6" t="s">
        <v>45</v>
      </c>
      <c r="AD188" s="6" t="s">
        <v>45</v>
      </c>
      <c r="AE188" s="6" t="s">
        <v>45</v>
      </c>
      <c r="AF188" s="6" t="s">
        <v>46</v>
      </c>
      <c r="AG188" s="6" t="s">
        <v>65</v>
      </c>
      <c r="AH188" s="9" t="s">
        <v>38</v>
      </c>
    </row>
    <row r="189" spans="1:34" ht="20.100000000000001" customHeight="1" x14ac:dyDescent="0.25">
      <c r="A189" s="6" t="s">
        <v>390</v>
      </c>
      <c r="B189" s="10">
        <v>46154</v>
      </c>
      <c r="C189" s="8" t="str">
        <f>HYPERLINK("https://epingalert.org/en/Search?viewData= G/SPS/N/CHN/1381"," G/SPS/N/CHN/1381")</f>
        <v xml:space="preserve"> G/SPS/N/CHN/1381</v>
      </c>
      <c r="D189" s="9" t="s">
        <v>1437</v>
      </c>
      <c r="E189" s="9" t="s">
        <v>1438</v>
      </c>
      <c r="F189" s="9" t="s">
        <v>1439</v>
      </c>
      <c r="G189" s="9" t="s">
        <v>38</v>
      </c>
      <c r="H189" s="9" t="s">
        <v>38</v>
      </c>
      <c r="I189" s="9" t="s">
        <v>60</v>
      </c>
      <c r="J189" s="9" t="s">
        <v>38</v>
      </c>
      <c r="K189" s="9" t="s">
        <v>61</v>
      </c>
      <c r="L189" s="6" t="s">
        <v>38</v>
      </c>
      <c r="M189" s="10">
        <v>46214</v>
      </c>
      <c r="N189" s="7" t="s">
        <v>42</v>
      </c>
      <c r="O189" s="7" t="s">
        <v>42</v>
      </c>
      <c r="P189" s="6" t="s">
        <v>43</v>
      </c>
      <c r="Q189" s="9" t="s">
        <v>1440</v>
      </c>
      <c r="R189" s="6" t="str">
        <f>HYPERLINK("https://docs.wto.org/imrd/directdoc.asp?DDFDocuments/t/G/SPS/NCHN1381.docx", "https://docs.wto.org/imrd/directdoc.asp?DDFDocuments/t/G/SPS/NCHN1381.docx")</f>
        <v>https://docs.wto.org/imrd/directdoc.asp?DDFDocuments/t/G/SPS/NCHN1381.docx</v>
      </c>
      <c r="S189" s="6" t="str">
        <f>HYPERLINK("https://docs.wto.org/imrd/directdoc.asp?DDFDocuments/u/G/SPS/NCHN1381.docx", "https://docs.wto.org/imrd/directdoc.asp?DDFDocuments/u/G/SPS/NCHN1381.docx")</f>
        <v>https://docs.wto.org/imrd/directdoc.asp?DDFDocuments/u/G/SPS/NCHN1381.docx</v>
      </c>
      <c r="T189" s="6" t="str">
        <f>HYPERLINK("https://docs.wto.org/imrd/directdoc.asp?DDFDocuments/v/G/SPS/NCHN1381.docx", "https://docs.wto.org/imrd/directdoc.asp?DDFDocuments/v/G/SPS/NCHN1381.docx")</f>
        <v>https://docs.wto.org/imrd/directdoc.asp?DDFDocuments/v/G/SPS/NCHN1381.docx</v>
      </c>
      <c r="U189" s="6" t="s">
        <v>38</v>
      </c>
      <c r="V189" s="6" t="s">
        <v>38</v>
      </c>
      <c r="W189" s="6" t="s">
        <v>38</v>
      </c>
      <c r="X189" s="6" t="s">
        <v>38</v>
      </c>
      <c r="Y189" s="6" t="s">
        <v>38</v>
      </c>
      <c r="Z189" s="6" t="s">
        <v>38</v>
      </c>
      <c r="AA189" s="6" t="s">
        <v>38</v>
      </c>
      <c r="AB189" s="9" t="s">
        <v>38</v>
      </c>
      <c r="AC189" s="6" t="s">
        <v>45</v>
      </c>
      <c r="AD189" s="6" t="s">
        <v>45</v>
      </c>
      <c r="AE189" s="6" t="s">
        <v>45</v>
      </c>
      <c r="AF189" s="6" t="s">
        <v>46</v>
      </c>
      <c r="AG189" s="6" t="s">
        <v>65</v>
      </c>
      <c r="AH189" s="9" t="s">
        <v>38</v>
      </c>
    </row>
    <row r="190" spans="1:34" ht="20.100000000000001" customHeight="1" x14ac:dyDescent="0.25">
      <c r="A190" s="6" t="s">
        <v>390</v>
      </c>
      <c r="B190" s="10">
        <v>46154</v>
      </c>
      <c r="C190" s="8" t="str">
        <f>HYPERLINK("https://epingalert.org/en/Search?viewData= G/SPS/N/CHN/1382"," G/SPS/N/CHN/1382")</f>
        <v xml:space="preserve"> G/SPS/N/CHN/1382</v>
      </c>
      <c r="D190" s="9" t="s">
        <v>1441</v>
      </c>
      <c r="E190" s="9" t="s">
        <v>1442</v>
      </c>
      <c r="F190" s="9" t="s">
        <v>1443</v>
      </c>
      <c r="G190" s="9" t="s">
        <v>38</v>
      </c>
      <c r="H190" s="9" t="s">
        <v>38</v>
      </c>
      <c r="I190" s="9" t="s">
        <v>60</v>
      </c>
      <c r="J190" s="9" t="s">
        <v>38</v>
      </c>
      <c r="K190" s="9" t="s">
        <v>61</v>
      </c>
      <c r="L190" s="6" t="s">
        <v>38</v>
      </c>
      <c r="M190" s="10">
        <v>46214</v>
      </c>
      <c r="N190" s="7" t="s">
        <v>42</v>
      </c>
      <c r="O190" s="7" t="s">
        <v>42</v>
      </c>
      <c r="P190" s="6" t="s">
        <v>43</v>
      </c>
      <c r="Q190" s="9" t="s">
        <v>1444</v>
      </c>
      <c r="R190" s="6" t="str">
        <f>HYPERLINK("https://docs.wto.org/imrd/directdoc.asp?DDFDocuments/t/G/SPS/NCHN1382.docx", "https://docs.wto.org/imrd/directdoc.asp?DDFDocuments/t/G/SPS/NCHN1382.docx")</f>
        <v>https://docs.wto.org/imrd/directdoc.asp?DDFDocuments/t/G/SPS/NCHN1382.docx</v>
      </c>
      <c r="S190" s="6" t="str">
        <f>HYPERLINK("https://docs.wto.org/imrd/directdoc.asp?DDFDocuments/u/G/SPS/NCHN1382.docx", "https://docs.wto.org/imrd/directdoc.asp?DDFDocuments/u/G/SPS/NCHN1382.docx")</f>
        <v>https://docs.wto.org/imrd/directdoc.asp?DDFDocuments/u/G/SPS/NCHN1382.docx</v>
      </c>
      <c r="T190" s="6" t="str">
        <f>HYPERLINK("https://docs.wto.org/imrd/directdoc.asp?DDFDocuments/v/G/SPS/NCHN1382.docx", "https://docs.wto.org/imrd/directdoc.asp?DDFDocuments/v/G/SPS/NCHN1382.docx")</f>
        <v>https://docs.wto.org/imrd/directdoc.asp?DDFDocuments/v/G/SPS/NCHN1382.docx</v>
      </c>
      <c r="U190" s="6" t="s">
        <v>38</v>
      </c>
      <c r="V190" s="6" t="s">
        <v>38</v>
      </c>
      <c r="W190" s="6" t="s">
        <v>38</v>
      </c>
      <c r="X190" s="6" t="s">
        <v>38</v>
      </c>
      <c r="Y190" s="6" t="s">
        <v>38</v>
      </c>
      <c r="Z190" s="6" t="s">
        <v>38</v>
      </c>
      <c r="AA190" s="6" t="s">
        <v>38</v>
      </c>
      <c r="AB190" s="9" t="s">
        <v>38</v>
      </c>
      <c r="AC190" s="6" t="s">
        <v>45</v>
      </c>
      <c r="AD190" s="6" t="s">
        <v>45</v>
      </c>
      <c r="AE190" s="6" t="s">
        <v>45</v>
      </c>
      <c r="AF190" s="6" t="s">
        <v>46</v>
      </c>
      <c r="AG190" s="6" t="s">
        <v>65</v>
      </c>
      <c r="AH190" s="9" t="s">
        <v>38</v>
      </c>
    </row>
    <row r="191" spans="1:34" ht="20.100000000000001" customHeight="1" x14ac:dyDescent="0.25">
      <c r="A191" s="6" t="s">
        <v>390</v>
      </c>
      <c r="B191" s="10">
        <v>46154</v>
      </c>
      <c r="C191" s="8" t="str">
        <f>HYPERLINK("https://epingalert.org/en/Search?viewData= G/SPS/N/CHN/1383"," G/SPS/N/CHN/1383")</f>
        <v xml:space="preserve"> G/SPS/N/CHN/1383</v>
      </c>
      <c r="D191" s="9" t="s">
        <v>1445</v>
      </c>
      <c r="E191" s="9" t="s">
        <v>1446</v>
      </c>
      <c r="F191" s="9" t="s">
        <v>1447</v>
      </c>
      <c r="G191" s="9" t="s">
        <v>38</v>
      </c>
      <c r="H191" s="9" t="s">
        <v>38</v>
      </c>
      <c r="I191" s="9" t="s">
        <v>60</v>
      </c>
      <c r="J191" s="9" t="s">
        <v>38</v>
      </c>
      <c r="K191" s="9" t="s">
        <v>61</v>
      </c>
      <c r="L191" s="6" t="s">
        <v>38</v>
      </c>
      <c r="M191" s="10">
        <v>46214</v>
      </c>
      <c r="N191" s="7" t="s">
        <v>1431</v>
      </c>
      <c r="O191" s="7" t="s">
        <v>42</v>
      </c>
      <c r="P191" s="6" t="s">
        <v>43</v>
      </c>
      <c r="Q191" s="9" t="s">
        <v>1448</v>
      </c>
      <c r="R191" s="6" t="str">
        <f>HYPERLINK("https://docs.wto.org/imrd/directdoc.asp?DDFDocuments/t/G/SPS/NCHN1383.docx", "https://docs.wto.org/imrd/directdoc.asp?DDFDocuments/t/G/SPS/NCHN1383.docx")</f>
        <v>https://docs.wto.org/imrd/directdoc.asp?DDFDocuments/t/G/SPS/NCHN1383.docx</v>
      </c>
      <c r="S191" s="6" t="str">
        <f>HYPERLINK("https://docs.wto.org/imrd/directdoc.asp?DDFDocuments/u/G/SPS/NCHN1383.docx", "https://docs.wto.org/imrd/directdoc.asp?DDFDocuments/u/G/SPS/NCHN1383.docx")</f>
        <v>https://docs.wto.org/imrd/directdoc.asp?DDFDocuments/u/G/SPS/NCHN1383.docx</v>
      </c>
      <c r="T191" s="6" t="str">
        <f>HYPERLINK("https://docs.wto.org/imrd/directdoc.asp?DDFDocuments/v/G/SPS/NCHN1383.docx", "https://docs.wto.org/imrd/directdoc.asp?DDFDocuments/v/G/SPS/NCHN1383.docx")</f>
        <v>https://docs.wto.org/imrd/directdoc.asp?DDFDocuments/v/G/SPS/NCHN1383.docx</v>
      </c>
      <c r="U191" s="6" t="s">
        <v>38</v>
      </c>
      <c r="V191" s="6" t="s">
        <v>38</v>
      </c>
      <c r="W191" s="6" t="s">
        <v>38</v>
      </c>
      <c r="X191" s="6" t="s">
        <v>38</v>
      </c>
      <c r="Y191" s="6" t="s">
        <v>38</v>
      </c>
      <c r="Z191" s="6" t="s">
        <v>38</v>
      </c>
      <c r="AA191" s="6" t="s">
        <v>38</v>
      </c>
      <c r="AB191" s="9" t="s">
        <v>38</v>
      </c>
      <c r="AC191" s="6" t="s">
        <v>46</v>
      </c>
      <c r="AD191" s="6" t="s">
        <v>45</v>
      </c>
      <c r="AE191" s="6" t="s">
        <v>45</v>
      </c>
      <c r="AF191" s="6" t="s">
        <v>45</v>
      </c>
      <c r="AG191" s="6" t="s">
        <v>46</v>
      </c>
      <c r="AH191" s="9" t="s">
        <v>38</v>
      </c>
    </row>
    <row r="192" spans="1:34" ht="20.100000000000001" customHeight="1" x14ac:dyDescent="0.25">
      <c r="A192" s="6" t="s">
        <v>390</v>
      </c>
      <c r="B192" s="10">
        <v>46154</v>
      </c>
      <c r="C192" s="8" t="str">
        <f>HYPERLINK("https://epingalert.org/en/Search?viewData= G/SPS/N/CHN/1384"," G/SPS/N/CHN/1384")</f>
        <v xml:space="preserve"> G/SPS/N/CHN/1384</v>
      </c>
      <c r="D192" s="9" t="s">
        <v>1449</v>
      </c>
      <c r="E192" s="9" t="s">
        <v>1450</v>
      </c>
      <c r="F192" s="9" t="s">
        <v>1451</v>
      </c>
      <c r="G192" s="9" t="s">
        <v>38</v>
      </c>
      <c r="H192" s="9" t="s">
        <v>38</v>
      </c>
      <c r="I192" s="9" t="s">
        <v>60</v>
      </c>
      <c r="J192" s="9" t="s">
        <v>38</v>
      </c>
      <c r="K192" s="9" t="s">
        <v>61</v>
      </c>
      <c r="L192" s="6" t="s">
        <v>38</v>
      </c>
      <c r="M192" s="10">
        <v>46214</v>
      </c>
      <c r="N192" s="7" t="s">
        <v>1431</v>
      </c>
      <c r="O192" s="7" t="s">
        <v>42</v>
      </c>
      <c r="P192" s="6" t="s">
        <v>43</v>
      </c>
      <c r="Q192" s="9" t="s">
        <v>1452</v>
      </c>
      <c r="R192" s="6" t="str">
        <f>HYPERLINK("https://docs.wto.org/imrd/directdoc.asp?DDFDocuments/t/G/SPS/NCHN1384.docx", "https://docs.wto.org/imrd/directdoc.asp?DDFDocuments/t/G/SPS/NCHN1384.docx")</f>
        <v>https://docs.wto.org/imrd/directdoc.asp?DDFDocuments/t/G/SPS/NCHN1384.docx</v>
      </c>
      <c r="S192" s="6" t="str">
        <f>HYPERLINK("https://docs.wto.org/imrd/directdoc.asp?DDFDocuments/u/G/SPS/NCHN1384.docx", "https://docs.wto.org/imrd/directdoc.asp?DDFDocuments/u/G/SPS/NCHN1384.docx")</f>
        <v>https://docs.wto.org/imrd/directdoc.asp?DDFDocuments/u/G/SPS/NCHN1384.docx</v>
      </c>
      <c r="T192" s="6" t="str">
        <f>HYPERLINK("https://docs.wto.org/imrd/directdoc.asp?DDFDocuments/v/G/SPS/NCHN1384.docx", "https://docs.wto.org/imrd/directdoc.asp?DDFDocuments/v/G/SPS/NCHN1384.docx")</f>
        <v>https://docs.wto.org/imrd/directdoc.asp?DDFDocuments/v/G/SPS/NCHN1384.docx</v>
      </c>
      <c r="U192" s="6" t="s">
        <v>38</v>
      </c>
      <c r="V192" s="6" t="s">
        <v>38</v>
      </c>
      <c r="W192" s="6" t="s">
        <v>38</v>
      </c>
      <c r="X192" s="6" t="s">
        <v>38</v>
      </c>
      <c r="Y192" s="6" t="s">
        <v>38</v>
      </c>
      <c r="Z192" s="6" t="s">
        <v>38</v>
      </c>
      <c r="AA192" s="6" t="s">
        <v>38</v>
      </c>
      <c r="AB192" s="9" t="s">
        <v>38</v>
      </c>
      <c r="AC192" s="6" t="s">
        <v>45</v>
      </c>
      <c r="AD192" s="6" t="s">
        <v>45</v>
      </c>
      <c r="AE192" s="6" t="s">
        <v>45</v>
      </c>
      <c r="AF192" s="6" t="s">
        <v>46</v>
      </c>
      <c r="AG192" s="6" t="s">
        <v>65</v>
      </c>
      <c r="AH192" s="9" t="s">
        <v>38</v>
      </c>
    </row>
    <row r="193" spans="1:34" ht="20.100000000000001" customHeight="1" x14ac:dyDescent="0.25">
      <c r="A193" s="6" t="s">
        <v>390</v>
      </c>
      <c r="B193" s="10">
        <v>46154</v>
      </c>
      <c r="C193" s="8" t="str">
        <f>HYPERLINK("https://epingalert.org/en/Search?viewData= G/SPS/N/CHN/1385"," G/SPS/N/CHN/1385")</f>
        <v xml:space="preserve"> G/SPS/N/CHN/1385</v>
      </c>
      <c r="D193" s="9" t="s">
        <v>1453</v>
      </c>
      <c r="E193" s="9" t="s">
        <v>1454</v>
      </c>
      <c r="F193" s="9" t="s">
        <v>1455</v>
      </c>
      <c r="G193" s="9" t="s">
        <v>38</v>
      </c>
      <c r="H193" s="9" t="s">
        <v>38</v>
      </c>
      <c r="I193" s="9" t="s">
        <v>60</v>
      </c>
      <c r="J193" s="9" t="s">
        <v>38</v>
      </c>
      <c r="K193" s="9" t="s">
        <v>61</v>
      </c>
      <c r="L193" s="6" t="s">
        <v>38</v>
      </c>
      <c r="M193" s="10">
        <v>46214</v>
      </c>
      <c r="N193" s="7" t="s">
        <v>1431</v>
      </c>
      <c r="O193" s="7" t="s">
        <v>1431</v>
      </c>
      <c r="P193" s="6" t="s">
        <v>43</v>
      </c>
      <c r="Q193" s="9" t="s">
        <v>1456</v>
      </c>
      <c r="R193" s="6" t="str">
        <f>HYPERLINK("https://docs.wto.org/imrd/directdoc.asp?DDFDocuments/t/G/SPS/NCHN1385.docx", "https://docs.wto.org/imrd/directdoc.asp?DDFDocuments/t/G/SPS/NCHN1385.docx")</f>
        <v>https://docs.wto.org/imrd/directdoc.asp?DDFDocuments/t/G/SPS/NCHN1385.docx</v>
      </c>
      <c r="S193" s="6" t="str">
        <f>HYPERLINK("https://docs.wto.org/imrd/directdoc.asp?DDFDocuments/u/G/SPS/NCHN1385.docx", "https://docs.wto.org/imrd/directdoc.asp?DDFDocuments/u/G/SPS/NCHN1385.docx")</f>
        <v>https://docs.wto.org/imrd/directdoc.asp?DDFDocuments/u/G/SPS/NCHN1385.docx</v>
      </c>
      <c r="T193" s="6" t="str">
        <f>HYPERLINK("https://docs.wto.org/imrd/directdoc.asp?DDFDocuments/v/G/SPS/NCHN1385.docx", "https://docs.wto.org/imrd/directdoc.asp?DDFDocuments/v/G/SPS/NCHN1385.docx")</f>
        <v>https://docs.wto.org/imrd/directdoc.asp?DDFDocuments/v/G/SPS/NCHN1385.docx</v>
      </c>
      <c r="U193" s="6" t="s">
        <v>38</v>
      </c>
      <c r="V193" s="6" t="s">
        <v>38</v>
      </c>
      <c r="W193" s="6" t="s">
        <v>38</v>
      </c>
      <c r="X193" s="6" t="s">
        <v>38</v>
      </c>
      <c r="Y193" s="6" t="s">
        <v>38</v>
      </c>
      <c r="Z193" s="6" t="s">
        <v>38</v>
      </c>
      <c r="AA193" s="6" t="s">
        <v>38</v>
      </c>
      <c r="AB193" s="9" t="s">
        <v>38</v>
      </c>
      <c r="AC193" s="6" t="s">
        <v>45</v>
      </c>
      <c r="AD193" s="6" t="s">
        <v>45</v>
      </c>
      <c r="AE193" s="6" t="s">
        <v>45</v>
      </c>
      <c r="AF193" s="6" t="s">
        <v>46</v>
      </c>
      <c r="AG193" s="6" t="s">
        <v>65</v>
      </c>
      <c r="AH193" s="9" t="s">
        <v>38</v>
      </c>
    </row>
    <row r="194" spans="1:34" ht="20.100000000000001" customHeight="1" x14ac:dyDescent="0.25">
      <c r="A194" s="6" t="s">
        <v>390</v>
      </c>
      <c r="B194" s="10">
        <v>46154</v>
      </c>
      <c r="C194" s="8" t="str">
        <f>HYPERLINK("https://epingalert.org/en/Search?viewData= G/SPS/N/CHN/1386"," G/SPS/N/CHN/1386")</f>
        <v xml:space="preserve"> G/SPS/N/CHN/1386</v>
      </c>
      <c r="D194" s="9" t="s">
        <v>1457</v>
      </c>
      <c r="E194" s="9" t="s">
        <v>1458</v>
      </c>
      <c r="F194" s="9" t="s">
        <v>1459</v>
      </c>
      <c r="G194" s="9" t="s">
        <v>38</v>
      </c>
      <c r="H194" s="9" t="s">
        <v>38</v>
      </c>
      <c r="I194" s="9" t="s">
        <v>60</v>
      </c>
      <c r="J194" s="9" t="s">
        <v>38</v>
      </c>
      <c r="K194" s="9" t="s">
        <v>61</v>
      </c>
      <c r="L194" s="6" t="s">
        <v>38</v>
      </c>
      <c r="M194" s="10">
        <v>46214</v>
      </c>
      <c r="N194" s="7" t="s">
        <v>1431</v>
      </c>
      <c r="O194" s="7" t="s">
        <v>42</v>
      </c>
      <c r="P194" s="6" t="s">
        <v>43</v>
      </c>
      <c r="Q194" s="9" t="s">
        <v>1460</v>
      </c>
      <c r="R194" s="6" t="str">
        <f>HYPERLINK("https://docs.wto.org/imrd/directdoc.asp?DDFDocuments/t/G/SPS/NCHN1386.docx", "https://docs.wto.org/imrd/directdoc.asp?DDFDocuments/t/G/SPS/NCHN1386.docx")</f>
        <v>https://docs.wto.org/imrd/directdoc.asp?DDFDocuments/t/G/SPS/NCHN1386.docx</v>
      </c>
      <c r="S194" s="6" t="str">
        <f>HYPERLINK("https://docs.wto.org/imrd/directdoc.asp?DDFDocuments/u/G/SPS/NCHN1386.docx", "https://docs.wto.org/imrd/directdoc.asp?DDFDocuments/u/G/SPS/NCHN1386.docx")</f>
        <v>https://docs.wto.org/imrd/directdoc.asp?DDFDocuments/u/G/SPS/NCHN1386.docx</v>
      </c>
      <c r="T194" s="6" t="str">
        <f>HYPERLINK("https://docs.wto.org/imrd/directdoc.asp?DDFDocuments/v/G/SPS/NCHN1386.docx", "https://docs.wto.org/imrd/directdoc.asp?DDFDocuments/v/G/SPS/NCHN1386.docx")</f>
        <v>https://docs.wto.org/imrd/directdoc.asp?DDFDocuments/v/G/SPS/NCHN1386.docx</v>
      </c>
      <c r="U194" s="6" t="s">
        <v>38</v>
      </c>
      <c r="V194" s="6" t="s">
        <v>38</v>
      </c>
      <c r="W194" s="6" t="s">
        <v>38</v>
      </c>
      <c r="X194" s="6" t="s">
        <v>38</v>
      </c>
      <c r="Y194" s="6" t="s">
        <v>38</v>
      </c>
      <c r="Z194" s="6" t="s">
        <v>38</v>
      </c>
      <c r="AA194" s="6" t="s">
        <v>38</v>
      </c>
      <c r="AB194" s="9" t="s">
        <v>38</v>
      </c>
      <c r="AC194" s="6" t="s">
        <v>46</v>
      </c>
      <c r="AD194" s="6" t="s">
        <v>45</v>
      </c>
      <c r="AE194" s="6" t="s">
        <v>45</v>
      </c>
      <c r="AF194" s="6" t="s">
        <v>45</v>
      </c>
      <c r="AG194" s="6" t="s">
        <v>46</v>
      </c>
      <c r="AH194" s="9" t="s">
        <v>38</v>
      </c>
    </row>
    <row r="195" spans="1:34" ht="20.100000000000001" customHeight="1" x14ac:dyDescent="0.25">
      <c r="A195" s="6" t="s">
        <v>406</v>
      </c>
      <c r="B195" s="10">
        <v>46154</v>
      </c>
      <c r="C195" s="8" t="str">
        <f>HYPERLINK("https://epingalert.org/en/Search?viewData= G/SPS/N/PER/1124"," G/SPS/N/PER/1124")</f>
        <v xml:space="preserve"> G/SPS/N/PER/1124</v>
      </c>
      <c r="D195" s="9" t="s">
        <v>1461</v>
      </c>
      <c r="E195" s="9" t="s">
        <v>1462</v>
      </c>
      <c r="F195" s="9" t="s">
        <v>1463</v>
      </c>
      <c r="G195" s="9" t="s">
        <v>1464</v>
      </c>
      <c r="H195" s="9" t="s">
        <v>38</v>
      </c>
      <c r="I195" s="9" t="s">
        <v>52</v>
      </c>
      <c r="J195" s="9" t="s">
        <v>38</v>
      </c>
      <c r="K195" s="9" t="s">
        <v>338</v>
      </c>
      <c r="L195" s="6" t="s">
        <v>34</v>
      </c>
      <c r="M195" s="10" t="s">
        <v>38</v>
      </c>
      <c r="N195" s="7" t="s">
        <v>74</v>
      </c>
      <c r="O195" s="7" t="s">
        <v>471</v>
      </c>
      <c r="P195" s="6" t="s">
        <v>43</v>
      </c>
      <c r="Q195" s="9" t="s">
        <v>1465</v>
      </c>
      <c r="R195" s="6" t="str">
        <f>HYPERLINK("https://docs.wto.org/imrd/directdoc.asp?DDFDocuments/t/G/SPS/NPER1124.docx", "https://docs.wto.org/imrd/directdoc.asp?DDFDocuments/t/G/SPS/NPER1124.docx")</f>
        <v>https://docs.wto.org/imrd/directdoc.asp?DDFDocuments/t/G/SPS/NPER1124.docx</v>
      </c>
      <c r="S195" s="6" t="str">
        <f>HYPERLINK("https://docs.wto.org/imrd/directdoc.asp?DDFDocuments/u/G/SPS/NPER1124.docx", "https://docs.wto.org/imrd/directdoc.asp?DDFDocuments/u/G/SPS/NPER1124.docx")</f>
        <v>https://docs.wto.org/imrd/directdoc.asp?DDFDocuments/u/G/SPS/NPER1124.docx</v>
      </c>
      <c r="T195" s="6" t="str">
        <f>HYPERLINK("https://docs.wto.org/imrd/directdoc.asp?DDFDocuments/v/G/SPS/NPER1124.docx", "https://docs.wto.org/imrd/directdoc.asp?DDFDocuments/v/G/SPS/NPER1124.docx")</f>
        <v>https://docs.wto.org/imrd/directdoc.asp?DDFDocuments/v/G/SPS/NPER1124.docx</v>
      </c>
      <c r="U195" s="6" t="s">
        <v>38</v>
      </c>
      <c r="V195" s="6" t="s">
        <v>38</v>
      </c>
      <c r="W195" s="6" t="s">
        <v>38</v>
      </c>
      <c r="X195" s="6" t="s">
        <v>38</v>
      </c>
      <c r="Y195" s="6" t="s">
        <v>38</v>
      </c>
      <c r="Z195" s="6" t="s">
        <v>38</v>
      </c>
      <c r="AA195" s="6" t="s">
        <v>38</v>
      </c>
      <c r="AB195" s="9" t="s">
        <v>38</v>
      </c>
      <c r="AC195" s="6" t="s">
        <v>45</v>
      </c>
      <c r="AD195" s="6" t="s">
        <v>45</v>
      </c>
      <c r="AE195" s="6" t="s">
        <v>46</v>
      </c>
      <c r="AF195" s="6" t="s">
        <v>45</v>
      </c>
      <c r="AG195" s="6" t="s">
        <v>46</v>
      </c>
      <c r="AH195" s="9" t="s">
        <v>38</v>
      </c>
    </row>
    <row r="196" spans="1:34" ht="20.100000000000001" customHeight="1" x14ac:dyDescent="0.25">
      <c r="A196" s="6" t="s">
        <v>406</v>
      </c>
      <c r="B196" s="10">
        <v>46154</v>
      </c>
      <c r="C196" s="8" t="str">
        <f>HYPERLINK("https://epingalert.org/en/Search?viewData= G/SPS/N/PER/1125"," G/SPS/N/PER/1125")</f>
        <v xml:space="preserve"> G/SPS/N/PER/1125</v>
      </c>
      <c r="D196" s="9" t="s">
        <v>1466</v>
      </c>
      <c r="E196" s="9" t="s">
        <v>1467</v>
      </c>
      <c r="F196" s="9" t="s">
        <v>1468</v>
      </c>
      <c r="G196" s="9" t="s">
        <v>1469</v>
      </c>
      <c r="H196" s="9" t="s">
        <v>38</v>
      </c>
      <c r="I196" s="9" t="s">
        <v>52</v>
      </c>
      <c r="J196" s="9" t="s">
        <v>38</v>
      </c>
      <c r="K196" s="9" t="s">
        <v>338</v>
      </c>
      <c r="L196" s="6" t="s">
        <v>413</v>
      </c>
      <c r="M196" s="10">
        <v>46214</v>
      </c>
      <c r="N196" s="7" t="s">
        <v>74</v>
      </c>
      <c r="O196" s="7" t="s">
        <v>471</v>
      </c>
      <c r="P196" s="6" t="s">
        <v>43</v>
      </c>
      <c r="Q196" s="9" t="s">
        <v>1470</v>
      </c>
      <c r="R196" s="6" t="str">
        <f>HYPERLINK("https://docs.wto.org/imrd/directdoc.asp?DDFDocuments/t/G/SPS/NPER1125.docx", "https://docs.wto.org/imrd/directdoc.asp?DDFDocuments/t/G/SPS/NPER1125.docx")</f>
        <v>https://docs.wto.org/imrd/directdoc.asp?DDFDocuments/t/G/SPS/NPER1125.docx</v>
      </c>
      <c r="S196" s="6" t="str">
        <f>HYPERLINK("https://docs.wto.org/imrd/directdoc.asp?DDFDocuments/u/G/SPS/NPER1125.docx", "https://docs.wto.org/imrd/directdoc.asp?DDFDocuments/u/G/SPS/NPER1125.docx")</f>
        <v>https://docs.wto.org/imrd/directdoc.asp?DDFDocuments/u/G/SPS/NPER1125.docx</v>
      </c>
      <c r="T196" s="6" t="str">
        <f>HYPERLINK("https://docs.wto.org/imrd/directdoc.asp?DDFDocuments/v/G/SPS/NPER1125.docx", "https://docs.wto.org/imrd/directdoc.asp?DDFDocuments/v/G/SPS/NPER1125.docx")</f>
        <v>https://docs.wto.org/imrd/directdoc.asp?DDFDocuments/v/G/SPS/NPER1125.docx</v>
      </c>
      <c r="U196" s="6" t="s">
        <v>38</v>
      </c>
      <c r="V196" s="6" t="s">
        <v>38</v>
      </c>
      <c r="W196" s="6" t="s">
        <v>38</v>
      </c>
      <c r="X196" s="6" t="s">
        <v>38</v>
      </c>
      <c r="Y196" s="6" t="s">
        <v>38</v>
      </c>
      <c r="Z196" s="6" t="s">
        <v>38</v>
      </c>
      <c r="AA196" s="6" t="s">
        <v>38</v>
      </c>
      <c r="AB196" s="9" t="s">
        <v>38</v>
      </c>
      <c r="AC196" s="6" t="s">
        <v>45</v>
      </c>
      <c r="AD196" s="6" t="s">
        <v>45</v>
      </c>
      <c r="AE196" s="6" t="s">
        <v>46</v>
      </c>
      <c r="AF196" s="6" t="s">
        <v>45</v>
      </c>
      <c r="AG196" s="6" t="s">
        <v>46</v>
      </c>
      <c r="AH196" s="9" t="s">
        <v>38</v>
      </c>
    </row>
    <row r="197" spans="1:34" ht="20.100000000000001" customHeight="1" x14ac:dyDescent="0.25">
      <c r="A197" s="6" t="s">
        <v>156</v>
      </c>
      <c r="B197" s="10">
        <v>46154</v>
      </c>
      <c r="C197" s="8" t="str">
        <f>HYPERLINK("https://epingalert.org/en/Search?viewData= G/TBT/N/AUS/198"," G/TBT/N/AUS/198")</f>
        <v xml:space="preserve"> G/TBT/N/AUS/198</v>
      </c>
      <c r="D197" s="9" t="s">
        <v>1471</v>
      </c>
      <c r="E197" s="9" t="s">
        <v>885</v>
      </c>
      <c r="F197" s="9" t="s">
        <v>779</v>
      </c>
      <c r="G197" s="9" t="s">
        <v>38</v>
      </c>
      <c r="H197" s="9" t="s">
        <v>1472</v>
      </c>
      <c r="I197" s="9" t="s">
        <v>781</v>
      </c>
      <c r="J197" s="9" t="s">
        <v>782</v>
      </c>
      <c r="K197" s="9" t="s">
        <v>887</v>
      </c>
      <c r="L197" s="6"/>
      <c r="M197" s="10">
        <v>46214</v>
      </c>
      <c r="N197" s="7" t="s">
        <v>888</v>
      </c>
      <c r="O197" s="7" t="s">
        <v>889</v>
      </c>
      <c r="P197" s="6" t="s">
        <v>43</v>
      </c>
      <c r="Q197" s="9" t="s">
        <v>890</v>
      </c>
      <c r="R197" s="6" t="str">
        <f>HYPERLINK("https://docs.wto.org/imrd/directdoc.asp?DDFDocuments/t/G/TBTN26/AUS198.docx", "https://docs.wto.org/imrd/directdoc.asp?DDFDocuments/t/G/TBTN26/AUS198.docx")</f>
        <v>https://docs.wto.org/imrd/directdoc.asp?DDFDocuments/t/G/TBTN26/AUS198.docx</v>
      </c>
      <c r="S197" s="6" t="str">
        <f>HYPERLINK("https://docs.wto.org/imrd/directdoc.asp?DDFDocuments/u/G/TBTN26/AUS198.docx", "https://docs.wto.org/imrd/directdoc.asp?DDFDocuments/u/G/TBTN26/AUS198.docx")</f>
        <v>https://docs.wto.org/imrd/directdoc.asp?DDFDocuments/u/G/TBTN26/AUS198.docx</v>
      </c>
      <c r="T197" s="6" t="str">
        <f>HYPERLINK("https://docs.wto.org/imrd/directdoc.asp?DDFDocuments/v/G/TBTN26/AUS198.docx", "https://docs.wto.org/imrd/directdoc.asp?DDFDocuments/v/G/TBTN26/AUS198.docx")</f>
        <v>https://docs.wto.org/imrd/directdoc.asp?DDFDocuments/v/G/TBTN26/AUS198.docx</v>
      </c>
      <c r="U197" s="6" t="s">
        <v>46</v>
      </c>
      <c r="V197" s="6" t="s">
        <v>45</v>
      </c>
      <c r="W197" s="6" t="s">
        <v>45</v>
      </c>
      <c r="X197" s="6" t="s">
        <v>45</v>
      </c>
      <c r="Y197" s="6" t="s">
        <v>45</v>
      </c>
      <c r="Z197" s="6" t="s">
        <v>45</v>
      </c>
      <c r="AA197" s="6" t="s">
        <v>45</v>
      </c>
      <c r="AB197" s="9" t="s">
        <v>891</v>
      </c>
      <c r="AC197" s="6" t="s">
        <v>38</v>
      </c>
      <c r="AD197" s="6" t="s">
        <v>38</v>
      </c>
      <c r="AE197" s="6" t="s">
        <v>38</v>
      </c>
      <c r="AF197" s="6" t="s">
        <v>38</v>
      </c>
      <c r="AG197" s="6" t="s">
        <v>38</v>
      </c>
      <c r="AH197" s="9" t="s">
        <v>38</v>
      </c>
    </row>
    <row r="198" spans="1:34" ht="20.100000000000001" customHeight="1" x14ac:dyDescent="0.25">
      <c r="A198" s="6" t="s">
        <v>34</v>
      </c>
      <c r="B198" s="10">
        <v>46154</v>
      </c>
      <c r="C198" s="8" t="str">
        <f>HYPERLINK("https://epingalert.org/en/Search?viewData= G/TBT/N/BRA/1536/Add.1"," G/TBT/N/BRA/1536/Add.1")</f>
        <v xml:space="preserve"> G/TBT/N/BRA/1536/Add.1</v>
      </c>
      <c r="D198" s="9" t="s">
        <v>1473</v>
      </c>
      <c r="E198" s="9" t="s">
        <v>1474</v>
      </c>
      <c r="F198" s="9" t="s">
        <v>516</v>
      </c>
      <c r="G198" s="9" t="s">
        <v>1023</v>
      </c>
      <c r="H198" s="9" t="s">
        <v>1475</v>
      </c>
      <c r="I198" s="9" t="s">
        <v>765</v>
      </c>
      <c r="J198" s="9" t="s">
        <v>1476</v>
      </c>
      <c r="K198" s="9" t="s">
        <v>38</v>
      </c>
      <c r="L198" s="6"/>
      <c r="M198" s="10" t="s">
        <v>38</v>
      </c>
      <c r="N198" s="7"/>
      <c r="O198" s="7"/>
      <c r="P198" s="6" t="s">
        <v>54</v>
      </c>
      <c r="Q198" s="6"/>
      <c r="R198" s="6" t="str">
        <f>HYPERLINK("https://docs.wto.org/imrd/directdoc.asp?DDFDocuments/t/G/TBTN24/BRA1536A1.docx", "https://docs.wto.org/imrd/directdoc.asp?DDFDocuments/t/G/TBTN24/BRA1536A1.docx")</f>
        <v>https://docs.wto.org/imrd/directdoc.asp?DDFDocuments/t/G/TBTN24/BRA1536A1.docx</v>
      </c>
      <c r="S198" s="6" t="str">
        <f>HYPERLINK("https://docs.wto.org/imrd/directdoc.asp?DDFDocuments/u/G/TBTN24/BRA1536A1.docx", "https://docs.wto.org/imrd/directdoc.asp?DDFDocuments/u/G/TBTN24/BRA1536A1.docx")</f>
        <v>https://docs.wto.org/imrd/directdoc.asp?DDFDocuments/u/G/TBTN24/BRA1536A1.docx</v>
      </c>
      <c r="T198" s="6" t="str">
        <f>HYPERLINK("https://docs.wto.org/imrd/directdoc.asp?DDFDocuments/v/G/TBTN24/BRA1536A1.docx", "https://docs.wto.org/imrd/directdoc.asp?DDFDocuments/v/G/TBTN24/BRA1536A1.docx")</f>
        <v>https://docs.wto.org/imrd/directdoc.asp?DDFDocuments/v/G/TBTN24/BRA1536A1.docx</v>
      </c>
      <c r="U198" s="6" t="s">
        <v>46</v>
      </c>
      <c r="V198" s="6" t="s">
        <v>45</v>
      </c>
      <c r="W198" s="6" t="s">
        <v>45</v>
      </c>
      <c r="X198" s="6" t="s">
        <v>45</v>
      </c>
      <c r="Y198" s="6" t="s">
        <v>45</v>
      </c>
      <c r="Z198" s="6" t="s">
        <v>45</v>
      </c>
      <c r="AA198" s="6" t="s">
        <v>45</v>
      </c>
      <c r="AB198" s="9" t="s">
        <v>38</v>
      </c>
      <c r="AC198" s="6" t="s">
        <v>38</v>
      </c>
      <c r="AD198" s="6" t="s">
        <v>38</v>
      </c>
      <c r="AE198" s="6" t="s">
        <v>38</v>
      </c>
      <c r="AF198" s="6" t="s">
        <v>38</v>
      </c>
      <c r="AG198" s="6" t="s">
        <v>38</v>
      </c>
      <c r="AH198" s="9" t="s">
        <v>38</v>
      </c>
    </row>
    <row r="199" spans="1:34" ht="20.100000000000001" customHeight="1" x14ac:dyDescent="0.25">
      <c r="A199" s="6" t="s">
        <v>34</v>
      </c>
      <c r="B199" s="10">
        <v>46154</v>
      </c>
      <c r="C199" s="8" t="str">
        <f>HYPERLINK("https://epingalert.org/en/Search?viewData= G/TBT/N/BRA/1632"," G/TBT/N/BRA/1632")</f>
        <v xml:space="preserve"> G/TBT/N/BRA/1632</v>
      </c>
      <c r="D199" s="9" t="s">
        <v>1026</v>
      </c>
      <c r="E199" s="9" t="s">
        <v>1477</v>
      </c>
      <c r="F199" s="9" t="s">
        <v>1028</v>
      </c>
      <c r="G199" s="9" t="s">
        <v>1478</v>
      </c>
      <c r="H199" s="9" t="s">
        <v>1479</v>
      </c>
      <c r="I199" s="9" t="s">
        <v>280</v>
      </c>
      <c r="J199" s="9" t="s">
        <v>38</v>
      </c>
      <c r="K199" s="9" t="s">
        <v>73</v>
      </c>
      <c r="L199" s="6"/>
      <c r="M199" s="10" t="s">
        <v>38</v>
      </c>
      <c r="N199" s="7" t="s">
        <v>65</v>
      </c>
      <c r="O199" s="7" t="s">
        <v>65</v>
      </c>
      <c r="P199" s="6" t="s">
        <v>43</v>
      </c>
      <c r="Q199" s="6"/>
      <c r="R199" s="6" t="str">
        <f>HYPERLINK("https://docs.wto.org/imrd/directdoc.asp?DDFDocuments/t/G/TBTN26/BRA1632.docx", "https://docs.wto.org/imrd/directdoc.asp?DDFDocuments/t/G/TBTN26/BRA1632.docx")</f>
        <v>https://docs.wto.org/imrd/directdoc.asp?DDFDocuments/t/G/TBTN26/BRA1632.docx</v>
      </c>
      <c r="S199" s="6" t="str">
        <f>HYPERLINK("https://docs.wto.org/imrd/directdoc.asp?DDFDocuments/u/G/TBTN26/BRA1632.docx", "https://docs.wto.org/imrd/directdoc.asp?DDFDocuments/u/G/TBTN26/BRA1632.docx")</f>
        <v>https://docs.wto.org/imrd/directdoc.asp?DDFDocuments/u/G/TBTN26/BRA1632.docx</v>
      </c>
      <c r="T199" s="6" t="str">
        <f>HYPERLINK("https://docs.wto.org/imrd/directdoc.asp?DDFDocuments/v/G/TBTN26/BRA1632.docx", "https://docs.wto.org/imrd/directdoc.asp?DDFDocuments/v/G/TBTN26/BRA1632.docx")</f>
        <v>https://docs.wto.org/imrd/directdoc.asp?DDFDocuments/v/G/TBTN26/BRA1632.docx</v>
      </c>
      <c r="U199" s="6" t="s">
        <v>46</v>
      </c>
      <c r="V199" s="6" t="s">
        <v>45</v>
      </c>
      <c r="W199" s="6" t="s">
        <v>45</v>
      </c>
      <c r="X199" s="6" t="s">
        <v>45</v>
      </c>
      <c r="Y199" s="6" t="s">
        <v>45</v>
      </c>
      <c r="Z199" s="6" t="s">
        <v>45</v>
      </c>
      <c r="AA199" s="6" t="s">
        <v>45</v>
      </c>
      <c r="AB199" s="9" t="s">
        <v>1480</v>
      </c>
      <c r="AC199" s="6" t="s">
        <v>38</v>
      </c>
      <c r="AD199" s="6" t="s">
        <v>38</v>
      </c>
      <c r="AE199" s="6" t="s">
        <v>38</v>
      </c>
      <c r="AF199" s="6" t="s">
        <v>38</v>
      </c>
      <c r="AG199" s="6" t="s">
        <v>38</v>
      </c>
      <c r="AH199" s="9" t="s">
        <v>38</v>
      </c>
    </row>
    <row r="200" spans="1:34" ht="20.100000000000001" customHeight="1" x14ac:dyDescent="0.25">
      <c r="A200" s="6" t="s">
        <v>447</v>
      </c>
      <c r="B200" s="10">
        <v>46154</v>
      </c>
      <c r="C200" s="8" t="str">
        <f>HYPERLINK("https://epingalert.org/en/Search?viewData= G/TBT/N/CRI/189/Add.42"," G/TBT/N/CRI/189/Add.42")</f>
        <v xml:space="preserve"> G/TBT/N/CRI/189/Add.42</v>
      </c>
      <c r="D200" s="9" t="s">
        <v>1481</v>
      </c>
      <c r="E200" s="9" t="s">
        <v>1482</v>
      </c>
      <c r="F200" s="9" t="s">
        <v>1483</v>
      </c>
      <c r="G200" s="9" t="s">
        <v>1484</v>
      </c>
      <c r="H200" s="9" t="s">
        <v>1485</v>
      </c>
      <c r="I200" s="9" t="s">
        <v>1486</v>
      </c>
      <c r="J200" s="9" t="s">
        <v>38</v>
      </c>
      <c r="K200" s="9" t="s">
        <v>38</v>
      </c>
      <c r="L200" s="6"/>
      <c r="M200" s="10" t="s">
        <v>38</v>
      </c>
      <c r="N200" s="7"/>
      <c r="O200" s="7"/>
      <c r="P200" s="6" t="s">
        <v>54</v>
      </c>
      <c r="Q200" s="9" t="s">
        <v>1487</v>
      </c>
      <c r="R200" s="6" t="str">
        <f>HYPERLINK("https://docs.wto.org/imrd/directdoc.asp?DDFDocuments/t/G/TBTN20/CRI189A42.docx", "https://docs.wto.org/imrd/directdoc.asp?DDFDocuments/t/G/TBTN20/CRI189A42.docx")</f>
        <v>https://docs.wto.org/imrd/directdoc.asp?DDFDocuments/t/G/TBTN20/CRI189A42.docx</v>
      </c>
      <c r="S200" s="6" t="str">
        <f>HYPERLINK("https://docs.wto.org/imrd/directdoc.asp?DDFDocuments/u/G/TBTN20/CRI189A42.docx", "https://docs.wto.org/imrd/directdoc.asp?DDFDocuments/u/G/TBTN20/CRI189A42.docx")</f>
        <v>https://docs.wto.org/imrd/directdoc.asp?DDFDocuments/u/G/TBTN20/CRI189A42.docx</v>
      </c>
      <c r="T200" s="6" t="str">
        <f>HYPERLINK("https://docs.wto.org/imrd/directdoc.asp?DDFDocuments/v/G/TBTN20/CRI189A42.docx", "https://docs.wto.org/imrd/directdoc.asp?DDFDocuments/v/G/TBTN20/CRI189A42.docx")</f>
        <v>https://docs.wto.org/imrd/directdoc.asp?DDFDocuments/v/G/TBTN20/CRI189A42.docx</v>
      </c>
      <c r="U200" s="6" t="s">
        <v>46</v>
      </c>
      <c r="V200" s="6" t="s">
        <v>45</v>
      </c>
      <c r="W200" s="6" t="s">
        <v>45</v>
      </c>
      <c r="X200" s="6" t="s">
        <v>45</v>
      </c>
      <c r="Y200" s="6" t="s">
        <v>45</v>
      </c>
      <c r="Z200" s="6" t="s">
        <v>45</v>
      </c>
      <c r="AA200" s="6" t="s">
        <v>45</v>
      </c>
      <c r="AB200" s="9" t="s">
        <v>38</v>
      </c>
      <c r="AC200" s="6" t="s">
        <v>38</v>
      </c>
      <c r="AD200" s="6" t="s">
        <v>38</v>
      </c>
      <c r="AE200" s="6" t="s">
        <v>38</v>
      </c>
      <c r="AF200" s="6" t="s">
        <v>38</v>
      </c>
      <c r="AG200" s="6" t="s">
        <v>38</v>
      </c>
      <c r="AH200" s="9" t="s">
        <v>38</v>
      </c>
    </row>
    <row r="201" spans="1:34" ht="20.100000000000001" customHeight="1" x14ac:dyDescent="0.25">
      <c r="A201" s="6" t="s">
        <v>824</v>
      </c>
      <c r="B201" s="10">
        <v>46154</v>
      </c>
      <c r="C201" s="8" t="str">
        <f>HYPERLINK("https://epingalert.org/en/Search?viewData= G/TBT/N/EGY/582"," G/TBT/N/EGY/582")</f>
        <v xml:space="preserve"> G/TBT/N/EGY/582</v>
      </c>
      <c r="D201" s="9" t="s">
        <v>1488</v>
      </c>
      <c r="E201" s="9" t="s">
        <v>1489</v>
      </c>
      <c r="F201" s="9" t="s">
        <v>1256</v>
      </c>
      <c r="G201" s="9" t="s">
        <v>38</v>
      </c>
      <c r="H201" s="9" t="s">
        <v>1257</v>
      </c>
      <c r="I201" s="9" t="s">
        <v>280</v>
      </c>
      <c r="J201" s="9" t="s">
        <v>1253</v>
      </c>
      <c r="K201" s="9" t="s">
        <v>38</v>
      </c>
      <c r="L201" s="6"/>
      <c r="M201" s="10">
        <v>46214</v>
      </c>
      <c r="N201" s="7" t="s">
        <v>74</v>
      </c>
      <c r="O201" s="7" t="s">
        <v>74</v>
      </c>
      <c r="P201" s="6" t="s">
        <v>43</v>
      </c>
      <c r="Q201" s="6"/>
      <c r="R201" s="6" t="str">
        <f>HYPERLINK("https://docs.wto.org/imrd/directdoc.asp?DDFDocuments/t/G/TBTN26/EGY582.docx", "https://docs.wto.org/imrd/directdoc.asp?DDFDocuments/t/G/TBTN26/EGY582.docx")</f>
        <v>https://docs.wto.org/imrd/directdoc.asp?DDFDocuments/t/G/TBTN26/EGY582.docx</v>
      </c>
      <c r="S201" s="6" t="str">
        <f>HYPERLINK("https://docs.wto.org/imrd/directdoc.asp?DDFDocuments/u/G/TBTN26/EGY582.docx", "https://docs.wto.org/imrd/directdoc.asp?DDFDocuments/u/G/TBTN26/EGY582.docx")</f>
        <v>https://docs.wto.org/imrd/directdoc.asp?DDFDocuments/u/G/TBTN26/EGY582.docx</v>
      </c>
      <c r="T201" s="6" t="str">
        <f>HYPERLINK("https://docs.wto.org/imrd/directdoc.asp?DDFDocuments/v/G/TBTN26/EGY582.docx", "https://docs.wto.org/imrd/directdoc.asp?DDFDocuments/v/G/TBTN26/EGY582.docx")</f>
        <v>https://docs.wto.org/imrd/directdoc.asp?DDFDocuments/v/G/TBTN26/EGY582.docx</v>
      </c>
      <c r="U201" s="6" t="s">
        <v>46</v>
      </c>
      <c r="V201" s="6" t="s">
        <v>45</v>
      </c>
      <c r="W201" s="6" t="s">
        <v>45</v>
      </c>
      <c r="X201" s="6" t="s">
        <v>45</v>
      </c>
      <c r="Y201" s="6" t="s">
        <v>45</v>
      </c>
      <c r="Z201" s="6" t="s">
        <v>45</v>
      </c>
      <c r="AA201" s="6" t="s">
        <v>45</v>
      </c>
      <c r="AB201" s="9" t="s">
        <v>1490</v>
      </c>
      <c r="AC201" s="6" t="s">
        <v>38</v>
      </c>
      <c r="AD201" s="6" t="s">
        <v>38</v>
      </c>
      <c r="AE201" s="6" t="s">
        <v>38</v>
      </c>
      <c r="AF201" s="6" t="s">
        <v>38</v>
      </c>
      <c r="AG201" s="6" t="s">
        <v>38</v>
      </c>
      <c r="AH201" s="9" t="s">
        <v>38</v>
      </c>
    </row>
    <row r="202" spans="1:34" ht="20.100000000000001" customHeight="1" x14ac:dyDescent="0.25">
      <c r="A202" s="6" t="s">
        <v>824</v>
      </c>
      <c r="B202" s="10">
        <v>46154</v>
      </c>
      <c r="C202" s="8" t="str">
        <f>HYPERLINK("https://epingalert.org/en/Search?viewData= G/TBT/N/EGY/583"," G/TBT/N/EGY/583")</f>
        <v xml:space="preserve"> G/TBT/N/EGY/583</v>
      </c>
      <c r="D202" s="9" t="s">
        <v>1491</v>
      </c>
      <c r="E202" s="9" t="s">
        <v>1492</v>
      </c>
      <c r="F202" s="9" t="s">
        <v>1256</v>
      </c>
      <c r="G202" s="9" t="s">
        <v>38</v>
      </c>
      <c r="H202" s="9" t="s">
        <v>1257</v>
      </c>
      <c r="I202" s="9" t="s">
        <v>280</v>
      </c>
      <c r="J202" s="9" t="s">
        <v>1253</v>
      </c>
      <c r="K202" s="9" t="s">
        <v>38</v>
      </c>
      <c r="L202" s="6"/>
      <c r="M202" s="10">
        <v>46214</v>
      </c>
      <c r="N202" s="7" t="s">
        <v>74</v>
      </c>
      <c r="O202" s="7" t="s">
        <v>74</v>
      </c>
      <c r="P202" s="6" t="s">
        <v>43</v>
      </c>
      <c r="Q202" s="6"/>
      <c r="R202" s="6" t="str">
        <f>HYPERLINK("https://docs.wto.org/imrd/directdoc.asp?DDFDocuments/t/G/TBTN26/EGY583.docx", "https://docs.wto.org/imrd/directdoc.asp?DDFDocuments/t/G/TBTN26/EGY583.docx")</f>
        <v>https://docs.wto.org/imrd/directdoc.asp?DDFDocuments/t/G/TBTN26/EGY583.docx</v>
      </c>
      <c r="S202" s="6" t="str">
        <f>HYPERLINK("https://docs.wto.org/imrd/directdoc.asp?DDFDocuments/u/G/TBTN26/EGY583.docx", "https://docs.wto.org/imrd/directdoc.asp?DDFDocuments/u/G/TBTN26/EGY583.docx")</f>
        <v>https://docs.wto.org/imrd/directdoc.asp?DDFDocuments/u/G/TBTN26/EGY583.docx</v>
      </c>
      <c r="T202" s="6" t="str">
        <f>HYPERLINK("https://docs.wto.org/imrd/directdoc.asp?DDFDocuments/v/G/TBTN26/EGY583.docx", "https://docs.wto.org/imrd/directdoc.asp?DDFDocuments/v/G/TBTN26/EGY583.docx")</f>
        <v>https://docs.wto.org/imrd/directdoc.asp?DDFDocuments/v/G/TBTN26/EGY583.docx</v>
      </c>
      <c r="U202" s="6" t="s">
        <v>46</v>
      </c>
      <c r="V202" s="6" t="s">
        <v>45</v>
      </c>
      <c r="W202" s="6" t="s">
        <v>45</v>
      </c>
      <c r="X202" s="6" t="s">
        <v>45</v>
      </c>
      <c r="Y202" s="6" t="s">
        <v>45</v>
      </c>
      <c r="Z202" s="6" t="s">
        <v>45</v>
      </c>
      <c r="AA202" s="6" t="s">
        <v>45</v>
      </c>
      <c r="AB202" s="9" t="s">
        <v>1493</v>
      </c>
      <c r="AC202" s="6" t="s">
        <v>38</v>
      </c>
      <c r="AD202" s="6" t="s">
        <v>38</v>
      </c>
      <c r="AE202" s="6" t="s">
        <v>38</v>
      </c>
      <c r="AF202" s="6" t="s">
        <v>38</v>
      </c>
      <c r="AG202" s="6" t="s">
        <v>38</v>
      </c>
      <c r="AH202" s="9" t="s">
        <v>38</v>
      </c>
    </row>
    <row r="203" spans="1:34" ht="20.100000000000001" customHeight="1" x14ac:dyDescent="0.25">
      <c r="A203" s="6" t="s">
        <v>824</v>
      </c>
      <c r="B203" s="10">
        <v>46154</v>
      </c>
      <c r="C203" s="8" t="str">
        <f>HYPERLINK("https://epingalert.org/en/Search?viewData= G/TBT/N/EGY/584"," G/TBT/N/EGY/584")</f>
        <v xml:space="preserve"> G/TBT/N/EGY/584</v>
      </c>
      <c r="D203" s="9" t="s">
        <v>1494</v>
      </c>
      <c r="E203" s="9" t="s">
        <v>1495</v>
      </c>
      <c r="F203" s="9" t="s">
        <v>1256</v>
      </c>
      <c r="G203" s="9" t="s">
        <v>38</v>
      </c>
      <c r="H203" s="9" t="s">
        <v>1257</v>
      </c>
      <c r="I203" s="9" t="s">
        <v>280</v>
      </c>
      <c r="J203" s="9" t="s">
        <v>1253</v>
      </c>
      <c r="K203" s="9" t="s">
        <v>38</v>
      </c>
      <c r="L203" s="6"/>
      <c r="M203" s="10">
        <v>46214</v>
      </c>
      <c r="N203" s="7" t="s">
        <v>74</v>
      </c>
      <c r="O203" s="7" t="s">
        <v>74</v>
      </c>
      <c r="P203" s="6" t="s">
        <v>43</v>
      </c>
      <c r="Q203" s="6"/>
      <c r="R203" s="6" t="str">
        <f>HYPERLINK("https://docs.wto.org/imrd/directdoc.asp?DDFDocuments/t/G/TBTN26/EGY584.docx", "https://docs.wto.org/imrd/directdoc.asp?DDFDocuments/t/G/TBTN26/EGY584.docx")</f>
        <v>https://docs.wto.org/imrd/directdoc.asp?DDFDocuments/t/G/TBTN26/EGY584.docx</v>
      </c>
      <c r="S203" s="6" t="str">
        <f>HYPERLINK("https://docs.wto.org/imrd/directdoc.asp?DDFDocuments/u/G/TBTN26/EGY584.docx", "https://docs.wto.org/imrd/directdoc.asp?DDFDocuments/u/G/TBTN26/EGY584.docx")</f>
        <v>https://docs.wto.org/imrd/directdoc.asp?DDFDocuments/u/G/TBTN26/EGY584.docx</v>
      </c>
      <c r="T203" s="6" t="str">
        <f>HYPERLINK("https://docs.wto.org/imrd/directdoc.asp?DDFDocuments/v/G/TBTN26/EGY584.docx", "https://docs.wto.org/imrd/directdoc.asp?DDFDocuments/v/G/TBTN26/EGY584.docx")</f>
        <v>https://docs.wto.org/imrd/directdoc.asp?DDFDocuments/v/G/TBTN26/EGY584.docx</v>
      </c>
      <c r="U203" s="6" t="s">
        <v>46</v>
      </c>
      <c r="V203" s="6" t="s">
        <v>45</v>
      </c>
      <c r="W203" s="6" t="s">
        <v>45</v>
      </c>
      <c r="X203" s="6" t="s">
        <v>45</v>
      </c>
      <c r="Y203" s="6" t="s">
        <v>45</v>
      </c>
      <c r="Z203" s="6" t="s">
        <v>45</v>
      </c>
      <c r="AA203" s="6" t="s">
        <v>45</v>
      </c>
      <c r="AB203" s="9" t="s">
        <v>1496</v>
      </c>
      <c r="AC203" s="6" t="s">
        <v>38</v>
      </c>
      <c r="AD203" s="6" t="s">
        <v>38</v>
      </c>
      <c r="AE203" s="6" t="s">
        <v>38</v>
      </c>
      <c r="AF203" s="6" t="s">
        <v>38</v>
      </c>
      <c r="AG203" s="6" t="s">
        <v>38</v>
      </c>
      <c r="AH203" s="9" t="s">
        <v>38</v>
      </c>
    </row>
    <row r="204" spans="1:34" ht="20.100000000000001" customHeight="1" x14ac:dyDescent="0.25">
      <c r="A204" s="6" t="s">
        <v>824</v>
      </c>
      <c r="B204" s="10">
        <v>46154</v>
      </c>
      <c r="C204" s="8" t="str">
        <f>HYPERLINK("https://epingalert.org/en/Search?viewData= G/TBT/N/EGY/585"," G/TBT/N/EGY/585")</f>
        <v xml:space="preserve"> G/TBT/N/EGY/585</v>
      </c>
      <c r="D204" s="9" t="s">
        <v>1497</v>
      </c>
      <c r="E204" s="9" t="s">
        <v>1498</v>
      </c>
      <c r="F204" s="9" t="s">
        <v>1256</v>
      </c>
      <c r="G204" s="9" t="s">
        <v>38</v>
      </c>
      <c r="H204" s="9" t="s">
        <v>1257</v>
      </c>
      <c r="I204" s="9" t="s">
        <v>280</v>
      </c>
      <c r="J204" s="9" t="s">
        <v>38</v>
      </c>
      <c r="K204" s="9" t="s">
        <v>38</v>
      </c>
      <c r="L204" s="6"/>
      <c r="M204" s="10">
        <v>46214</v>
      </c>
      <c r="N204" s="7" t="s">
        <v>74</v>
      </c>
      <c r="O204" s="7" t="s">
        <v>74</v>
      </c>
      <c r="P204" s="6" t="s">
        <v>43</v>
      </c>
      <c r="Q204" s="6"/>
      <c r="R204" s="6" t="str">
        <f>HYPERLINK("https://docs.wto.org/imrd/directdoc.asp?DDFDocuments/t/G/TBTN26/EGY585.docx", "https://docs.wto.org/imrd/directdoc.asp?DDFDocuments/t/G/TBTN26/EGY585.docx")</f>
        <v>https://docs.wto.org/imrd/directdoc.asp?DDFDocuments/t/G/TBTN26/EGY585.docx</v>
      </c>
      <c r="S204" s="6" t="str">
        <f>HYPERLINK("https://docs.wto.org/imrd/directdoc.asp?DDFDocuments/u/G/TBTN26/EGY585.docx", "https://docs.wto.org/imrd/directdoc.asp?DDFDocuments/u/G/TBTN26/EGY585.docx")</f>
        <v>https://docs.wto.org/imrd/directdoc.asp?DDFDocuments/u/G/TBTN26/EGY585.docx</v>
      </c>
      <c r="T204" s="6" t="str">
        <f>HYPERLINK("https://docs.wto.org/imrd/directdoc.asp?DDFDocuments/v/G/TBTN26/EGY585.docx", "https://docs.wto.org/imrd/directdoc.asp?DDFDocuments/v/G/TBTN26/EGY585.docx")</f>
        <v>https://docs.wto.org/imrd/directdoc.asp?DDFDocuments/v/G/TBTN26/EGY585.docx</v>
      </c>
      <c r="U204" s="6" t="s">
        <v>46</v>
      </c>
      <c r="V204" s="6" t="s">
        <v>45</v>
      </c>
      <c r="W204" s="6" t="s">
        <v>45</v>
      </c>
      <c r="X204" s="6" t="s">
        <v>45</v>
      </c>
      <c r="Y204" s="6" t="s">
        <v>45</v>
      </c>
      <c r="Z204" s="6" t="s">
        <v>45</v>
      </c>
      <c r="AA204" s="6" t="s">
        <v>45</v>
      </c>
      <c r="AB204" s="9" t="s">
        <v>1499</v>
      </c>
      <c r="AC204" s="6" t="s">
        <v>38</v>
      </c>
      <c r="AD204" s="6" t="s">
        <v>38</v>
      </c>
      <c r="AE204" s="6" t="s">
        <v>38</v>
      </c>
      <c r="AF204" s="6" t="s">
        <v>38</v>
      </c>
      <c r="AG204" s="6" t="s">
        <v>38</v>
      </c>
      <c r="AH204" s="9" t="s">
        <v>38</v>
      </c>
    </row>
    <row r="205" spans="1:34" ht="20.100000000000001" customHeight="1" x14ac:dyDescent="0.25">
      <c r="A205" s="6" t="s">
        <v>824</v>
      </c>
      <c r="B205" s="10">
        <v>46154</v>
      </c>
      <c r="C205" s="8" t="str">
        <f>HYPERLINK("https://epingalert.org/en/Search?viewData= G/TBT/N/EGY/586"," G/TBT/N/EGY/586")</f>
        <v xml:space="preserve"> G/TBT/N/EGY/586</v>
      </c>
      <c r="D205" s="9" t="s">
        <v>1500</v>
      </c>
      <c r="E205" s="9" t="s">
        <v>1501</v>
      </c>
      <c r="F205" s="9" t="s">
        <v>1256</v>
      </c>
      <c r="G205" s="9" t="s">
        <v>38</v>
      </c>
      <c r="H205" s="9" t="s">
        <v>1257</v>
      </c>
      <c r="I205" s="9" t="s">
        <v>280</v>
      </c>
      <c r="J205" s="9" t="s">
        <v>1253</v>
      </c>
      <c r="K205" s="9" t="s">
        <v>38</v>
      </c>
      <c r="L205" s="6"/>
      <c r="M205" s="10">
        <v>46214</v>
      </c>
      <c r="N205" s="7" t="s">
        <v>74</v>
      </c>
      <c r="O205" s="7" t="s">
        <v>74</v>
      </c>
      <c r="P205" s="6" t="s">
        <v>43</v>
      </c>
      <c r="Q205" s="6"/>
      <c r="R205" s="6" t="str">
        <f>HYPERLINK("https://docs.wto.org/imrd/directdoc.asp?DDFDocuments/t/G/TBTN26/EGY586.docx", "https://docs.wto.org/imrd/directdoc.asp?DDFDocuments/t/G/TBTN26/EGY586.docx")</f>
        <v>https://docs.wto.org/imrd/directdoc.asp?DDFDocuments/t/G/TBTN26/EGY586.docx</v>
      </c>
      <c r="S205" s="6" t="str">
        <f>HYPERLINK("https://docs.wto.org/imrd/directdoc.asp?DDFDocuments/u/G/TBTN26/EGY586.docx", "https://docs.wto.org/imrd/directdoc.asp?DDFDocuments/u/G/TBTN26/EGY586.docx")</f>
        <v>https://docs.wto.org/imrd/directdoc.asp?DDFDocuments/u/G/TBTN26/EGY586.docx</v>
      </c>
      <c r="T205" s="6" t="str">
        <f>HYPERLINK("https://docs.wto.org/imrd/directdoc.asp?DDFDocuments/v/G/TBTN26/EGY586.docx", "https://docs.wto.org/imrd/directdoc.asp?DDFDocuments/v/G/TBTN26/EGY586.docx")</f>
        <v>https://docs.wto.org/imrd/directdoc.asp?DDFDocuments/v/G/TBTN26/EGY586.docx</v>
      </c>
      <c r="U205" s="6" t="s">
        <v>46</v>
      </c>
      <c r="V205" s="6" t="s">
        <v>45</v>
      </c>
      <c r="W205" s="6" t="s">
        <v>45</v>
      </c>
      <c r="X205" s="6" t="s">
        <v>45</v>
      </c>
      <c r="Y205" s="6" t="s">
        <v>45</v>
      </c>
      <c r="Z205" s="6" t="s">
        <v>45</v>
      </c>
      <c r="AA205" s="6" t="s">
        <v>45</v>
      </c>
      <c r="AB205" s="9" t="s">
        <v>1502</v>
      </c>
      <c r="AC205" s="6" t="s">
        <v>38</v>
      </c>
      <c r="AD205" s="6" t="s">
        <v>38</v>
      </c>
      <c r="AE205" s="6" t="s">
        <v>38</v>
      </c>
      <c r="AF205" s="6" t="s">
        <v>38</v>
      </c>
      <c r="AG205" s="6" t="s">
        <v>38</v>
      </c>
      <c r="AH205" s="9" t="s">
        <v>38</v>
      </c>
    </row>
    <row r="206" spans="1:34" ht="20.100000000000001" customHeight="1" x14ac:dyDescent="0.25">
      <c r="A206" s="6" t="s">
        <v>259</v>
      </c>
      <c r="B206" s="10">
        <v>46154</v>
      </c>
      <c r="C206" s="8" t="str">
        <f>HYPERLINK("https://epingalert.org/en/Search?viewData= G/TBT/N/EU/1207"," G/TBT/N/EU/1207")</f>
        <v xml:space="preserve"> G/TBT/N/EU/1207</v>
      </c>
      <c r="D206" s="9" t="s">
        <v>1503</v>
      </c>
      <c r="E206" s="9" t="s">
        <v>1504</v>
      </c>
      <c r="F206" s="9" t="s">
        <v>1505</v>
      </c>
      <c r="G206" s="9" t="s">
        <v>38</v>
      </c>
      <c r="H206" s="9" t="s">
        <v>1506</v>
      </c>
      <c r="I206" s="9" t="s">
        <v>152</v>
      </c>
      <c r="J206" s="9" t="s">
        <v>1507</v>
      </c>
      <c r="K206" s="9" t="s">
        <v>38</v>
      </c>
      <c r="L206" s="6"/>
      <c r="M206" s="10">
        <v>46214</v>
      </c>
      <c r="N206" s="7" t="s">
        <v>266</v>
      </c>
      <c r="O206" s="7" t="s">
        <v>1508</v>
      </c>
      <c r="P206" s="6" t="s">
        <v>43</v>
      </c>
      <c r="Q206" s="9" t="s">
        <v>1509</v>
      </c>
      <c r="R206" s="6" t="str">
        <f>HYPERLINK("https://docs.wto.org/imrd/directdoc.asp?DDFDocuments/t/G/TBTN26/EU1207.docx", "https://docs.wto.org/imrd/directdoc.asp?DDFDocuments/t/G/TBTN26/EU1207.docx")</f>
        <v>https://docs.wto.org/imrd/directdoc.asp?DDFDocuments/t/G/TBTN26/EU1207.docx</v>
      </c>
      <c r="S206" s="6" t="str">
        <f>HYPERLINK("https://docs.wto.org/imrd/directdoc.asp?DDFDocuments/u/G/TBTN26/EU1207.docx", "https://docs.wto.org/imrd/directdoc.asp?DDFDocuments/u/G/TBTN26/EU1207.docx")</f>
        <v>https://docs.wto.org/imrd/directdoc.asp?DDFDocuments/u/G/TBTN26/EU1207.docx</v>
      </c>
      <c r="T206" s="6" t="str">
        <f>HYPERLINK("https://docs.wto.org/imrd/directdoc.asp?DDFDocuments/v/G/TBTN26/EU1207.docx", "https://docs.wto.org/imrd/directdoc.asp?DDFDocuments/v/G/TBTN26/EU1207.docx")</f>
        <v>https://docs.wto.org/imrd/directdoc.asp?DDFDocuments/v/G/TBTN26/EU1207.docx</v>
      </c>
      <c r="U206" s="6" t="s">
        <v>46</v>
      </c>
      <c r="V206" s="6" t="s">
        <v>45</v>
      </c>
      <c r="W206" s="6" t="s">
        <v>45</v>
      </c>
      <c r="X206" s="6" t="s">
        <v>45</v>
      </c>
      <c r="Y206" s="6" t="s">
        <v>45</v>
      </c>
      <c r="Z206" s="6" t="s">
        <v>45</v>
      </c>
      <c r="AA206" s="6" t="s">
        <v>45</v>
      </c>
      <c r="AB206" s="9" t="s">
        <v>1510</v>
      </c>
      <c r="AC206" s="6" t="s">
        <v>38</v>
      </c>
      <c r="AD206" s="6" t="s">
        <v>38</v>
      </c>
      <c r="AE206" s="6" t="s">
        <v>38</v>
      </c>
      <c r="AF206" s="6" t="s">
        <v>38</v>
      </c>
      <c r="AG206" s="6" t="s">
        <v>38</v>
      </c>
      <c r="AH206" s="9" t="s">
        <v>38</v>
      </c>
    </row>
    <row r="207" spans="1:34" ht="20.100000000000001" customHeight="1" x14ac:dyDescent="0.25">
      <c r="A207" s="6" t="s">
        <v>1511</v>
      </c>
      <c r="B207" s="10">
        <v>46154</v>
      </c>
      <c r="C207" s="8" t="str">
        <f>HYPERLINK("https://epingalert.org/en/Search?viewData= G/TBT/N/GBR/122"," G/TBT/N/GBR/122")</f>
        <v xml:space="preserve"> G/TBT/N/GBR/122</v>
      </c>
      <c r="D207" s="9" t="s">
        <v>1512</v>
      </c>
      <c r="E207" s="9" t="s">
        <v>1513</v>
      </c>
      <c r="F207" s="9" t="s">
        <v>1514</v>
      </c>
      <c r="G207" s="9" t="s">
        <v>38</v>
      </c>
      <c r="H207" s="9" t="s">
        <v>1515</v>
      </c>
      <c r="I207" s="9" t="s">
        <v>1516</v>
      </c>
      <c r="J207" s="9" t="s">
        <v>38</v>
      </c>
      <c r="K207" s="9" t="s">
        <v>1287</v>
      </c>
      <c r="L207" s="6"/>
      <c r="M207" s="10" t="s">
        <v>38</v>
      </c>
      <c r="N207" s="7">
        <v>46142</v>
      </c>
      <c r="O207" s="7">
        <v>46163</v>
      </c>
      <c r="P207" s="6" t="s">
        <v>43</v>
      </c>
      <c r="Q207" s="9" t="s">
        <v>1517</v>
      </c>
      <c r="R207" s="6" t="str">
        <f>HYPERLINK("https://docs.wto.org/imrd/directdoc.asp?DDFDocuments/t/G/TBTN26/GBR122.docx", "https://docs.wto.org/imrd/directdoc.asp?DDFDocuments/t/G/TBTN26/GBR122.docx")</f>
        <v>https://docs.wto.org/imrd/directdoc.asp?DDFDocuments/t/G/TBTN26/GBR122.docx</v>
      </c>
      <c r="S207" s="6" t="str">
        <f>HYPERLINK("https://docs.wto.org/imrd/directdoc.asp?DDFDocuments/u/G/TBTN26/GBR122.docx", "https://docs.wto.org/imrd/directdoc.asp?DDFDocuments/u/G/TBTN26/GBR122.docx")</f>
        <v>https://docs.wto.org/imrd/directdoc.asp?DDFDocuments/u/G/TBTN26/GBR122.docx</v>
      </c>
      <c r="T207" s="6" t="str">
        <f>HYPERLINK("https://docs.wto.org/imrd/directdoc.asp?DDFDocuments/v/G/TBTN26/GBR122.docx", "https://docs.wto.org/imrd/directdoc.asp?DDFDocuments/v/G/TBTN26/GBR122.docx")</f>
        <v>https://docs.wto.org/imrd/directdoc.asp?DDFDocuments/v/G/TBTN26/GBR122.docx</v>
      </c>
      <c r="U207" s="6" t="s">
        <v>45</v>
      </c>
      <c r="V207" s="6" t="s">
        <v>45</v>
      </c>
      <c r="W207" s="6" t="s">
        <v>45</v>
      </c>
      <c r="X207" s="6" t="s">
        <v>45</v>
      </c>
      <c r="Y207" s="6" t="s">
        <v>45</v>
      </c>
      <c r="Z207" s="6" t="s">
        <v>45</v>
      </c>
      <c r="AA207" s="6" t="s">
        <v>46</v>
      </c>
      <c r="AB207" s="9" t="s">
        <v>1518</v>
      </c>
      <c r="AC207" s="6" t="s">
        <v>38</v>
      </c>
      <c r="AD207" s="6" t="s">
        <v>38</v>
      </c>
      <c r="AE207" s="6" t="s">
        <v>38</v>
      </c>
      <c r="AF207" s="6" t="s">
        <v>38</v>
      </c>
      <c r="AG207" s="6" t="s">
        <v>38</v>
      </c>
      <c r="AH207" s="9" t="s">
        <v>38</v>
      </c>
    </row>
    <row r="208" spans="1:34" ht="20.100000000000001" customHeight="1" x14ac:dyDescent="0.25">
      <c r="A208" s="6" t="s">
        <v>1519</v>
      </c>
      <c r="B208" s="10">
        <v>46154</v>
      </c>
      <c r="C208" s="8" t="str">
        <f>HYPERLINK("https://epingalert.org/en/Search?viewData= G/TBT/N/GHA/59"," G/TBT/N/GHA/59")</f>
        <v xml:space="preserve"> G/TBT/N/GHA/59</v>
      </c>
      <c r="D208" s="9" t="s">
        <v>1520</v>
      </c>
      <c r="E208" s="9" t="s">
        <v>1521</v>
      </c>
      <c r="F208" s="9" t="s">
        <v>1522</v>
      </c>
      <c r="G208" s="9" t="s">
        <v>1523</v>
      </c>
      <c r="H208" s="9" t="s">
        <v>1524</v>
      </c>
      <c r="I208" s="9" t="s">
        <v>280</v>
      </c>
      <c r="J208" s="9" t="s">
        <v>38</v>
      </c>
      <c r="K208" s="9" t="s">
        <v>38</v>
      </c>
      <c r="L208" s="6"/>
      <c r="M208" s="10">
        <v>46214</v>
      </c>
      <c r="N208" s="7" t="s">
        <v>74</v>
      </c>
      <c r="O208" s="7" t="s">
        <v>979</v>
      </c>
      <c r="P208" s="6" t="s">
        <v>43</v>
      </c>
      <c r="Q208" s="9" t="s">
        <v>1525</v>
      </c>
      <c r="R208" s="6" t="str">
        <f>HYPERLINK("https://docs.wto.org/imrd/directdoc.asp?DDFDocuments/t/G/TBTN26/GHA59.docx", "https://docs.wto.org/imrd/directdoc.asp?DDFDocuments/t/G/TBTN26/GHA59.docx")</f>
        <v>https://docs.wto.org/imrd/directdoc.asp?DDFDocuments/t/G/TBTN26/GHA59.docx</v>
      </c>
      <c r="S208" s="6" t="str">
        <f>HYPERLINK("https://docs.wto.org/imrd/directdoc.asp?DDFDocuments/u/G/TBTN26/GHA59.docx", "https://docs.wto.org/imrd/directdoc.asp?DDFDocuments/u/G/TBTN26/GHA59.docx")</f>
        <v>https://docs.wto.org/imrd/directdoc.asp?DDFDocuments/u/G/TBTN26/GHA59.docx</v>
      </c>
      <c r="T208" s="6" t="str">
        <f>HYPERLINK("https://docs.wto.org/imrd/directdoc.asp?DDFDocuments/v/G/TBTN26/GHA59.docx", "https://docs.wto.org/imrd/directdoc.asp?DDFDocuments/v/G/TBTN26/GHA59.docx")</f>
        <v>https://docs.wto.org/imrd/directdoc.asp?DDFDocuments/v/G/TBTN26/GHA59.docx</v>
      </c>
      <c r="U208" s="6" t="s">
        <v>45</v>
      </c>
      <c r="V208" s="6" t="s">
        <v>45</v>
      </c>
      <c r="W208" s="6" t="s">
        <v>46</v>
      </c>
      <c r="X208" s="6" t="s">
        <v>45</v>
      </c>
      <c r="Y208" s="6" t="s">
        <v>45</v>
      </c>
      <c r="Z208" s="6" t="s">
        <v>45</v>
      </c>
      <c r="AA208" s="6" t="s">
        <v>45</v>
      </c>
      <c r="AB208" s="9" t="s">
        <v>38</v>
      </c>
      <c r="AC208" s="6" t="s">
        <v>38</v>
      </c>
      <c r="AD208" s="6" t="s">
        <v>38</v>
      </c>
      <c r="AE208" s="6" t="s">
        <v>38</v>
      </c>
      <c r="AF208" s="6" t="s">
        <v>38</v>
      </c>
      <c r="AG208" s="6" t="s">
        <v>38</v>
      </c>
      <c r="AH208" s="9" t="s">
        <v>38</v>
      </c>
    </row>
    <row r="209" spans="1:34" ht="20.100000000000001" customHeight="1" x14ac:dyDescent="0.25">
      <c r="A209" s="6" t="s">
        <v>1519</v>
      </c>
      <c r="B209" s="10">
        <v>46154</v>
      </c>
      <c r="C209" s="8" t="str">
        <f>HYPERLINK("https://epingalert.org/en/Search?viewData= G/TBT/N/GHA/60"," G/TBT/N/GHA/60")</f>
        <v xml:space="preserve"> G/TBT/N/GHA/60</v>
      </c>
      <c r="D209" s="9" t="s">
        <v>1526</v>
      </c>
      <c r="E209" s="9" t="s">
        <v>1527</v>
      </c>
      <c r="F209" s="9" t="s">
        <v>1522</v>
      </c>
      <c r="G209" s="9" t="s">
        <v>1523</v>
      </c>
      <c r="H209" s="9" t="s">
        <v>1528</v>
      </c>
      <c r="I209" s="9" t="s">
        <v>1529</v>
      </c>
      <c r="J209" s="9" t="s">
        <v>38</v>
      </c>
      <c r="K209" s="9" t="s">
        <v>38</v>
      </c>
      <c r="L209" s="6"/>
      <c r="M209" s="10">
        <v>46214</v>
      </c>
      <c r="N209" s="7" t="s">
        <v>74</v>
      </c>
      <c r="O209" s="7" t="s">
        <v>979</v>
      </c>
      <c r="P209" s="6" t="s">
        <v>43</v>
      </c>
      <c r="Q209" s="9" t="s">
        <v>1530</v>
      </c>
      <c r="R209" s="6" t="str">
        <f>HYPERLINK("https://docs.wto.org/imrd/directdoc.asp?DDFDocuments/t/G/TBTN26/GHA60.docx", "https://docs.wto.org/imrd/directdoc.asp?DDFDocuments/t/G/TBTN26/GHA60.docx")</f>
        <v>https://docs.wto.org/imrd/directdoc.asp?DDFDocuments/t/G/TBTN26/GHA60.docx</v>
      </c>
      <c r="S209" s="6" t="str">
        <f>HYPERLINK("https://docs.wto.org/imrd/directdoc.asp?DDFDocuments/u/G/TBTN26/GHA60.docx", "https://docs.wto.org/imrd/directdoc.asp?DDFDocuments/u/G/TBTN26/GHA60.docx")</f>
        <v>https://docs.wto.org/imrd/directdoc.asp?DDFDocuments/u/G/TBTN26/GHA60.docx</v>
      </c>
      <c r="T209" s="6" t="str">
        <f>HYPERLINK("https://docs.wto.org/imrd/directdoc.asp?DDFDocuments/v/G/TBTN26/GHA60.docx", "https://docs.wto.org/imrd/directdoc.asp?DDFDocuments/v/G/TBTN26/GHA60.docx")</f>
        <v>https://docs.wto.org/imrd/directdoc.asp?DDFDocuments/v/G/TBTN26/GHA60.docx</v>
      </c>
      <c r="U209" s="6" t="s">
        <v>45</v>
      </c>
      <c r="V209" s="6" t="s">
        <v>45</v>
      </c>
      <c r="W209" s="6" t="s">
        <v>46</v>
      </c>
      <c r="X209" s="6" t="s">
        <v>45</v>
      </c>
      <c r="Y209" s="6" t="s">
        <v>45</v>
      </c>
      <c r="Z209" s="6" t="s">
        <v>45</v>
      </c>
      <c r="AA209" s="6" t="s">
        <v>45</v>
      </c>
      <c r="AB209" s="9" t="s">
        <v>38</v>
      </c>
      <c r="AC209" s="6" t="s">
        <v>38</v>
      </c>
      <c r="AD209" s="6" t="s">
        <v>38</v>
      </c>
      <c r="AE209" s="6" t="s">
        <v>38</v>
      </c>
      <c r="AF209" s="6" t="s">
        <v>38</v>
      </c>
      <c r="AG209" s="6" t="s">
        <v>38</v>
      </c>
      <c r="AH209" s="9" t="s">
        <v>38</v>
      </c>
    </row>
    <row r="210" spans="1:34" ht="20.100000000000001" customHeight="1" x14ac:dyDescent="0.25">
      <c r="A210" s="6" t="s">
        <v>1519</v>
      </c>
      <c r="B210" s="10">
        <v>46154</v>
      </c>
      <c r="C210" s="8" t="str">
        <f>HYPERLINK("https://epingalert.org/en/Search?viewData= G/TBT/N/GHA/61"," G/TBT/N/GHA/61")</f>
        <v xml:space="preserve"> G/TBT/N/GHA/61</v>
      </c>
      <c r="D210" s="9" t="s">
        <v>1531</v>
      </c>
      <c r="E210" s="9" t="s">
        <v>1532</v>
      </c>
      <c r="F210" s="9" t="s">
        <v>1522</v>
      </c>
      <c r="G210" s="9" t="s">
        <v>1523</v>
      </c>
      <c r="H210" s="9" t="s">
        <v>1528</v>
      </c>
      <c r="I210" s="9" t="s">
        <v>280</v>
      </c>
      <c r="J210" s="9" t="s">
        <v>38</v>
      </c>
      <c r="K210" s="9" t="s">
        <v>38</v>
      </c>
      <c r="L210" s="6"/>
      <c r="M210" s="10">
        <v>46214</v>
      </c>
      <c r="N210" s="7" t="s">
        <v>74</v>
      </c>
      <c r="O210" s="7" t="s">
        <v>979</v>
      </c>
      <c r="P210" s="6" t="s">
        <v>43</v>
      </c>
      <c r="Q210" s="9" t="s">
        <v>1533</v>
      </c>
      <c r="R210" s="6" t="str">
        <f>HYPERLINK("https://docs.wto.org/imrd/directdoc.asp?DDFDocuments/t/G/TBTN26/GHA61.docx", "https://docs.wto.org/imrd/directdoc.asp?DDFDocuments/t/G/TBTN26/GHA61.docx")</f>
        <v>https://docs.wto.org/imrd/directdoc.asp?DDFDocuments/t/G/TBTN26/GHA61.docx</v>
      </c>
      <c r="S210" s="6" t="str">
        <f>HYPERLINK("https://docs.wto.org/imrd/directdoc.asp?DDFDocuments/u/G/TBTN26/GHA61.docx", "https://docs.wto.org/imrd/directdoc.asp?DDFDocuments/u/G/TBTN26/GHA61.docx")</f>
        <v>https://docs.wto.org/imrd/directdoc.asp?DDFDocuments/u/G/TBTN26/GHA61.docx</v>
      </c>
      <c r="T210" s="6" t="str">
        <f>HYPERLINK("https://docs.wto.org/imrd/directdoc.asp?DDFDocuments/v/G/TBTN26/GHA61.docx", "https://docs.wto.org/imrd/directdoc.asp?DDFDocuments/v/G/TBTN26/GHA61.docx")</f>
        <v>https://docs.wto.org/imrd/directdoc.asp?DDFDocuments/v/G/TBTN26/GHA61.docx</v>
      </c>
      <c r="U210" s="6" t="s">
        <v>45</v>
      </c>
      <c r="V210" s="6" t="s">
        <v>45</v>
      </c>
      <c r="W210" s="6" t="s">
        <v>46</v>
      </c>
      <c r="X210" s="6" t="s">
        <v>45</v>
      </c>
      <c r="Y210" s="6" t="s">
        <v>45</v>
      </c>
      <c r="Z210" s="6" t="s">
        <v>45</v>
      </c>
      <c r="AA210" s="6" t="s">
        <v>45</v>
      </c>
      <c r="AB210" s="9" t="s">
        <v>38</v>
      </c>
      <c r="AC210" s="6" t="s">
        <v>38</v>
      </c>
      <c r="AD210" s="6" t="s">
        <v>38</v>
      </c>
      <c r="AE210" s="6" t="s">
        <v>38</v>
      </c>
      <c r="AF210" s="6" t="s">
        <v>38</v>
      </c>
      <c r="AG210" s="6" t="s">
        <v>38</v>
      </c>
      <c r="AH210" s="9" t="s">
        <v>38</v>
      </c>
    </row>
    <row r="211" spans="1:34" ht="20.100000000000001" customHeight="1" x14ac:dyDescent="0.25">
      <c r="A211" s="6" t="s">
        <v>1519</v>
      </c>
      <c r="B211" s="10">
        <v>46154</v>
      </c>
      <c r="C211" s="8" t="str">
        <f>HYPERLINK("https://epingalert.org/en/Search?viewData= G/TBT/N/GHA/62"," G/TBT/N/GHA/62")</f>
        <v xml:space="preserve"> G/TBT/N/GHA/62</v>
      </c>
      <c r="D211" s="9" t="s">
        <v>1534</v>
      </c>
      <c r="E211" s="9" t="s">
        <v>1535</v>
      </c>
      <c r="F211" s="9" t="s">
        <v>1522</v>
      </c>
      <c r="G211" s="9" t="s">
        <v>1523</v>
      </c>
      <c r="H211" s="9" t="s">
        <v>1536</v>
      </c>
      <c r="I211" s="9" t="s">
        <v>1529</v>
      </c>
      <c r="J211" s="9" t="s">
        <v>38</v>
      </c>
      <c r="K211" s="9" t="s">
        <v>338</v>
      </c>
      <c r="L211" s="6"/>
      <c r="M211" s="10">
        <v>46214</v>
      </c>
      <c r="N211" s="7" t="s">
        <v>74</v>
      </c>
      <c r="O211" s="7" t="s">
        <v>979</v>
      </c>
      <c r="P211" s="6" t="s">
        <v>43</v>
      </c>
      <c r="Q211" s="9" t="s">
        <v>1537</v>
      </c>
      <c r="R211" s="6" t="str">
        <f>HYPERLINK("https://docs.wto.org/imrd/directdoc.asp?DDFDocuments/t/G/TBTN26/GHA62.docx", "https://docs.wto.org/imrd/directdoc.asp?DDFDocuments/t/G/TBTN26/GHA62.docx")</f>
        <v>https://docs.wto.org/imrd/directdoc.asp?DDFDocuments/t/G/TBTN26/GHA62.docx</v>
      </c>
      <c r="S211" s="6" t="str">
        <f>HYPERLINK("https://docs.wto.org/imrd/directdoc.asp?DDFDocuments/u/G/TBTN26/GHA62.docx", "https://docs.wto.org/imrd/directdoc.asp?DDFDocuments/u/G/TBTN26/GHA62.docx")</f>
        <v>https://docs.wto.org/imrd/directdoc.asp?DDFDocuments/u/G/TBTN26/GHA62.docx</v>
      </c>
      <c r="T211" s="6" t="str">
        <f>HYPERLINK("https://docs.wto.org/imrd/directdoc.asp?DDFDocuments/v/G/TBTN26/GHA62.docx", "https://docs.wto.org/imrd/directdoc.asp?DDFDocuments/v/G/TBTN26/GHA62.docx")</f>
        <v>https://docs.wto.org/imrd/directdoc.asp?DDFDocuments/v/G/TBTN26/GHA62.docx</v>
      </c>
      <c r="U211" s="6" t="s">
        <v>45</v>
      </c>
      <c r="V211" s="6" t="s">
        <v>45</v>
      </c>
      <c r="W211" s="6" t="s">
        <v>46</v>
      </c>
      <c r="X211" s="6" t="s">
        <v>45</v>
      </c>
      <c r="Y211" s="6" t="s">
        <v>45</v>
      </c>
      <c r="Z211" s="6" t="s">
        <v>45</v>
      </c>
      <c r="AA211" s="6" t="s">
        <v>45</v>
      </c>
      <c r="AB211" s="9" t="s">
        <v>38</v>
      </c>
      <c r="AC211" s="6" t="s">
        <v>38</v>
      </c>
      <c r="AD211" s="6" t="s">
        <v>38</v>
      </c>
      <c r="AE211" s="6" t="s">
        <v>38</v>
      </c>
      <c r="AF211" s="6" t="s">
        <v>38</v>
      </c>
      <c r="AG211" s="6" t="s">
        <v>38</v>
      </c>
      <c r="AH211" s="9" t="s">
        <v>38</v>
      </c>
    </row>
    <row r="212" spans="1:34" ht="20.100000000000001" customHeight="1" x14ac:dyDescent="0.25">
      <c r="A212" s="6" t="s">
        <v>1519</v>
      </c>
      <c r="B212" s="10">
        <v>46154</v>
      </c>
      <c r="C212" s="8" t="str">
        <f>HYPERLINK("https://epingalert.org/en/Search?viewData= G/TBT/N/GHA/63"," G/TBT/N/GHA/63")</f>
        <v xml:space="preserve"> G/TBT/N/GHA/63</v>
      </c>
      <c r="D212" s="9" t="s">
        <v>1538</v>
      </c>
      <c r="E212" s="9" t="s">
        <v>1539</v>
      </c>
      <c r="F212" s="9" t="s">
        <v>1522</v>
      </c>
      <c r="G212" s="9" t="s">
        <v>1523</v>
      </c>
      <c r="H212" s="9" t="s">
        <v>1536</v>
      </c>
      <c r="I212" s="9" t="s">
        <v>1529</v>
      </c>
      <c r="J212" s="9" t="s">
        <v>38</v>
      </c>
      <c r="K212" s="9" t="s">
        <v>338</v>
      </c>
      <c r="L212" s="6"/>
      <c r="M212" s="10">
        <v>46214</v>
      </c>
      <c r="N212" s="7" t="s">
        <v>74</v>
      </c>
      <c r="O212" s="7" t="s">
        <v>979</v>
      </c>
      <c r="P212" s="6" t="s">
        <v>43</v>
      </c>
      <c r="Q212" s="9" t="s">
        <v>1540</v>
      </c>
      <c r="R212" s="6" t="str">
        <f>HYPERLINK("https://docs.wto.org/imrd/directdoc.asp?DDFDocuments/t/G/TBTN26/GHA63.docx", "https://docs.wto.org/imrd/directdoc.asp?DDFDocuments/t/G/TBTN26/GHA63.docx")</f>
        <v>https://docs.wto.org/imrd/directdoc.asp?DDFDocuments/t/G/TBTN26/GHA63.docx</v>
      </c>
      <c r="S212" s="6" t="str">
        <f>HYPERLINK("https://docs.wto.org/imrd/directdoc.asp?DDFDocuments/u/G/TBTN26/GHA63.docx", "https://docs.wto.org/imrd/directdoc.asp?DDFDocuments/u/G/TBTN26/GHA63.docx")</f>
        <v>https://docs.wto.org/imrd/directdoc.asp?DDFDocuments/u/G/TBTN26/GHA63.docx</v>
      </c>
      <c r="T212" s="6" t="str">
        <f>HYPERLINK("https://docs.wto.org/imrd/directdoc.asp?DDFDocuments/v/G/TBTN26/GHA63.docx", "https://docs.wto.org/imrd/directdoc.asp?DDFDocuments/v/G/TBTN26/GHA63.docx")</f>
        <v>https://docs.wto.org/imrd/directdoc.asp?DDFDocuments/v/G/TBTN26/GHA63.docx</v>
      </c>
      <c r="U212" s="6" t="s">
        <v>45</v>
      </c>
      <c r="V212" s="6" t="s">
        <v>45</v>
      </c>
      <c r="W212" s="6" t="s">
        <v>46</v>
      </c>
      <c r="X212" s="6" t="s">
        <v>45</v>
      </c>
      <c r="Y212" s="6" t="s">
        <v>45</v>
      </c>
      <c r="Z212" s="6" t="s">
        <v>45</v>
      </c>
      <c r="AA212" s="6" t="s">
        <v>45</v>
      </c>
      <c r="AB212" s="9" t="s">
        <v>38</v>
      </c>
      <c r="AC212" s="6" t="s">
        <v>38</v>
      </c>
      <c r="AD212" s="6" t="s">
        <v>38</v>
      </c>
      <c r="AE212" s="6" t="s">
        <v>38</v>
      </c>
      <c r="AF212" s="6" t="s">
        <v>38</v>
      </c>
      <c r="AG212" s="6" t="s">
        <v>38</v>
      </c>
      <c r="AH212" s="9" t="s">
        <v>38</v>
      </c>
    </row>
    <row r="213" spans="1:34" ht="20.100000000000001" customHeight="1" x14ac:dyDescent="0.25">
      <c r="A213" s="6" t="s">
        <v>1519</v>
      </c>
      <c r="B213" s="10">
        <v>46154</v>
      </c>
      <c r="C213" s="8" t="str">
        <f>HYPERLINK("https://epingalert.org/en/Search?viewData= G/TBT/N/GHA/64"," G/TBT/N/GHA/64")</f>
        <v xml:space="preserve"> G/TBT/N/GHA/64</v>
      </c>
      <c r="D213" s="9" t="s">
        <v>1541</v>
      </c>
      <c r="E213" s="9" t="s">
        <v>1542</v>
      </c>
      <c r="F213" s="9" t="s">
        <v>1522</v>
      </c>
      <c r="G213" s="9" t="s">
        <v>1523</v>
      </c>
      <c r="H213" s="9" t="s">
        <v>764</v>
      </c>
      <c r="I213" s="9" t="s">
        <v>294</v>
      </c>
      <c r="J213" s="9" t="s">
        <v>38</v>
      </c>
      <c r="K213" s="9" t="s">
        <v>1287</v>
      </c>
      <c r="L213" s="6"/>
      <c r="M213" s="10">
        <v>46214</v>
      </c>
      <c r="N213" s="7" t="s">
        <v>74</v>
      </c>
      <c r="O213" s="7" t="s">
        <v>979</v>
      </c>
      <c r="P213" s="6" t="s">
        <v>43</v>
      </c>
      <c r="Q213" s="9" t="s">
        <v>1543</v>
      </c>
      <c r="R213" s="6" t="str">
        <f>HYPERLINK("https://docs.wto.org/imrd/directdoc.asp?DDFDocuments/t/G/TBTN26/GHA64.docx", "https://docs.wto.org/imrd/directdoc.asp?DDFDocuments/t/G/TBTN26/GHA64.docx")</f>
        <v>https://docs.wto.org/imrd/directdoc.asp?DDFDocuments/t/G/TBTN26/GHA64.docx</v>
      </c>
      <c r="S213" s="6" t="str">
        <f>HYPERLINK("https://docs.wto.org/imrd/directdoc.asp?DDFDocuments/u/G/TBTN26/GHA64.docx", "https://docs.wto.org/imrd/directdoc.asp?DDFDocuments/u/G/TBTN26/GHA64.docx")</f>
        <v>https://docs.wto.org/imrd/directdoc.asp?DDFDocuments/u/G/TBTN26/GHA64.docx</v>
      </c>
      <c r="T213" s="6" t="str">
        <f>HYPERLINK("https://docs.wto.org/imrd/directdoc.asp?DDFDocuments/v/G/TBTN26/GHA64.docx", "https://docs.wto.org/imrd/directdoc.asp?DDFDocuments/v/G/TBTN26/GHA64.docx")</f>
        <v>https://docs.wto.org/imrd/directdoc.asp?DDFDocuments/v/G/TBTN26/GHA64.docx</v>
      </c>
      <c r="U213" s="6" t="s">
        <v>45</v>
      </c>
      <c r="V213" s="6" t="s">
        <v>45</v>
      </c>
      <c r="W213" s="6" t="s">
        <v>46</v>
      </c>
      <c r="X213" s="6" t="s">
        <v>45</v>
      </c>
      <c r="Y213" s="6" t="s">
        <v>45</v>
      </c>
      <c r="Z213" s="6" t="s">
        <v>45</v>
      </c>
      <c r="AA213" s="6" t="s">
        <v>45</v>
      </c>
      <c r="AB213" s="9" t="s">
        <v>38</v>
      </c>
      <c r="AC213" s="6" t="s">
        <v>38</v>
      </c>
      <c r="AD213" s="6" t="s">
        <v>38</v>
      </c>
      <c r="AE213" s="6" t="s">
        <v>38</v>
      </c>
      <c r="AF213" s="6" t="s">
        <v>38</v>
      </c>
      <c r="AG213" s="6" t="s">
        <v>38</v>
      </c>
      <c r="AH213" s="9" t="s">
        <v>38</v>
      </c>
    </row>
    <row r="214" spans="1:34" ht="20.100000000000001" customHeight="1" x14ac:dyDescent="0.25">
      <c r="A214" s="6" t="s">
        <v>1519</v>
      </c>
      <c r="B214" s="10">
        <v>46154</v>
      </c>
      <c r="C214" s="8" t="str">
        <f>HYPERLINK("https://epingalert.org/en/Search?viewData= G/TBT/N/GHA/65"," G/TBT/N/GHA/65")</f>
        <v xml:space="preserve"> G/TBT/N/GHA/65</v>
      </c>
      <c r="D214" s="9" t="s">
        <v>1544</v>
      </c>
      <c r="E214" s="9" t="s">
        <v>1545</v>
      </c>
      <c r="F214" s="9" t="s">
        <v>1522</v>
      </c>
      <c r="G214" s="9" t="s">
        <v>1523</v>
      </c>
      <c r="H214" s="9" t="s">
        <v>1546</v>
      </c>
      <c r="I214" s="9" t="s">
        <v>1529</v>
      </c>
      <c r="J214" s="9" t="s">
        <v>38</v>
      </c>
      <c r="K214" s="9" t="s">
        <v>38</v>
      </c>
      <c r="L214" s="6"/>
      <c r="M214" s="10">
        <v>46214</v>
      </c>
      <c r="N214" s="7" t="s">
        <v>74</v>
      </c>
      <c r="O214" s="7" t="s">
        <v>979</v>
      </c>
      <c r="P214" s="6" t="s">
        <v>43</v>
      </c>
      <c r="Q214" s="9" t="s">
        <v>1547</v>
      </c>
      <c r="R214" s="6" t="str">
        <f>HYPERLINK("https://docs.wto.org/imrd/directdoc.asp?DDFDocuments/t/G/TBTN26/GHA65.docx", "https://docs.wto.org/imrd/directdoc.asp?DDFDocuments/t/G/TBTN26/GHA65.docx")</f>
        <v>https://docs.wto.org/imrd/directdoc.asp?DDFDocuments/t/G/TBTN26/GHA65.docx</v>
      </c>
      <c r="S214" s="6" t="str">
        <f>HYPERLINK("https://docs.wto.org/imrd/directdoc.asp?DDFDocuments/u/G/TBTN26/GHA65.docx", "https://docs.wto.org/imrd/directdoc.asp?DDFDocuments/u/G/TBTN26/GHA65.docx")</f>
        <v>https://docs.wto.org/imrd/directdoc.asp?DDFDocuments/u/G/TBTN26/GHA65.docx</v>
      </c>
      <c r="T214" s="6" t="str">
        <f>HYPERLINK("https://docs.wto.org/imrd/directdoc.asp?DDFDocuments/v/G/TBTN26/GHA65.docx", "https://docs.wto.org/imrd/directdoc.asp?DDFDocuments/v/G/TBTN26/GHA65.docx")</f>
        <v>https://docs.wto.org/imrd/directdoc.asp?DDFDocuments/v/G/TBTN26/GHA65.docx</v>
      </c>
      <c r="U214" s="6" t="s">
        <v>45</v>
      </c>
      <c r="V214" s="6" t="s">
        <v>45</v>
      </c>
      <c r="W214" s="6" t="s">
        <v>46</v>
      </c>
      <c r="X214" s="6" t="s">
        <v>45</v>
      </c>
      <c r="Y214" s="6" t="s">
        <v>45</v>
      </c>
      <c r="Z214" s="6" t="s">
        <v>45</v>
      </c>
      <c r="AA214" s="6" t="s">
        <v>45</v>
      </c>
      <c r="AB214" s="9" t="s">
        <v>38</v>
      </c>
      <c r="AC214" s="6" t="s">
        <v>38</v>
      </c>
      <c r="AD214" s="6" t="s">
        <v>38</v>
      </c>
      <c r="AE214" s="6" t="s">
        <v>38</v>
      </c>
      <c r="AF214" s="6" t="s">
        <v>38</v>
      </c>
      <c r="AG214" s="6" t="s">
        <v>38</v>
      </c>
      <c r="AH214" s="9" t="s">
        <v>38</v>
      </c>
    </row>
    <row r="215" spans="1:34" ht="20.100000000000001" customHeight="1" x14ac:dyDescent="0.25">
      <c r="A215" s="6" t="s">
        <v>1519</v>
      </c>
      <c r="B215" s="10">
        <v>46154</v>
      </c>
      <c r="C215" s="8" t="str">
        <f>HYPERLINK("https://epingalert.org/en/Search?viewData= G/TBT/N/GHA/66"," G/TBT/N/GHA/66")</f>
        <v xml:space="preserve"> G/TBT/N/GHA/66</v>
      </c>
      <c r="D215" s="9" t="s">
        <v>1548</v>
      </c>
      <c r="E215" s="9" t="s">
        <v>1549</v>
      </c>
      <c r="F215" s="9" t="s">
        <v>1522</v>
      </c>
      <c r="G215" s="9" t="s">
        <v>1523</v>
      </c>
      <c r="H215" s="9" t="s">
        <v>764</v>
      </c>
      <c r="I215" s="9" t="s">
        <v>386</v>
      </c>
      <c r="J215" s="9" t="s">
        <v>38</v>
      </c>
      <c r="K215" s="9" t="s">
        <v>122</v>
      </c>
      <c r="L215" s="6"/>
      <c r="M215" s="10">
        <v>46214</v>
      </c>
      <c r="N215" s="7" t="s">
        <v>74</v>
      </c>
      <c r="O215" s="7" t="s">
        <v>979</v>
      </c>
      <c r="P215" s="6" t="s">
        <v>43</v>
      </c>
      <c r="Q215" s="9" t="s">
        <v>1550</v>
      </c>
      <c r="R215" s="6" t="str">
        <f>HYPERLINK("https://docs.wto.org/imrd/directdoc.asp?DDFDocuments/t/G/TBTN26/GHA66.docx", "https://docs.wto.org/imrd/directdoc.asp?DDFDocuments/t/G/TBTN26/GHA66.docx")</f>
        <v>https://docs.wto.org/imrd/directdoc.asp?DDFDocuments/t/G/TBTN26/GHA66.docx</v>
      </c>
      <c r="S215" s="6" t="str">
        <f>HYPERLINK("https://docs.wto.org/imrd/directdoc.asp?DDFDocuments/u/G/TBTN26/GHA66.docx", "https://docs.wto.org/imrd/directdoc.asp?DDFDocuments/u/G/TBTN26/GHA66.docx")</f>
        <v>https://docs.wto.org/imrd/directdoc.asp?DDFDocuments/u/G/TBTN26/GHA66.docx</v>
      </c>
      <c r="T215" s="6" t="str">
        <f>HYPERLINK("https://docs.wto.org/imrd/directdoc.asp?DDFDocuments/v/G/TBTN26/GHA66.docx", "https://docs.wto.org/imrd/directdoc.asp?DDFDocuments/v/G/TBTN26/GHA66.docx")</f>
        <v>https://docs.wto.org/imrd/directdoc.asp?DDFDocuments/v/G/TBTN26/GHA66.docx</v>
      </c>
      <c r="U215" s="6" t="s">
        <v>45</v>
      </c>
      <c r="V215" s="6" t="s">
        <v>45</v>
      </c>
      <c r="W215" s="6" t="s">
        <v>46</v>
      </c>
      <c r="X215" s="6" t="s">
        <v>45</v>
      </c>
      <c r="Y215" s="6" t="s">
        <v>45</v>
      </c>
      <c r="Z215" s="6" t="s">
        <v>45</v>
      </c>
      <c r="AA215" s="6" t="s">
        <v>45</v>
      </c>
      <c r="AB215" s="9" t="s">
        <v>38</v>
      </c>
      <c r="AC215" s="6" t="s">
        <v>38</v>
      </c>
      <c r="AD215" s="6" t="s">
        <v>38</v>
      </c>
      <c r="AE215" s="6" t="s">
        <v>38</v>
      </c>
      <c r="AF215" s="6" t="s">
        <v>38</v>
      </c>
      <c r="AG215" s="6" t="s">
        <v>38</v>
      </c>
      <c r="AH215" s="9" t="s">
        <v>38</v>
      </c>
    </row>
    <row r="216" spans="1:34" ht="20.100000000000001" customHeight="1" x14ac:dyDescent="0.25">
      <c r="A216" s="6" t="s">
        <v>366</v>
      </c>
      <c r="B216" s="10">
        <v>46154</v>
      </c>
      <c r="C216" s="8" t="str">
        <f>HYPERLINK("https://epingalert.org/en/Search?viewData= G/TBT/N/THA/803"," G/TBT/N/THA/803")</f>
        <v xml:space="preserve"> G/TBT/N/THA/803</v>
      </c>
      <c r="D216" s="9" t="s">
        <v>1551</v>
      </c>
      <c r="E216" s="9" t="s">
        <v>1552</v>
      </c>
      <c r="F216" s="9" t="s">
        <v>1553</v>
      </c>
      <c r="G216" s="9" t="s">
        <v>38</v>
      </c>
      <c r="H216" s="9" t="s">
        <v>758</v>
      </c>
      <c r="I216" s="9" t="s">
        <v>121</v>
      </c>
      <c r="J216" s="9" t="s">
        <v>38</v>
      </c>
      <c r="K216" s="9" t="s">
        <v>38</v>
      </c>
      <c r="L216" s="6"/>
      <c r="M216" s="10">
        <v>46214</v>
      </c>
      <c r="N216" s="7" t="s">
        <v>74</v>
      </c>
      <c r="O216" s="7" t="s">
        <v>1554</v>
      </c>
      <c r="P216" s="6" t="s">
        <v>43</v>
      </c>
      <c r="Q216" s="9" t="s">
        <v>1555</v>
      </c>
      <c r="R216" s="6" t="str">
        <f>HYPERLINK("https://docs.wto.org/imrd/directdoc.asp?DDFDocuments/t/G/TBTN26/THA803.docx", "https://docs.wto.org/imrd/directdoc.asp?DDFDocuments/t/G/TBTN26/THA803.docx")</f>
        <v>https://docs.wto.org/imrd/directdoc.asp?DDFDocuments/t/G/TBTN26/THA803.docx</v>
      </c>
      <c r="S216" s="6" t="str">
        <f>HYPERLINK("https://docs.wto.org/imrd/directdoc.asp?DDFDocuments/u/G/TBTN26/THA803.docx", "https://docs.wto.org/imrd/directdoc.asp?DDFDocuments/u/G/TBTN26/THA803.docx")</f>
        <v>https://docs.wto.org/imrd/directdoc.asp?DDFDocuments/u/G/TBTN26/THA803.docx</v>
      </c>
      <c r="T216" s="6" t="str">
        <f>HYPERLINK("https://docs.wto.org/imrd/directdoc.asp?DDFDocuments/v/G/TBTN26/THA803.docx", "https://docs.wto.org/imrd/directdoc.asp?DDFDocuments/v/G/TBTN26/THA803.docx")</f>
        <v>https://docs.wto.org/imrd/directdoc.asp?DDFDocuments/v/G/TBTN26/THA803.docx</v>
      </c>
      <c r="U216" s="6" t="s">
        <v>46</v>
      </c>
      <c r="V216" s="6" t="s">
        <v>45</v>
      </c>
      <c r="W216" s="6" t="s">
        <v>45</v>
      </c>
      <c r="X216" s="6" t="s">
        <v>45</v>
      </c>
      <c r="Y216" s="6" t="s">
        <v>45</v>
      </c>
      <c r="Z216" s="6" t="s">
        <v>45</v>
      </c>
      <c r="AA216" s="6" t="s">
        <v>45</v>
      </c>
      <c r="AB216" s="9" t="s">
        <v>1556</v>
      </c>
      <c r="AC216" s="6" t="s">
        <v>38</v>
      </c>
      <c r="AD216" s="6" t="s">
        <v>38</v>
      </c>
      <c r="AE216" s="6" t="s">
        <v>38</v>
      </c>
      <c r="AF216" s="6" t="s">
        <v>38</v>
      </c>
      <c r="AG216" s="6" t="s">
        <v>38</v>
      </c>
      <c r="AH216" s="9" t="s">
        <v>38</v>
      </c>
    </row>
    <row r="217" spans="1:34" ht="20.100000000000001" customHeight="1" x14ac:dyDescent="0.25">
      <c r="A217" s="6" t="s">
        <v>366</v>
      </c>
      <c r="B217" s="10">
        <v>46154</v>
      </c>
      <c r="C217" s="8" t="str">
        <f>HYPERLINK("https://epingalert.org/en/Search?viewData= G/TBT/N/THA/804"," G/TBT/N/THA/804")</f>
        <v xml:space="preserve"> G/TBT/N/THA/804</v>
      </c>
      <c r="D217" s="9" t="s">
        <v>1557</v>
      </c>
      <c r="E217" s="9" t="s">
        <v>1558</v>
      </c>
      <c r="F217" s="9" t="s">
        <v>1553</v>
      </c>
      <c r="G217" s="9" t="s">
        <v>38</v>
      </c>
      <c r="H217" s="9" t="s">
        <v>758</v>
      </c>
      <c r="I217" s="9" t="s">
        <v>121</v>
      </c>
      <c r="J217" s="9" t="s">
        <v>38</v>
      </c>
      <c r="K217" s="9" t="s">
        <v>122</v>
      </c>
      <c r="L217" s="6"/>
      <c r="M217" s="10">
        <v>46214</v>
      </c>
      <c r="N217" s="7" t="s">
        <v>74</v>
      </c>
      <c r="O217" s="7" t="s">
        <v>1559</v>
      </c>
      <c r="P217" s="6" t="s">
        <v>43</v>
      </c>
      <c r="Q217" s="9" t="s">
        <v>1560</v>
      </c>
      <c r="R217" s="6" t="str">
        <f>HYPERLINK("https://docs.wto.org/imrd/directdoc.asp?DDFDocuments/t/G/TBTN26/THA804.docx", "https://docs.wto.org/imrd/directdoc.asp?DDFDocuments/t/G/TBTN26/THA804.docx")</f>
        <v>https://docs.wto.org/imrd/directdoc.asp?DDFDocuments/t/G/TBTN26/THA804.docx</v>
      </c>
      <c r="S217" s="6" t="str">
        <f>HYPERLINK("https://docs.wto.org/imrd/directdoc.asp?DDFDocuments/u/G/TBTN26/THA804.docx", "https://docs.wto.org/imrd/directdoc.asp?DDFDocuments/u/G/TBTN26/THA804.docx")</f>
        <v>https://docs.wto.org/imrd/directdoc.asp?DDFDocuments/u/G/TBTN26/THA804.docx</v>
      </c>
      <c r="T217" s="6" t="str">
        <f>HYPERLINK("https://docs.wto.org/imrd/directdoc.asp?DDFDocuments/v/G/TBTN26/THA804.docx", "https://docs.wto.org/imrd/directdoc.asp?DDFDocuments/v/G/TBTN26/THA804.docx")</f>
        <v>https://docs.wto.org/imrd/directdoc.asp?DDFDocuments/v/G/TBTN26/THA804.docx</v>
      </c>
      <c r="U217" s="6" t="s">
        <v>46</v>
      </c>
      <c r="V217" s="6" t="s">
        <v>45</v>
      </c>
      <c r="W217" s="6" t="s">
        <v>45</v>
      </c>
      <c r="X217" s="6" t="s">
        <v>45</v>
      </c>
      <c r="Y217" s="6" t="s">
        <v>45</v>
      </c>
      <c r="Z217" s="6" t="s">
        <v>45</v>
      </c>
      <c r="AA217" s="6" t="s">
        <v>45</v>
      </c>
      <c r="AB217" s="9" t="s">
        <v>1561</v>
      </c>
      <c r="AC217" s="6" t="s">
        <v>38</v>
      </c>
      <c r="AD217" s="6" t="s">
        <v>38</v>
      </c>
      <c r="AE217" s="6" t="s">
        <v>38</v>
      </c>
      <c r="AF217" s="6" t="s">
        <v>38</v>
      </c>
      <c r="AG217" s="6" t="s">
        <v>38</v>
      </c>
      <c r="AH217" s="9" t="s">
        <v>38</v>
      </c>
    </row>
    <row r="218" spans="1:34" ht="20.100000000000001" customHeight="1" x14ac:dyDescent="0.25">
      <c r="A218" s="6" t="s">
        <v>116</v>
      </c>
      <c r="B218" s="10">
        <v>46154</v>
      </c>
      <c r="C218" s="8" t="str">
        <f>HYPERLINK("https://epingalert.org/en/Search?viewData= G/TBT/N/USA/2194/Add.1"," G/TBT/N/USA/2194/Add.1")</f>
        <v xml:space="preserve"> G/TBT/N/USA/2194/Add.1</v>
      </c>
      <c r="D218" s="9" t="s">
        <v>1562</v>
      </c>
      <c r="E218" s="9" t="s">
        <v>1563</v>
      </c>
      <c r="F218" s="9" t="s">
        <v>1564</v>
      </c>
      <c r="G218" s="9" t="s">
        <v>38</v>
      </c>
      <c r="H218" s="9" t="s">
        <v>1565</v>
      </c>
      <c r="I218" s="9" t="s">
        <v>1566</v>
      </c>
      <c r="J218" s="9" t="s">
        <v>38</v>
      </c>
      <c r="K218" s="9" t="s">
        <v>38</v>
      </c>
      <c r="L218" s="6"/>
      <c r="M218" s="10" t="s">
        <v>38</v>
      </c>
      <c r="N218" s="7"/>
      <c r="O218" s="7"/>
      <c r="P218" s="6" t="s">
        <v>54</v>
      </c>
      <c r="Q218" s="9" t="s">
        <v>1567</v>
      </c>
      <c r="R218" s="6" t="str">
        <f>HYPERLINK("https://docs.wto.org/imrd/directdoc.asp?DDFDocuments/t/G/TBTN25/USA2194A1.docx", "https://docs.wto.org/imrd/directdoc.asp?DDFDocuments/t/G/TBTN25/USA2194A1.docx")</f>
        <v>https://docs.wto.org/imrd/directdoc.asp?DDFDocuments/t/G/TBTN25/USA2194A1.docx</v>
      </c>
      <c r="S218" s="6" t="str">
        <f>HYPERLINK("https://docs.wto.org/imrd/directdoc.asp?DDFDocuments/u/G/TBTN25/USA2194A1.docx", "https://docs.wto.org/imrd/directdoc.asp?DDFDocuments/u/G/TBTN25/USA2194A1.docx")</f>
        <v>https://docs.wto.org/imrd/directdoc.asp?DDFDocuments/u/G/TBTN25/USA2194A1.docx</v>
      </c>
      <c r="T218" s="6" t="str">
        <f>HYPERLINK("https://docs.wto.org/imrd/directdoc.asp?DDFDocuments/v/G/TBTN25/USA2194A1.docx", "https://docs.wto.org/imrd/directdoc.asp?DDFDocuments/v/G/TBTN25/USA2194A1.docx")</f>
        <v>https://docs.wto.org/imrd/directdoc.asp?DDFDocuments/v/G/TBTN25/USA2194A1.docx</v>
      </c>
      <c r="U218" s="6" t="s">
        <v>45</v>
      </c>
      <c r="V218" s="6" t="s">
        <v>45</v>
      </c>
      <c r="W218" s="6" t="s">
        <v>45</v>
      </c>
      <c r="X218" s="6" t="s">
        <v>45</v>
      </c>
      <c r="Y218" s="6" t="s">
        <v>46</v>
      </c>
      <c r="Z218" s="6" t="s">
        <v>46</v>
      </c>
      <c r="AA218" s="6" t="s">
        <v>45</v>
      </c>
      <c r="AB218" s="9" t="s">
        <v>38</v>
      </c>
      <c r="AC218" s="6" t="s">
        <v>38</v>
      </c>
      <c r="AD218" s="6" t="s">
        <v>38</v>
      </c>
      <c r="AE218" s="6" t="s">
        <v>38</v>
      </c>
      <c r="AF218" s="6" t="s">
        <v>38</v>
      </c>
      <c r="AG218" s="6" t="s">
        <v>38</v>
      </c>
      <c r="AH218" s="9" t="s">
        <v>38</v>
      </c>
    </row>
    <row r="219" spans="1:34" ht="20.100000000000001" customHeight="1" x14ac:dyDescent="0.25">
      <c r="A219" s="6" t="s">
        <v>34</v>
      </c>
      <c r="B219" s="10">
        <v>46155</v>
      </c>
      <c r="C219" s="8" t="str">
        <f>HYPERLINK("https://epingalert.org/en/Search?viewData= G/SPS/N/BRA/2490"," G/SPS/N/BRA/2490")</f>
        <v xml:space="preserve"> G/SPS/N/BRA/2490</v>
      </c>
      <c r="D219" s="9" t="s">
        <v>1214</v>
      </c>
      <c r="E219" s="9" t="s">
        <v>1215</v>
      </c>
      <c r="F219" s="9" t="s">
        <v>1216</v>
      </c>
      <c r="G219" s="9" t="s">
        <v>38</v>
      </c>
      <c r="H219" s="9" t="s">
        <v>38</v>
      </c>
      <c r="I219" s="9" t="s">
        <v>557</v>
      </c>
      <c r="J219" s="9" t="s">
        <v>38</v>
      </c>
      <c r="K219" s="9" t="s">
        <v>558</v>
      </c>
      <c r="L219" s="6" t="s">
        <v>38</v>
      </c>
      <c r="M219" s="10" t="s">
        <v>38</v>
      </c>
      <c r="N219" s="7">
        <v>46126</v>
      </c>
      <c r="O219" s="7">
        <v>46126</v>
      </c>
      <c r="P219" s="6" t="s">
        <v>43</v>
      </c>
      <c r="Q219" s="9" t="s">
        <v>1217</v>
      </c>
      <c r="R219" s="6" t="str">
        <f>HYPERLINK("https://docs.wto.org/imrd/directdoc.asp?DDFDocuments/t/G/SPS/NBRA2490.docx", "https://docs.wto.org/imrd/directdoc.asp?DDFDocuments/t/G/SPS/NBRA2490.docx")</f>
        <v>https://docs.wto.org/imrd/directdoc.asp?DDFDocuments/t/G/SPS/NBRA2490.docx</v>
      </c>
      <c r="S219" s="6" t="str">
        <f>HYPERLINK("https://docs.wto.org/imrd/directdoc.asp?DDFDocuments/u/G/SPS/NBRA2490.docx", "https://docs.wto.org/imrd/directdoc.asp?DDFDocuments/u/G/SPS/NBRA2490.docx")</f>
        <v>https://docs.wto.org/imrd/directdoc.asp?DDFDocuments/u/G/SPS/NBRA2490.docx</v>
      </c>
      <c r="T219" s="6" t="str">
        <f>HYPERLINK("https://docs.wto.org/imrd/directdoc.asp?DDFDocuments/v/G/SPS/NBRA2490.docx", "https://docs.wto.org/imrd/directdoc.asp?DDFDocuments/v/G/SPS/NBRA2490.docx")</f>
        <v>https://docs.wto.org/imrd/directdoc.asp?DDFDocuments/v/G/SPS/NBRA2490.docx</v>
      </c>
      <c r="U219" s="6" t="s">
        <v>38</v>
      </c>
      <c r="V219" s="6" t="s">
        <v>38</v>
      </c>
      <c r="W219" s="6" t="s">
        <v>38</v>
      </c>
      <c r="X219" s="6" t="s">
        <v>38</v>
      </c>
      <c r="Y219" s="6" t="s">
        <v>38</v>
      </c>
      <c r="Z219" s="6" t="s">
        <v>38</v>
      </c>
      <c r="AA219" s="6" t="s">
        <v>38</v>
      </c>
      <c r="AB219" s="9" t="s">
        <v>38</v>
      </c>
      <c r="AC219" s="6" t="s">
        <v>45</v>
      </c>
      <c r="AD219" s="6" t="s">
        <v>46</v>
      </c>
      <c r="AE219" s="6" t="s">
        <v>45</v>
      </c>
      <c r="AF219" s="6" t="s">
        <v>45</v>
      </c>
      <c r="AG219" s="6" t="s">
        <v>46</v>
      </c>
      <c r="AH219" s="9" t="s">
        <v>38</v>
      </c>
    </row>
    <row r="220" spans="1:34" ht="20.100000000000001" customHeight="1" x14ac:dyDescent="0.25">
      <c r="A220" s="6" t="s">
        <v>47</v>
      </c>
      <c r="B220" s="10">
        <v>46155</v>
      </c>
      <c r="C220" s="8" t="str">
        <f>HYPERLINK("https://epingalert.org/en/Search?viewData= G/SPS/N/COL/423"," G/SPS/N/COL/423")</f>
        <v xml:space="preserve"> G/SPS/N/COL/423</v>
      </c>
      <c r="D220" s="9" t="s">
        <v>1218</v>
      </c>
      <c r="E220" s="9" t="s">
        <v>1219</v>
      </c>
      <c r="F220" s="9" t="s">
        <v>1220</v>
      </c>
      <c r="G220" s="9" t="s">
        <v>1221</v>
      </c>
      <c r="H220" s="9" t="s">
        <v>38</v>
      </c>
      <c r="I220" s="9" t="s">
        <v>52</v>
      </c>
      <c r="J220" s="9" t="s">
        <v>38</v>
      </c>
      <c r="K220" s="9" t="s">
        <v>338</v>
      </c>
      <c r="L220" s="6" t="s">
        <v>41</v>
      </c>
      <c r="M220" s="10">
        <v>46215</v>
      </c>
      <c r="N220" s="7" t="s">
        <v>1222</v>
      </c>
      <c r="O220" s="7" t="s">
        <v>1222</v>
      </c>
      <c r="P220" s="6" t="s">
        <v>43</v>
      </c>
      <c r="Q220" s="9" t="s">
        <v>1223</v>
      </c>
      <c r="R220" s="6" t="str">
        <f>HYPERLINK("https://docs.wto.org/imrd/directdoc.asp?DDFDocuments/t/G/SPS/NCOL423.docx", "https://docs.wto.org/imrd/directdoc.asp?DDFDocuments/t/G/SPS/NCOL423.docx")</f>
        <v>https://docs.wto.org/imrd/directdoc.asp?DDFDocuments/t/G/SPS/NCOL423.docx</v>
      </c>
      <c r="S220" s="6" t="str">
        <f>HYPERLINK("https://docs.wto.org/imrd/directdoc.asp?DDFDocuments/u/G/SPS/NCOL423.docx", "https://docs.wto.org/imrd/directdoc.asp?DDFDocuments/u/G/SPS/NCOL423.docx")</f>
        <v>https://docs.wto.org/imrd/directdoc.asp?DDFDocuments/u/G/SPS/NCOL423.docx</v>
      </c>
      <c r="T220" s="6" t="str">
        <f>HYPERLINK("https://docs.wto.org/imrd/directdoc.asp?DDFDocuments/v/G/SPS/NCOL423.docx", "https://docs.wto.org/imrd/directdoc.asp?DDFDocuments/v/G/SPS/NCOL423.docx")</f>
        <v>https://docs.wto.org/imrd/directdoc.asp?DDFDocuments/v/G/SPS/NCOL423.docx</v>
      </c>
      <c r="U220" s="6" t="s">
        <v>38</v>
      </c>
      <c r="V220" s="6" t="s">
        <v>38</v>
      </c>
      <c r="W220" s="6" t="s">
        <v>38</v>
      </c>
      <c r="X220" s="6" t="s">
        <v>38</v>
      </c>
      <c r="Y220" s="6" t="s">
        <v>38</v>
      </c>
      <c r="Z220" s="6" t="s">
        <v>38</v>
      </c>
      <c r="AA220" s="6" t="s">
        <v>38</v>
      </c>
      <c r="AB220" s="9" t="s">
        <v>38</v>
      </c>
      <c r="AC220" s="6" t="s">
        <v>45</v>
      </c>
      <c r="AD220" s="6" t="s">
        <v>45</v>
      </c>
      <c r="AE220" s="6" t="s">
        <v>45</v>
      </c>
      <c r="AF220" s="6" t="s">
        <v>46</v>
      </c>
      <c r="AG220" s="6" t="s">
        <v>65</v>
      </c>
      <c r="AH220" s="9" t="s">
        <v>38</v>
      </c>
    </row>
    <row r="221" spans="1:34" ht="20.100000000000001" customHeight="1" x14ac:dyDescent="0.25">
      <c r="A221" s="6" t="s">
        <v>259</v>
      </c>
      <c r="B221" s="10">
        <v>46155</v>
      </c>
      <c r="C221" s="8" t="str">
        <f>HYPERLINK("https://epingalert.org/en/Search?viewData= G/SPS/N/EU/944"," G/SPS/N/EU/944")</f>
        <v xml:space="preserve"> G/SPS/N/EU/944</v>
      </c>
      <c r="D221" s="9" t="s">
        <v>1224</v>
      </c>
      <c r="E221" s="9" t="s">
        <v>1225</v>
      </c>
      <c r="F221" s="9" t="s">
        <v>1226</v>
      </c>
      <c r="G221" s="9" t="s">
        <v>38</v>
      </c>
      <c r="H221" s="9" t="s">
        <v>38</v>
      </c>
      <c r="I221" s="9" t="s">
        <v>727</v>
      </c>
      <c r="J221" s="9" t="s">
        <v>38</v>
      </c>
      <c r="K221" s="9" t="s">
        <v>1227</v>
      </c>
      <c r="L221" s="6"/>
      <c r="M221" s="10" t="s">
        <v>38</v>
      </c>
      <c r="N221" s="7">
        <v>46135</v>
      </c>
      <c r="O221" s="7" t="s">
        <v>704</v>
      </c>
      <c r="P221" s="6" t="s">
        <v>43</v>
      </c>
      <c r="Q221" s="9" t="s">
        <v>1228</v>
      </c>
      <c r="R221" s="6" t="str">
        <f>HYPERLINK("https://docs.wto.org/imrd/directdoc.asp?DDFDocuments/t/G/SPS/NEU944.docx", "https://docs.wto.org/imrd/directdoc.asp?DDFDocuments/t/G/SPS/NEU944.docx")</f>
        <v>https://docs.wto.org/imrd/directdoc.asp?DDFDocuments/t/G/SPS/NEU944.docx</v>
      </c>
      <c r="S221" s="6" t="str">
        <f>HYPERLINK("https://docs.wto.org/imrd/directdoc.asp?DDFDocuments/u/G/SPS/NEU944.docx", "https://docs.wto.org/imrd/directdoc.asp?DDFDocuments/u/G/SPS/NEU944.docx")</f>
        <v>https://docs.wto.org/imrd/directdoc.asp?DDFDocuments/u/G/SPS/NEU944.docx</v>
      </c>
      <c r="T221" s="6" t="str">
        <f>HYPERLINK("https://docs.wto.org/imrd/directdoc.asp?DDFDocuments/v/G/SPS/NEU944.docx", "https://docs.wto.org/imrd/directdoc.asp?DDFDocuments/v/G/SPS/NEU944.docx")</f>
        <v>https://docs.wto.org/imrd/directdoc.asp?DDFDocuments/v/G/SPS/NEU944.docx</v>
      </c>
      <c r="U221" s="6" t="s">
        <v>38</v>
      </c>
      <c r="V221" s="6" t="s">
        <v>38</v>
      </c>
      <c r="W221" s="6" t="s">
        <v>38</v>
      </c>
      <c r="X221" s="6" t="s">
        <v>38</v>
      </c>
      <c r="Y221" s="6" t="s">
        <v>38</v>
      </c>
      <c r="Z221" s="6" t="s">
        <v>38</v>
      </c>
      <c r="AA221" s="6" t="s">
        <v>38</v>
      </c>
      <c r="AB221" s="9" t="s">
        <v>38</v>
      </c>
      <c r="AC221" s="6" t="s">
        <v>45</v>
      </c>
      <c r="AD221" s="6" t="s">
        <v>45</v>
      </c>
      <c r="AE221" s="6" t="s">
        <v>45</v>
      </c>
      <c r="AF221" s="6" t="s">
        <v>46</v>
      </c>
      <c r="AG221" s="6" t="s">
        <v>65</v>
      </c>
      <c r="AH221" s="9" t="s">
        <v>38</v>
      </c>
    </row>
    <row r="222" spans="1:34" ht="20.100000000000001" customHeight="1" x14ac:dyDescent="0.25">
      <c r="A222" s="6" t="s">
        <v>961</v>
      </c>
      <c r="B222" s="10">
        <v>46155</v>
      </c>
      <c r="C222" s="8" t="str">
        <f>HYPERLINK("https://epingalert.org/en/Search?viewData= G/SPS/N/IND/351"," G/SPS/N/IND/351")</f>
        <v xml:space="preserve"> G/SPS/N/IND/351</v>
      </c>
      <c r="D222" s="9" t="s">
        <v>1229</v>
      </c>
      <c r="E222" s="9" t="s">
        <v>1230</v>
      </c>
      <c r="F222" s="9" t="s">
        <v>1231</v>
      </c>
      <c r="G222" s="9" t="s">
        <v>1232</v>
      </c>
      <c r="H222" s="9" t="s">
        <v>38</v>
      </c>
      <c r="I222" s="9" t="s">
        <v>616</v>
      </c>
      <c r="J222" s="9" t="s">
        <v>38</v>
      </c>
      <c r="K222" s="9" t="s">
        <v>819</v>
      </c>
      <c r="L222" s="6" t="s">
        <v>1233</v>
      </c>
      <c r="M222" s="10">
        <v>46215</v>
      </c>
      <c r="N222" s="7" t="s">
        <v>1234</v>
      </c>
      <c r="O222" s="7" t="s">
        <v>1235</v>
      </c>
      <c r="P222" s="6" t="s">
        <v>43</v>
      </c>
      <c r="Q222" s="9" t="s">
        <v>1236</v>
      </c>
      <c r="R222" s="6" t="str">
        <f>HYPERLINK("https://docs.wto.org/imrd/directdoc.asp?DDFDocuments/t/G/SPS/NIND351.docx", "https://docs.wto.org/imrd/directdoc.asp?DDFDocuments/t/G/SPS/NIND351.docx")</f>
        <v>https://docs.wto.org/imrd/directdoc.asp?DDFDocuments/t/G/SPS/NIND351.docx</v>
      </c>
      <c r="S222" s="6" t="str">
        <f>HYPERLINK("https://docs.wto.org/imrd/directdoc.asp?DDFDocuments/u/G/SPS/NIND351.docx", "https://docs.wto.org/imrd/directdoc.asp?DDFDocuments/u/G/SPS/NIND351.docx")</f>
        <v>https://docs.wto.org/imrd/directdoc.asp?DDFDocuments/u/G/SPS/NIND351.docx</v>
      </c>
      <c r="T222" s="6" t="str">
        <f>HYPERLINK("https://docs.wto.org/imrd/directdoc.asp?DDFDocuments/v/G/SPS/NIND351.docx", "https://docs.wto.org/imrd/directdoc.asp?DDFDocuments/v/G/SPS/NIND351.docx")</f>
        <v>https://docs.wto.org/imrd/directdoc.asp?DDFDocuments/v/G/SPS/NIND351.docx</v>
      </c>
      <c r="U222" s="6" t="s">
        <v>38</v>
      </c>
      <c r="V222" s="6" t="s">
        <v>38</v>
      </c>
      <c r="W222" s="6" t="s">
        <v>38</v>
      </c>
      <c r="X222" s="6" t="s">
        <v>38</v>
      </c>
      <c r="Y222" s="6" t="s">
        <v>38</v>
      </c>
      <c r="Z222" s="6" t="s">
        <v>38</v>
      </c>
      <c r="AA222" s="6" t="s">
        <v>38</v>
      </c>
      <c r="AB222" s="9" t="s">
        <v>38</v>
      </c>
      <c r="AC222" s="6" t="s">
        <v>45</v>
      </c>
      <c r="AD222" s="6" t="s">
        <v>45</v>
      </c>
      <c r="AE222" s="6" t="s">
        <v>46</v>
      </c>
      <c r="AF222" s="6" t="s">
        <v>45</v>
      </c>
      <c r="AG222" s="6" t="s">
        <v>46</v>
      </c>
      <c r="AH222" s="9" t="s">
        <v>38</v>
      </c>
    </row>
    <row r="223" spans="1:34" ht="20.100000000000001" customHeight="1" x14ac:dyDescent="0.25">
      <c r="A223" s="6" t="s">
        <v>66</v>
      </c>
      <c r="B223" s="10">
        <v>46155</v>
      </c>
      <c r="C223" s="8" t="str">
        <f>HYPERLINK("https://epingalert.org/en/Search?viewData= G/TBT/N/BDI/759, G/TBT/N/KEN/2049, G/TBT/N/RWA/1415, G/TBT/N/TZA/1594, G/TBT/N/UGA/2364"," G/TBT/N/BDI/759, G/TBT/N/KEN/2049, G/TBT/N/RWA/1415, G/TBT/N/TZA/1594, G/TBT/N/UGA/2364")</f>
        <v xml:space="preserve"> G/TBT/N/BDI/759, G/TBT/N/KEN/2049, G/TBT/N/RWA/1415, G/TBT/N/TZA/1594, G/TBT/N/UGA/2364</v>
      </c>
      <c r="D223" s="9" t="s">
        <v>1237</v>
      </c>
      <c r="E223" s="9" t="s">
        <v>1238</v>
      </c>
      <c r="F223" s="9" t="s">
        <v>1239</v>
      </c>
      <c r="G223" s="9" t="s">
        <v>1240</v>
      </c>
      <c r="H223" s="9" t="s">
        <v>1241</v>
      </c>
      <c r="I223" s="9" t="s">
        <v>220</v>
      </c>
      <c r="J223" s="9" t="s">
        <v>38</v>
      </c>
      <c r="K223" s="9" t="s">
        <v>38</v>
      </c>
      <c r="L223" s="6"/>
      <c r="M223" s="10">
        <v>46215</v>
      </c>
      <c r="N223" s="7" t="s">
        <v>74</v>
      </c>
      <c r="O223" s="7" t="s">
        <v>74</v>
      </c>
      <c r="P223" s="6" t="s">
        <v>43</v>
      </c>
      <c r="Q223" s="9" t="s">
        <v>1242</v>
      </c>
      <c r="R223" s="6" t="str">
        <f>HYPERLINK("https://docs.wto.org/imrd/directdoc.asp?DDFDocuments/t/G/TBTN26/BDI759.docx", "https://docs.wto.org/imrd/directdoc.asp?DDFDocuments/t/G/TBTN26/BDI759.docx")</f>
        <v>https://docs.wto.org/imrd/directdoc.asp?DDFDocuments/t/G/TBTN26/BDI759.docx</v>
      </c>
      <c r="S223" s="6" t="str">
        <f>HYPERLINK("https://docs.wto.org/imrd/directdoc.asp?DDFDocuments/u/G/TBTN26/BDI759.docx", "https://docs.wto.org/imrd/directdoc.asp?DDFDocuments/u/G/TBTN26/BDI759.docx")</f>
        <v>https://docs.wto.org/imrd/directdoc.asp?DDFDocuments/u/G/TBTN26/BDI759.docx</v>
      </c>
      <c r="T223" s="6" t="str">
        <f>HYPERLINK("https://docs.wto.org/imrd/directdoc.asp?DDFDocuments/v/G/TBTN26/BDI759.docx", "https://docs.wto.org/imrd/directdoc.asp?DDFDocuments/v/G/TBTN26/BDI759.docx")</f>
        <v>https://docs.wto.org/imrd/directdoc.asp?DDFDocuments/v/G/TBTN26/BDI759.docx</v>
      </c>
      <c r="U223" s="6" t="s">
        <v>46</v>
      </c>
      <c r="V223" s="6" t="s">
        <v>45</v>
      </c>
      <c r="W223" s="6" t="s">
        <v>46</v>
      </c>
      <c r="X223" s="6" t="s">
        <v>45</v>
      </c>
      <c r="Y223" s="6" t="s">
        <v>45</v>
      </c>
      <c r="Z223" s="6" t="s">
        <v>45</v>
      </c>
      <c r="AA223" s="6" t="s">
        <v>45</v>
      </c>
      <c r="AB223" s="9" t="s">
        <v>1243</v>
      </c>
      <c r="AC223" s="6" t="s">
        <v>38</v>
      </c>
      <c r="AD223" s="6" t="s">
        <v>38</v>
      </c>
      <c r="AE223" s="6" t="s">
        <v>38</v>
      </c>
      <c r="AF223" s="6" t="s">
        <v>38</v>
      </c>
      <c r="AG223" s="6" t="s">
        <v>38</v>
      </c>
      <c r="AH223" s="9" t="s">
        <v>38</v>
      </c>
    </row>
    <row r="224" spans="1:34" ht="20.100000000000001" customHeight="1" x14ac:dyDescent="0.25">
      <c r="A224" s="6" t="s">
        <v>77</v>
      </c>
      <c r="B224" s="10">
        <v>46155</v>
      </c>
      <c r="C224" s="8" t="str">
        <f>HYPERLINK("https://epingalert.org/en/Search?viewData= G/TBT/N/BDI/759, G/TBT/N/KEN/2049, G/TBT/N/RWA/1415, G/TBT/N/TZA/1594, G/TBT/N/UGA/2364"," G/TBT/N/BDI/759, G/TBT/N/KEN/2049, G/TBT/N/RWA/1415, G/TBT/N/TZA/1594, G/TBT/N/UGA/2364")</f>
        <v xml:space="preserve"> G/TBT/N/BDI/759, G/TBT/N/KEN/2049, G/TBT/N/RWA/1415, G/TBT/N/TZA/1594, G/TBT/N/UGA/2364</v>
      </c>
      <c r="D224" s="9" t="s">
        <v>1237</v>
      </c>
      <c r="E224" s="9" t="s">
        <v>1238</v>
      </c>
      <c r="F224" s="9" t="s">
        <v>1239</v>
      </c>
      <c r="G224" s="9" t="s">
        <v>1240</v>
      </c>
      <c r="H224" s="9" t="s">
        <v>1241</v>
      </c>
      <c r="I224" s="9" t="s">
        <v>220</v>
      </c>
      <c r="J224" s="9" t="s">
        <v>38</v>
      </c>
      <c r="K224" s="9" t="s">
        <v>38</v>
      </c>
      <c r="L224" s="6"/>
      <c r="M224" s="10">
        <v>46215</v>
      </c>
      <c r="N224" s="7" t="s">
        <v>74</v>
      </c>
      <c r="O224" s="7" t="s">
        <v>74</v>
      </c>
      <c r="P224" s="6" t="s">
        <v>43</v>
      </c>
      <c r="Q224" s="9" t="s">
        <v>1242</v>
      </c>
      <c r="R224" s="6" t="str">
        <f>HYPERLINK("https://docs.wto.org/imrd/directdoc.asp?DDFDocuments/t/G/TBTN26/BDI759.docx", "https://docs.wto.org/imrd/directdoc.asp?DDFDocuments/t/G/TBTN26/BDI759.docx")</f>
        <v>https://docs.wto.org/imrd/directdoc.asp?DDFDocuments/t/G/TBTN26/BDI759.docx</v>
      </c>
      <c r="S224" s="6" t="str">
        <f>HYPERLINK("https://docs.wto.org/imrd/directdoc.asp?DDFDocuments/u/G/TBTN26/BDI759.docx", "https://docs.wto.org/imrd/directdoc.asp?DDFDocuments/u/G/TBTN26/BDI759.docx")</f>
        <v>https://docs.wto.org/imrd/directdoc.asp?DDFDocuments/u/G/TBTN26/BDI759.docx</v>
      </c>
      <c r="T224" s="6" t="str">
        <f>HYPERLINK("https://docs.wto.org/imrd/directdoc.asp?DDFDocuments/v/G/TBTN26/BDI759.docx", "https://docs.wto.org/imrd/directdoc.asp?DDFDocuments/v/G/TBTN26/BDI759.docx")</f>
        <v>https://docs.wto.org/imrd/directdoc.asp?DDFDocuments/v/G/TBTN26/BDI759.docx</v>
      </c>
      <c r="U224" s="6" t="s">
        <v>46</v>
      </c>
      <c r="V224" s="6" t="s">
        <v>45</v>
      </c>
      <c r="W224" s="6" t="s">
        <v>46</v>
      </c>
      <c r="X224" s="6" t="s">
        <v>45</v>
      </c>
      <c r="Y224" s="6" t="s">
        <v>45</v>
      </c>
      <c r="Z224" s="6" t="s">
        <v>45</v>
      </c>
      <c r="AA224" s="6" t="s">
        <v>45</v>
      </c>
      <c r="AB224" s="9" t="s">
        <v>1243</v>
      </c>
      <c r="AC224" s="6" t="s">
        <v>38</v>
      </c>
      <c r="AD224" s="6" t="s">
        <v>38</v>
      </c>
      <c r="AE224" s="6" t="s">
        <v>38</v>
      </c>
      <c r="AF224" s="6" t="s">
        <v>38</v>
      </c>
      <c r="AG224" s="6" t="s">
        <v>38</v>
      </c>
      <c r="AH224" s="9" t="s">
        <v>38</v>
      </c>
    </row>
    <row r="225" spans="1:34" ht="20.100000000000001" customHeight="1" x14ac:dyDescent="0.25">
      <c r="A225" s="6" t="s">
        <v>78</v>
      </c>
      <c r="B225" s="10">
        <v>46155</v>
      </c>
      <c r="C225" s="8" t="str">
        <f>HYPERLINK("https://epingalert.org/en/Search?viewData= G/TBT/N/BDI/759, G/TBT/N/KEN/2049, G/TBT/N/RWA/1415, G/TBT/N/TZA/1594, G/TBT/N/UGA/2364"," G/TBT/N/BDI/759, G/TBT/N/KEN/2049, G/TBT/N/RWA/1415, G/TBT/N/TZA/1594, G/TBT/N/UGA/2364")</f>
        <v xml:space="preserve"> G/TBT/N/BDI/759, G/TBT/N/KEN/2049, G/TBT/N/RWA/1415, G/TBT/N/TZA/1594, G/TBT/N/UGA/2364</v>
      </c>
      <c r="D225" s="9" t="s">
        <v>1237</v>
      </c>
      <c r="E225" s="9" t="s">
        <v>1238</v>
      </c>
      <c r="F225" s="9" t="s">
        <v>1239</v>
      </c>
      <c r="G225" s="9" t="s">
        <v>1240</v>
      </c>
      <c r="H225" s="9" t="s">
        <v>1241</v>
      </c>
      <c r="I225" s="9" t="s">
        <v>220</v>
      </c>
      <c r="J225" s="9" t="s">
        <v>38</v>
      </c>
      <c r="K225" s="9" t="s">
        <v>38</v>
      </c>
      <c r="L225" s="6"/>
      <c r="M225" s="10">
        <v>46215</v>
      </c>
      <c r="N225" s="7" t="s">
        <v>74</v>
      </c>
      <c r="O225" s="7" t="s">
        <v>74</v>
      </c>
      <c r="P225" s="6" t="s">
        <v>43</v>
      </c>
      <c r="Q225" s="9" t="s">
        <v>1242</v>
      </c>
      <c r="R225" s="6" t="str">
        <f>HYPERLINK("https://docs.wto.org/imrd/directdoc.asp?DDFDocuments/t/G/TBTN26/BDI759.docx", "https://docs.wto.org/imrd/directdoc.asp?DDFDocuments/t/G/TBTN26/BDI759.docx")</f>
        <v>https://docs.wto.org/imrd/directdoc.asp?DDFDocuments/t/G/TBTN26/BDI759.docx</v>
      </c>
      <c r="S225" s="6" t="str">
        <f>HYPERLINK("https://docs.wto.org/imrd/directdoc.asp?DDFDocuments/u/G/TBTN26/BDI759.docx", "https://docs.wto.org/imrd/directdoc.asp?DDFDocuments/u/G/TBTN26/BDI759.docx")</f>
        <v>https://docs.wto.org/imrd/directdoc.asp?DDFDocuments/u/G/TBTN26/BDI759.docx</v>
      </c>
      <c r="T225" s="6" t="str">
        <f>HYPERLINK("https://docs.wto.org/imrd/directdoc.asp?DDFDocuments/v/G/TBTN26/BDI759.docx", "https://docs.wto.org/imrd/directdoc.asp?DDFDocuments/v/G/TBTN26/BDI759.docx")</f>
        <v>https://docs.wto.org/imrd/directdoc.asp?DDFDocuments/v/G/TBTN26/BDI759.docx</v>
      </c>
      <c r="U225" s="6" t="s">
        <v>46</v>
      </c>
      <c r="V225" s="6" t="s">
        <v>45</v>
      </c>
      <c r="W225" s="6" t="s">
        <v>46</v>
      </c>
      <c r="X225" s="6" t="s">
        <v>45</v>
      </c>
      <c r="Y225" s="6" t="s">
        <v>45</v>
      </c>
      <c r="Z225" s="6" t="s">
        <v>45</v>
      </c>
      <c r="AA225" s="6" t="s">
        <v>45</v>
      </c>
      <c r="AB225" s="9" t="s">
        <v>1243</v>
      </c>
      <c r="AC225" s="6" t="s">
        <v>38</v>
      </c>
      <c r="AD225" s="6" t="s">
        <v>38</v>
      </c>
      <c r="AE225" s="6" t="s">
        <v>38</v>
      </c>
      <c r="AF225" s="6" t="s">
        <v>38</v>
      </c>
      <c r="AG225" s="6" t="s">
        <v>38</v>
      </c>
      <c r="AH225" s="9" t="s">
        <v>38</v>
      </c>
    </row>
    <row r="226" spans="1:34" ht="20.100000000000001" customHeight="1" x14ac:dyDescent="0.25">
      <c r="A226" s="6" t="s">
        <v>79</v>
      </c>
      <c r="B226" s="10">
        <v>46155</v>
      </c>
      <c r="C226" s="8" t="str">
        <f>HYPERLINK("https://epingalert.org/en/Search?viewData= G/TBT/N/BDI/759, G/TBT/N/KEN/2049, G/TBT/N/RWA/1415, G/TBT/N/TZA/1594, G/TBT/N/UGA/2364"," G/TBT/N/BDI/759, G/TBT/N/KEN/2049, G/TBT/N/RWA/1415, G/TBT/N/TZA/1594, G/TBT/N/UGA/2364")</f>
        <v xml:space="preserve"> G/TBT/N/BDI/759, G/TBT/N/KEN/2049, G/TBT/N/RWA/1415, G/TBT/N/TZA/1594, G/TBT/N/UGA/2364</v>
      </c>
      <c r="D226" s="9" t="s">
        <v>1237</v>
      </c>
      <c r="E226" s="9" t="s">
        <v>1238</v>
      </c>
      <c r="F226" s="9" t="s">
        <v>1239</v>
      </c>
      <c r="G226" s="9" t="s">
        <v>1240</v>
      </c>
      <c r="H226" s="9" t="s">
        <v>1241</v>
      </c>
      <c r="I226" s="9" t="s">
        <v>220</v>
      </c>
      <c r="J226" s="9" t="s">
        <v>38</v>
      </c>
      <c r="K226" s="9" t="s">
        <v>38</v>
      </c>
      <c r="L226" s="6"/>
      <c r="M226" s="10">
        <v>46215</v>
      </c>
      <c r="N226" s="7" t="s">
        <v>74</v>
      </c>
      <c r="O226" s="7" t="s">
        <v>74</v>
      </c>
      <c r="P226" s="6" t="s">
        <v>43</v>
      </c>
      <c r="Q226" s="9" t="s">
        <v>1242</v>
      </c>
      <c r="R226" s="6" t="str">
        <f>HYPERLINK("https://docs.wto.org/imrd/directdoc.asp?DDFDocuments/t/G/TBTN26/BDI759.docx", "https://docs.wto.org/imrd/directdoc.asp?DDFDocuments/t/G/TBTN26/BDI759.docx")</f>
        <v>https://docs.wto.org/imrd/directdoc.asp?DDFDocuments/t/G/TBTN26/BDI759.docx</v>
      </c>
      <c r="S226" s="6" t="str">
        <f>HYPERLINK("https://docs.wto.org/imrd/directdoc.asp?DDFDocuments/u/G/TBTN26/BDI759.docx", "https://docs.wto.org/imrd/directdoc.asp?DDFDocuments/u/G/TBTN26/BDI759.docx")</f>
        <v>https://docs.wto.org/imrd/directdoc.asp?DDFDocuments/u/G/TBTN26/BDI759.docx</v>
      </c>
      <c r="T226" s="6" t="str">
        <f>HYPERLINK("https://docs.wto.org/imrd/directdoc.asp?DDFDocuments/v/G/TBTN26/BDI759.docx", "https://docs.wto.org/imrd/directdoc.asp?DDFDocuments/v/G/TBTN26/BDI759.docx")</f>
        <v>https://docs.wto.org/imrd/directdoc.asp?DDFDocuments/v/G/TBTN26/BDI759.docx</v>
      </c>
      <c r="U226" s="6" t="s">
        <v>46</v>
      </c>
      <c r="V226" s="6" t="s">
        <v>45</v>
      </c>
      <c r="W226" s="6" t="s">
        <v>46</v>
      </c>
      <c r="X226" s="6" t="s">
        <v>45</v>
      </c>
      <c r="Y226" s="6" t="s">
        <v>45</v>
      </c>
      <c r="Z226" s="6" t="s">
        <v>45</v>
      </c>
      <c r="AA226" s="6" t="s">
        <v>45</v>
      </c>
      <c r="AB226" s="9" t="s">
        <v>1243</v>
      </c>
      <c r="AC226" s="6" t="s">
        <v>38</v>
      </c>
      <c r="AD226" s="6" t="s">
        <v>38</v>
      </c>
      <c r="AE226" s="6" t="s">
        <v>38</v>
      </c>
      <c r="AF226" s="6" t="s">
        <v>38</v>
      </c>
      <c r="AG226" s="6" t="s">
        <v>38</v>
      </c>
      <c r="AH226" s="9" t="s">
        <v>38</v>
      </c>
    </row>
    <row r="227" spans="1:34" ht="20.100000000000001" customHeight="1" x14ac:dyDescent="0.25">
      <c r="A227" s="6" t="s">
        <v>80</v>
      </c>
      <c r="B227" s="10">
        <v>46155</v>
      </c>
      <c r="C227" s="8" t="str">
        <f>HYPERLINK("https://epingalert.org/en/Search?viewData= G/TBT/N/BDI/759, G/TBT/N/KEN/2049, G/TBT/N/RWA/1415, G/TBT/N/TZA/1594, G/TBT/N/UGA/2364"," G/TBT/N/BDI/759, G/TBT/N/KEN/2049, G/TBT/N/RWA/1415, G/TBT/N/TZA/1594, G/TBT/N/UGA/2364")</f>
        <v xml:space="preserve"> G/TBT/N/BDI/759, G/TBT/N/KEN/2049, G/TBT/N/RWA/1415, G/TBT/N/TZA/1594, G/TBT/N/UGA/2364</v>
      </c>
      <c r="D227" s="9" t="s">
        <v>1237</v>
      </c>
      <c r="E227" s="9" t="s">
        <v>1238</v>
      </c>
      <c r="F227" s="9" t="s">
        <v>1239</v>
      </c>
      <c r="G227" s="9" t="s">
        <v>1240</v>
      </c>
      <c r="H227" s="9" t="s">
        <v>1241</v>
      </c>
      <c r="I227" s="9" t="s">
        <v>220</v>
      </c>
      <c r="J227" s="9" t="s">
        <v>38</v>
      </c>
      <c r="K227" s="9" t="s">
        <v>38</v>
      </c>
      <c r="L227" s="6"/>
      <c r="M227" s="10">
        <v>46215</v>
      </c>
      <c r="N227" s="7" t="s">
        <v>74</v>
      </c>
      <c r="O227" s="7" t="s">
        <v>74</v>
      </c>
      <c r="P227" s="6" t="s">
        <v>43</v>
      </c>
      <c r="Q227" s="9" t="s">
        <v>1242</v>
      </c>
      <c r="R227" s="6" t="str">
        <f>HYPERLINK("https://docs.wto.org/imrd/directdoc.asp?DDFDocuments/t/G/TBTN26/BDI759.docx", "https://docs.wto.org/imrd/directdoc.asp?DDFDocuments/t/G/TBTN26/BDI759.docx")</f>
        <v>https://docs.wto.org/imrd/directdoc.asp?DDFDocuments/t/G/TBTN26/BDI759.docx</v>
      </c>
      <c r="S227" s="6" t="str">
        <f>HYPERLINK("https://docs.wto.org/imrd/directdoc.asp?DDFDocuments/u/G/TBTN26/BDI759.docx", "https://docs.wto.org/imrd/directdoc.asp?DDFDocuments/u/G/TBTN26/BDI759.docx")</f>
        <v>https://docs.wto.org/imrd/directdoc.asp?DDFDocuments/u/G/TBTN26/BDI759.docx</v>
      </c>
      <c r="T227" s="6" t="str">
        <f>HYPERLINK("https://docs.wto.org/imrd/directdoc.asp?DDFDocuments/v/G/TBTN26/BDI759.docx", "https://docs.wto.org/imrd/directdoc.asp?DDFDocuments/v/G/TBTN26/BDI759.docx")</f>
        <v>https://docs.wto.org/imrd/directdoc.asp?DDFDocuments/v/G/TBTN26/BDI759.docx</v>
      </c>
      <c r="U227" s="6" t="s">
        <v>46</v>
      </c>
      <c r="V227" s="6" t="s">
        <v>45</v>
      </c>
      <c r="W227" s="6" t="s">
        <v>46</v>
      </c>
      <c r="X227" s="6" t="s">
        <v>45</v>
      </c>
      <c r="Y227" s="6" t="s">
        <v>45</v>
      </c>
      <c r="Z227" s="6" t="s">
        <v>45</v>
      </c>
      <c r="AA227" s="6" t="s">
        <v>45</v>
      </c>
      <c r="AB227" s="9" t="s">
        <v>1243</v>
      </c>
      <c r="AC227" s="6" t="s">
        <v>38</v>
      </c>
      <c r="AD227" s="6" t="s">
        <v>38</v>
      </c>
      <c r="AE227" s="6" t="s">
        <v>38</v>
      </c>
      <c r="AF227" s="6" t="s">
        <v>38</v>
      </c>
      <c r="AG227" s="6" t="s">
        <v>38</v>
      </c>
      <c r="AH227" s="9" t="s">
        <v>38</v>
      </c>
    </row>
    <row r="228" spans="1:34" ht="20.100000000000001" customHeight="1" x14ac:dyDescent="0.25">
      <c r="A228" s="6" t="s">
        <v>824</v>
      </c>
      <c r="B228" s="10">
        <v>46155</v>
      </c>
      <c r="C228" s="8" t="str">
        <f>HYPERLINK("https://epingalert.org/en/Search?viewData= G/TBT/N/EGY/40/Add.4"," G/TBT/N/EGY/40/Add.4")</f>
        <v xml:space="preserve"> G/TBT/N/EGY/40/Add.4</v>
      </c>
      <c r="D228" s="9" t="s">
        <v>1244</v>
      </c>
      <c r="E228" s="9" t="s">
        <v>1245</v>
      </c>
      <c r="F228" s="9" t="s">
        <v>1246</v>
      </c>
      <c r="G228" s="9" t="s">
        <v>38</v>
      </c>
      <c r="H228" s="9" t="s">
        <v>1247</v>
      </c>
      <c r="I228" s="9" t="s">
        <v>121</v>
      </c>
      <c r="J228" s="9" t="s">
        <v>1248</v>
      </c>
      <c r="K228" s="9" t="s">
        <v>512</v>
      </c>
      <c r="L228" s="6"/>
      <c r="M228" s="10" t="s">
        <v>38</v>
      </c>
      <c r="N228" s="7"/>
      <c r="O228" s="7"/>
      <c r="P228" s="6" t="s">
        <v>54</v>
      </c>
      <c r="Q228" s="6"/>
      <c r="R228" s="6" t="str">
        <f>HYPERLINK("https://docs.wto.org/imrd/directdoc.asp?DDFDocuments/t/G/TBTN13/EGY40A4.docx", "https://docs.wto.org/imrd/directdoc.asp?DDFDocuments/t/G/TBTN13/EGY40A4.docx")</f>
        <v>https://docs.wto.org/imrd/directdoc.asp?DDFDocuments/t/G/TBTN13/EGY40A4.docx</v>
      </c>
      <c r="S228" s="6" t="str">
        <f>HYPERLINK("https://docs.wto.org/imrd/directdoc.asp?DDFDocuments/u/G/TBTN13/EGY40A4.docx", "https://docs.wto.org/imrd/directdoc.asp?DDFDocuments/u/G/TBTN13/EGY40A4.docx")</f>
        <v>https://docs.wto.org/imrd/directdoc.asp?DDFDocuments/u/G/TBTN13/EGY40A4.docx</v>
      </c>
      <c r="T228" s="6" t="str">
        <f>HYPERLINK("https://docs.wto.org/imrd/directdoc.asp?DDFDocuments/v/G/TBTN13/EGY40A4.docx", "https://docs.wto.org/imrd/directdoc.asp?DDFDocuments/v/G/TBTN13/EGY40A4.docx")</f>
        <v>https://docs.wto.org/imrd/directdoc.asp?DDFDocuments/v/G/TBTN13/EGY40A4.docx</v>
      </c>
      <c r="U228" s="6" t="s">
        <v>46</v>
      </c>
      <c r="V228" s="6" t="s">
        <v>45</v>
      </c>
      <c r="W228" s="6" t="s">
        <v>45</v>
      </c>
      <c r="X228" s="6" t="s">
        <v>45</v>
      </c>
      <c r="Y228" s="6" t="s">
        <v>45</v>
      </c>
      <c r="Z228" s="6" t="s">
        <v>45</v>
      </c>
      <c r="AA228" s="6" t="s">
        <v>45</v>
      </c>
      <c r="AB228" s="9" t="s">
        <v>38</v>
      </c>
      <c r="AC228" s="6" t="s">
        <v>38</v>
      </c>
      <c r="AD228" s="6" t="s">
        <v>38</v>
      </c>
      <c r="AE228" s="6" t="s">
        <v>38</v>
      </c>
      <c r="AF228" s="6" t="s">
        <v>38</v>
      </c>
      <c r="AG228" s="6" t="s">
        <v>38</v>
      </c>
      <c r="AH228" s="9" t="s">
        <v>38</v>
      </c>
    </row>
    <row r="229" spans="1:34" ht="20.100000000000001" customHeight="1" x14ac:dyDescent="0.25">
      <c r="A229" s="6" t="s">
        <v>824</v>
      </c>
      <c r="B229" s="10">
        <v>46155</v>
      </c>
      <c r="C229" s="8" t="str">
        <f>HYPERLINK("https://epingalert.org/en/Search?viewData= G/TBT/N/EGY/165/Add.5"," G/TBT/N/EGY/165/Add.5")</f>
        <v xml:space="preserve"> G/TBT/N/EGY/165/Add.5</v>
      </c>
      <c r="D229" s="9" t="s">
        <v>1249</v>
      </c>
      <c r="E229" s="9" t="s">
        <v>1250</v>
      </c>
      <c r="F229" s="9" t="s">
        <v>1251</v>
      </c>
      <c r="G229" s="9" t="s">
        <v>38</v>
      </c>
      <c r="H229" s="9" t="s">
        <v>1252</v>
      </c>
      <c r="I229" s="9" t="s">
        <v>121</v>
      </c>
      <c r="J229" s="9" t="s">
        <v>1253</v>
      </c>
      <c r="K229" s="9" t="s">
        <v>38</v>
      </c>
      <c r="L229" s="6"/>
      <c r="M229" s="10" t="s">
        <v>38</v>
      </c>
      <c r="N229" s="7"/>
      <c r="O229" s="7"/>
      <c r="P229" s="6" t="s">
        <v>54</v>
      </c>
      <c r="Q229" s="6"/>
      <c r="R229" s="6" t="str">
        <f>HYPERLINK("https://docs.wto.org/imrd/directdoc.asp?DDFDocuments/t/G/TBTN17/EGY165A5.docx", "https://docs.wto.org/imrd/directdoc.asp?DDFDocuments/t/G/TBTN17/EGY165A5.docx")</f>
        <v>https://docs.wto.org/imrd/directdoc.asp?DDFDocuments/t/G/TBTN17/EGY165A5.docx</v>
      </c>
      <c r="S229" s="6" t="str">
        <f>HYPERLINK("https://docs.wto.org/imrd/directdoc.asp?DDFDocuments/u/G/TBTN17/EGY165A5.docx", "https://docs.wto.org/imrd/directdoc.asp?DDFDocuments/u/G/TBTN17/EGY165A5.docx")</f>
        <v>https://docs.wto.org/imrd/directdoc.asp?DDFDocuments/u/G/TBTN17/EGY165A5.docx</v>
      </c>
      <c r="T229" s="6" t="str">
        <f>HYPERLINK("https://docs.wto.org/imrd/directdoc.asp?DDFDocuments/v/G/TBTN17/EGY165A5.docx", "https://docs.wto.org/imrd/directdoc.asp?DDFDocuments/v/G/TBTN17/EGY165A5.docx")</f>
        <v>https://docs.wto.org/imrd/directdoc.asp?DDFDocuments/v/G/TBTN17/EGY165A5.docx</v>
      </c>
      <c r="U229" s="6" t="s">
        <v>46</v>
      </c>
      <c r="V229" s="6" t="s">
        <v>45</v>
      </c>
      <c r="W229" s="6" t="s">
        <v>45</v>
      </c>
      <c r="X229" s="6" t="s">
        <v>45</v>
      </c>
      <c r="Y229" s="6" t="s">
        <v>45</v>
      </c>
      <c r="Z229" s="6" t="s">
        <v>45</v>
      </c>
      <c r="AA229" s="6" t="s">
        <v>45</v>
      </c>
      <c r="AB229" s="9" t="s">
        <v>38</v>
      </c>
      <c r="AC229" s="6" t="s">
        <v>38</v>
      </c>
      <c r="AD229" s="6" t="s">
        <v>38</v>
      </c>
      <c r="AE229" s="6" t="s">
        <v>38</v>
      </c>
      <c r="AF229" s="6" t="s">
        <v>38</v>
      </c>
      <c r="AG229" s="6" t="s">
        <v>38</v>
      </c>
      <c r="AH229" s="9" t="s">
        <v>38</v>
      </c>
    </row>
    <row r="230" spans="1:34" ht="20.100000000000001" customHeight="1" x14ac:dyDescent="0.25">
      <c r="A230" s="6" t="s">
        <v>824</v>
      </c>
      <c r="B230" s="10">
        <v>46155</v>
      </c>
      <c r="C230" s="8" t="str">
        <f>HYPERLINK("https://epingalert.org/en/Search?viewData= G/TBT/N/EGY/587"," G/TBT/N/EGY/587")</f>
        <v xml:space="preserve"> G/TBT/N/EGY/587</v>
      </c>
      <c r="D230" s="9" t="s">
        <v>1254</v>
      </c>
      <c r="E230" s="9" t="s">
        <v>1255</v>
      </c>
      <c r="F230" s="9" t="s">
        <v>1256</v>
      </c>
      <c r="G230" s="9" t="s">
        <v>38</v>
      </c>
      <c r="H230" s="9" t="s">
        <v>1257</v>
      </c>
      <c r="I230" s="9" t="s">
        <v>280</v>
      </c>
      <c r="J230" s="9" t="s">
        <v>1253</v>
      </c>
      <c r="K230" s="9" t="s">
        <v>38</v>
      </c>
      <c r="L230" s="6"/>
      <c r="M230" s="10">
        <v>46215</v>
      </c>
      <c r="N230" s="7" t="s">
        <v>74</v>
      </c>
      <c r="O230" s="7" t="s">
        <v>74</v>
      </c>
      <c r="P230" s="6" t="s">
        <v>43</v>
      </c>
      <c r="Q230" s="6"/>
      <c r="R230" s="6" t="str">
        <f>HYPERLINK("https://docs.wto.org/imrd/directdoc.asp?DDFDocuments/t/G/TBTN26/EGY587.docx", "https://docs.wto.org/imrd/directdoc.asp?DDFDocuments/t/G/TBTN26/EGY587.docx")</f>
        <v>https://docs.wto.org/imrd/directdoc.asp?DDFDocuments/t/G/TBTN26/EGY587.docx</v>
      </c>
      <c r="S230" s="6" t="str">
        <f>HYPERLINK("https://docs.wto.org/imrd/directdoc.asp?DDFDocuments/u/G/TBTN26/EGY587.docx", "https://docs.wto.org/imrd/directdoc.asp?DDFDocuments/u/G/TBTN26/EGY587.docx")</f>
        <v>https://docs.wto.org/imrd/directdoc.asp?DDFDocuments/u/G/TBTN26/EGY587.docx</v>
      </c>
      <c r="T230" s="6" t="str">
        <f>HYPERLINK("https://docs.wto.org/imrd/directdoc.asp?DDFDocuments/v/G/TBTN26/EGY587.docx", "https://docs.wto.org/imrd/directdoc.asp?DDFDocuments/v/G/TBTN26/EGY587.docx")</f>
        <v>https://docs.wto.org/imrd/directdoc.asp?DDFDocuments/v/G/TBTN26/EGY587.docx</v>
      </c>
      <c r="U230" s="6" t="s">
        <v>46</v>
      </c>
      <c r="V230" s="6" t="s">
        <v>45</v>
      </c>
      <c r="W230" s="6" t="s">
        <v>45</v>
      </c>
      <c r="X230" s="6" t="s">
        <v>45</v>
      </c>
      <c r="Y230" s="6" t="s">
        <v>45</v>
      </c>
      <c r="Z230" s="6" t="s">
        <v>45</v>
      </c>
      <c r="AA230" s="6" t="s">
        <v>45</v>
      </c>
      <c r="AB230" s="9" t="s">
        <v>1258</v>
      </c>
      <c r="AC230" s="6" t="s">
        <v>38</v>
      </c>
      <c r="AD230" s="6" t="s">
        <v>38</v>
      </c>
      <c r="AE230" s="6" t="s">
        <v>38</v>
      </c>
      <c r="AF230" s="6" t="s">
        <v>38</v>
      </c>
      <c r="AG230" s="6" t="s">
        <v>38</v>
      </c>
      <c r="AH230" s="9" t="s">
        <v>38</v>
      </c>
    </row>
    <row r="231" spans="1:34" ht="20.100000000000001" customHeight="1" x14ac:dyDescent="0.25">
      <c r="A231" s="6" t="s">
        <v>824</v>
      </c>
      <c r="B231" s="10">
        <v>46155</v>
      </c>
      <c r="C231" s="8" t="str">
        <f>HYPERLINK("https://epingalert.org/en/Search?viewData= G/TBT/N/EGY/588"," G/TBT/N/EGY/588")</f>
        <v xml:space="preserve"> G/TBT/N/EGY/588</v>
      </c>
      <c r="D231" s="9" t="s">
        <v>1259</v>
      </c>
      <c r="E231" s="9" t="s">
        <v>1260</v>
      </c>
      <c r="F231" s="9" t="s">
        <v>1256</v>
      </c>
      <c r="G231" s="9" t="s">
        <v>38</v>
      </c>
      <c r="H231" s="9" t="s">
        <v>1257</v>
      </c>
      <c r="I231" s="9" t="s">
        <v>280</v>
      </c>
      <c r="J231" s="9" t="s">
        <v>1253</v>
      </c>
      <c r="K231" s="9" t="s">
        <v>38</v>
      </c>
      <c r="L231" s="6"/>
      <c r="M231" s="10">
        <v>46215</v>
      </c>
      <c r="N231" s="7" t="s">
        <v>74</v>
      </c>
      <c r="O231" s="7" t="s">
        <v>74</v>
      </c>
      <c r="P231" s="6" t="s">
        <v>43</v>
      </c>
      <c r="Q231" s="6"/>
      <c r="R231" s="6" t="str">
        <f>HYPERLINK("https://docs.wto.org/imrd/directdoc.asp?DDFDocuments/t/G/TBTN26/EGY588.docx", "https://docs.wto.org/imrd/directdoc.asp?DDFDocuments/t/G/TBTN26/EGY588.docx")</f>
        <v>https://docs.wto.org/imrd/directdoc.asp?DDFDocuments/t/G/TBTN26/EGY588.docx</v>
      </c>
      <c r="S231" s="6" t="str">
        <f>HYPERLINK("https://docs.wto.org/imrd/directdoc.asp?DDFDocuments/u/G/TBTN26/EGY588.docx", "https://docs.wto.org/imrd/directdoc.asp?DDFDocuments/u/G/TBTN26/EGY588.docx")</f>
        <v>https://docs.wto.org/imrd/directdoc.asp?DDFDocuments/u/G/TBTN26/EGY588.docx</v>
      </c>
      <c r="T231" s="6" t="str">
        <f>HYPERLINK("https://docs.wto.org/imrd/directdoc.asp?DDFDocuments/v/G/TBTN26/EGY588.docx", "https://docs.wto.org/imrd/directdoc.asp?DDFDocuments/v/G/TBTN26/EGY588.docx")</f>
        <v>https://docs.wto.org/imrd/directdoc.asp?DDFDocuments/v/G/TBTN26/EGY588.docx</v>
      </c>
      <c r="U231" s="6" t="s">
        <v>46</v>
      </c>
      <c r="V231" s="6" t="s">
        <v>45</v>
      </c>
      <c r="W231" s="6" t="s">
        <v>45</v>
      </c>
      <c r="X231" s="6" t="s">
        <v>45</v>
      </c>
      <c r="Y231" s="6" t="s">
        <v>45</v>
      </c>
      <c r="Z231" s="6" t="s">
        <v>45</v>
      </c>
      <c r="AA231" s="6" t="s">
        <v>45</v>
      </c>
      <c r="AB231" s="9" t="s">
        <v>1261</v>
      </c>
      <c r="AC231" s="6" t="s">
        <v>38</v>
      </c>
      <c r="AD231" s="6" t="s">
        <v>38</v>
      </c>
      <c r="AE231" s="6" t="s">
        <v>38</v>
      </c>
      <c r="AF231" s="6" t="s">
        <v>38</v>
      </c>
      <c r="AG231" s="6" t="s">
        <v>38</v>
      </c>
      <c r="AH231" s="9" t="s">
        <v>38</v>
      </c>
    </row>
    <row r="232" spans="1:34" ht="20.100000000000001" customHeight="1" x14ac:dyDescent="0.25">
      <c r="A232" s="6" t="s">
        <v>824</v>
      </c>
      <c r="B232" s="10">
        <v>46155</v>
      </c>
      <c r="C232" s="8" t="str">
        <f>HYPERLINK("https://epingalert.org/en/Search?viewData= G/TBT/N/EGY/589"," G/TBT/N/EGY/589")</f>
        <v xml:space="preserve"> G/TBT/N/EGY/589</v>
      </c>
      <c r="D232" s="9" t="s">
        <v>1262</v>
      </c>
      <c r="E232" s="9" t="s">
        <v>1263</v>
      </c>
      <c r="F232" s="9" t="s">
        <v>1256</v>
      </c>
      <c r="G232" s="9" t="s">
        <v>38</v>
      </c>
      <c r="H232" s="9" t="s">
        <v>1257</v>
      </c>
      <c r="I232" s="9" t="s">
        <v>280</v>
      </c>
      <c r="J232" s="9" t="s">
        <v>1253</v>
      </c>
      <c r="K232" s="9" t="s">
        <v>38</v>
      </c>
      <c r="L232" s="6"/>
      <c r="M232" s="10">
        <v>46215</v>
      </c>
      <c r="N232" s="7" t="s">
        <v>74</v>
      </c>
      <c r="O232" s="7" t="s">
        <v>74</v>
      </c>
      <c r="P232" s="6" t="s">
        <v>43</v>
      </c>
      <c r="Q232" s="6"/>
      <c r="R232" s="6" t="str">
        <f>HYPERLINK("https://docs.wto.org/imrd/directdoc.asp?DDFDocuments/t/G/TBTN26/EGY589.docx", "https://docs.wto.org/imrd/directdoc.asp?DDFDocuments/t/G/TBTN26/EGY589.docx")</f>
        <v>https://docs.wto.org/imrd/directdoc.asp?DDFDocuments/t/G/TBTN26/EGY589.docx</v>
      </c>
      <c r="S232" s="6" t="str">
        <f>HYPERLINK("https://docs.wto.org/imrd/directdoc.asp?DDFDocuments/u/G/TBTN26/EGY589.docx", "https://docs.wto.org/imrd/directdoc.asp?DDFDocuments/u/G/TBTN26/EGY589.docx")</f>
        <v>https://docs.wto.org/imrd/directdoc.asp?DDFDocuments/u/G/TBTN26/EGY589.docx</v>
      </c>
      <c r="T232" s="6" t="str">
        <f>HYPERLINK("https://docs.wto.org/imrd/directdoc.asp?DDFDocuments/v/G/TBTN26/EGY589.docx", "https://docs.wto.org/imrd/directdoc.asp?DDFDocuments/v/G/TBTN26/EGY589.docx")</f>
        <v>https://docs.wto.org/imrd/directdoc.asp?DDFDocuments/v/G/TBTN26/EGY589.docx</v>
      </c>
      <c r="U232" s="6" t="s">
        <v>46</v>
      </c>
      <c r="V232" s="6" t="s">
        <v>45</v>
      </c>
      <c r="W232" s="6" t="s">
        <v>45</v>
      </c>
      <c r="X232" s="6" t="s">
        <v>45</v>
      </c>
      <c r="Y232" s="6" t="s">
        <v>45</v>
      </c>
      <c r="Z232" s="6" t="s">
        <v>45</v>
      </c>
      <c r="AA232" s="6" t="s">
        <v>45</v>
      </c>
      <c r="AB232" s="9" t="s">
        <v>1264</v>
      </c>
      <c r="AC232" s="6" t="s">
        <v>38</v>
      </c>
      <c r="AD232" s="6" t="s">
        <v>38</v>
      </c>
      <c r="AE232" s="6" t="s">
        <v>38</v>
      </c>
      <c r="AF232" s="6" t="s">
        <v>38</v>
      </c>
      <c r="AG232" s="6" t="s">
        <v>38</v>
      </c>
      <c r="AH232" s="9" t="s">
        <v>38</v>
      </c>
    </row>
    <row r="233" spans="1:34" ht="20.100000000000001" customHeight="1" x14ac:dyDescent="0.25">
      <c r="A233" s="6" t="s">
        <v>824</v>
      </c>
      <c r="B233" s="10">
        <v>46155</v>
      </c>
      <c r="C233" s="8" t="str">
        <f>HYPERLINK("https://epingalert.org/en/Search?viewData= G/TBT/N/EGY/590"," G/TBT/N/EGY/590")</f>
        <v xml:space="preserve"> G/TBT/N/EGY/590</v>
      </c>
      <c r="D233" s="9" t="s">
        <v>1265</v>
      </c>
      <c r="E233" s="9" t="s">
        <v>1266</v>
      </c>
      <c r="F233" s="9" t="s">
        <v>1256</v>
      </c>
      <c r="G233" s="9" t="s">
        <v>38</v>
      </c>
      <c r="H233" s="9" t="s">
        <v>1257</v>
      </c>
      <c r="I233" s="9" t="s">
        <v>280</v>
      </c>
      <c r="J233" s="9" t="s">
        <v>1253</v>
      </c>
      <c r="K233" s="9" t="s">
        <v>38</v>
      </c>
      <c r="L233" s="6"/>
      <c r="M233" s="10">
        <v>46215</v>
      </c>
      <c r="N233" s="7" t="s">
        <v>74</v>
      </c>
      <c r="O233" s="7" t="s">
        <v>74</v>
      </c>
      <c r="P233" s="6" t="s">
        <v>43</v>
      </c>
      <c r="Q233" s="6"/>
      <c r="R233" s="6" t="str">
        <f>HYPERLINK("https://docs.wto.org/imrd/directdoc.asp?DDFDocuments/t/G/TBTN26/EGY590.docx", "https://docs.wto.org/imrd/directdoc.asp?DDFDocuments/t/G/TBTN26/EGY590.docx")</f>
        <v>https://docs.wto.org/imrd/directdoc.asp?DDFDocuments/t/G/TBTN26/EGY590.docx</v>
      </c>
      <c r="S233" s="6" t="str">
        <f>HYPERLINK("https://docs.wto.org/imrd/directdoc.asp?DDFDocuments/u/G/TBTN26/EGY590.docx", "https://docs.wto.org/imrd/directdoc.asp?DDFDocuments/u/G/TBTN26/EGY590.docx")</f>
        <v>https://docs.wto.org/imrd/directdoc.asp?DDFDocuments/u/G/TBTN26/EGY590.docx</v>
      </c>
      <c r="T233" s="6" t="str">
        <f>HYPERLINK("https://docs.wto.org/imrd/directdoc.asp?DDFDocuments/v/G/TBTN26/EGY590.docx", "https://docs.wto.org/imrd/directdoc.asp?DDFDocuments/v/G/TBTN26/EGY590.docx")</f>
        <v>https://docs.wto.org/imrd/directdoc.asp?DDFDocuments/v/G/TBTN26/EGY590.docx</v>
      </c>
      <c r="U233" s="6" t="s">
        <v>46</v>
      </c>
      <c r="V233" s="6" t="s">
        <v>45</v>
      </c>
      <c r="W233" s="6" t="s">
        <v>45</v>
      </c>
      <c r="X233" s="6" t="s">
        <v>45</v>
      </c>
      <c r="Y233" s="6" t="s">
        <v>45</v>
      </c>
      <c r="Z233" s="6" t="s">
        <v>45</v>
      </c>
      <c r="AA233" s="6" t="s">
        <v>45</v>
      </c>
      <c r="AB233" s="9" t="s">
        <v>1267</v>
      </c>
      <c r="AC233" s="6" t="s">
        <v>38</v>
      </c>
      <c r="AD233" s="6" t="s">
        <v>38</v>
      </c>
      <c r="AE233" s="6" t="s">
        <v>38</v>
      </c>
      <c r="AF233" s="6" t="s">
        <v>38</v>
      </c>
      <c r="AG233" s="6" t="s">
        <v>38</v>
      </c>
      <c r="AH233" s="9" t="s">
        <v>38</v>
      </c>
    </row>
    <row r="234" spans="1:34" ht="20.100000000000001" customHeight="1" x14ac:dyDescent="0.25">
      <c r="A234" s="6" t="s">
        <v>824</v>
      </c>
      <c r="B234" s="10">
        <v>46155</v>
      </c>
      <c r="C234" s="8" t="str">
        <f>HYPERLINK("https://epingalert.org/en/Search?viewData= G/TBT/N/EGY/591"," G/TBT/N/EGY/591")</f>
        <v xml:space="preserve"> G/TBT/N/EGY/591</v>
      </c>
      <c r="D234" s="9" t="s">
        <v>1268</v>
      </c>
      <c r="E234" s="9" t="s">
        <v>1269</v>
      </c>
      <c r="F234" s="9" t="s">
        <v>1256</v>
      </c>
      <c r="G234" s="9" t="s">
        <v>38</v>
      </c>
      <c r="H234" s="9" t="s">
        <v>1257</v>
      </c>
      <c r="I234" s="9" t="s">
        <v>280</v>
      </c>
      <c r="J234" s="9" t="s">
        <v>1253</v>
      </c>
      <c r="K234" s="9" t="s">
        <v>38</v>
      </c>
      <c r="L234" s="6"/>
      <c r="M234" s="10">
        <v>46215</v>
      </c>
      <c r="N234" s="7" t="s">
        <v>74</v>
      </c>
      <c r="O234" s="7" t="s">
        <v>74</v>
      </c>
      <c r="P234" s="6" t="s">
        <v>43</v>
      </c>
      <c r="Q234" s="6"/>
      <c r="R234" s="6" t="str">
        <f>HYPERLINK("https://docs.wto.org/imrd/directdoc.asp?DDFDocuments/t/G/TBTN26/EGY591.docx", "https://docs.wto.org/imrd/directdoc.asp?DDFDocuments/t/G/TBTN26/EGY591.docx")</f>
        <v>https://docs.wto.org/imrd/directdoc.asp?DDFDocuments/t/G/TBTN26/EGY591.docx</v>
      </c>
      <c r="S234" s="6" t="str">
        <f>HYPERLINK("https://docs.wto.org/imrd/directdoc.asp?DDFDocuments/u/G/TBTN26/EGY591.docx", "https://docs.wto.org/imrd/directdoc.asp?DDFDocuments/u/G/TBTN26/EGY591.docx")</f>
        <v>https://docs.wto.org/imrd/directdoc.asp?DDFDocuments/u/G/TBTN26/EGY591.docx</v>
      </c>
      <c r="T234" s="6" t="str">
        <f>HYPERLINK("https://docs.wto.org/imrd/directdoc.asp?DDFDocuments/v/G/TBTN26/EGY591.docx", "https://docs.wto.org/imrd/directdoc.asp?DDFDocuments/v/G/TBTN26/EGY591.docx")</f>
        <v>https://docs.wto.org/imrd/directdoc.asp?DDFDocuments/v/G/TBTN26/EGY591.docx</v>
      </c>
      <c r="U234" s="6" t="s">
        <v>46</v>
      </c>
      <c r="V234" s="6" t="s">
        <v>45</v>
      </c>
      <c r="W234" s="6" t="s">
        <v>45</v>
      </c>
      <c r="X234" s="6" t="s">
        <v>45</v>
      </c>
      <c r="Y234" s="6" t="s">
        <v>45</v>
      </c>
      <c r="Z234" s="6" t="s">
        <v>45</v>
      </c>
      <c r="AA234" s="6" t="s">
        <v>45</v>
      </c>
      <c r="AB234" s="9" t="s">
        <v>1270</v>
      </c>
      <c r="AC234" s="6" t="s">
        <v>38</v>
      </c>
      <c r="AD234" s="6" t="s">
        <v>38</v>
      </c>
      <c r="AE234" s="6" t="s">
        <v>38</v>
      </c>
      <c r="AF234" s="6" t="s">
        <v>38</v>
      </c>
      <c r="AG234" s="6" t="s">
        <v>38</v>
      </c>
      <c r="AH234" s="9" t="s">
        <v>38</v>
      </c>
    </row>
    <row r="235" spans="1:34" ht="20.100000000000001" customHeight="1" x14ac:dyDescent="0.25">
      <c r="A235" s="6" t="s">
        <v>824</v>
      </c>
      <c r="B235" s="10">
        <v>46155</v>
      </c>
      <c r="C235" s="8" t="str">
        <f>HYPERLINK("https://epingalert.org/en/Search?viewData= G/TBT/N/EGY/592"," G/TBT/N/EGY/592")</f>
        <v xml:space="preserve"> G/TBT/N/EGY/592</v>
      </c>
      <c r="D235" s="9" t="s">
        <v>1271</v>
      </c>
      <c r="E235" s="9" t="s">
        <v>1272</v>
      </c>
      <c r="F235" s="9" t="s">
        <v>1256</v>
      </c>
      <c r="G235" s="9" t="s">
        <v>38</v>
      </c>
      <c r="H235" s="9" t="s">
        <v>1257</v>
      </c>
      <c r="I235" s="9" t="s">
        <v>765</v>
      </c>
      <c r="J235" s="9" t="s">
        <v>1253</v>
      </c>
      <c r="K235" s="9" t="s">
        <v>38</v>
      </c>
      <c r="L235" s="6"/>
      <c r="M235" s="10">
        <v>46215</v>
      </c>
      <c r="N235" s="7" t="s">
        <v>74</v>
      </c>
      <c r="O235" s="7" t="s">
        <v>74</v>
      </c>
      <c r="P235" s="6" t="s">
        <v>43</v>
      </c>
      <c r="Q235" s="6"/>
      <c r="R235" s="6" t="str">
        <f>HYPERLINK("https://docs.wto.org/imrd/directdoc.asp?DDFDocuments/t/G/TBTN26/EGY592.docx", "https://docs.wto.org/imrd/directdoc.asp?DDFDocuments/t/G/TBTN26/EGY592.docx")</f>
        <v>https://docs.wto.org/imrd/directdoc.asp?DDFDocuments/t/G/TBTN26/EGY592.docx</v>
      </c>
      <c r="S235" s="6" t="str">
        <f>HYPERLINK("https://docs.wto.org/imrd/directdoc.asp?DDFDocuments/u/G/TBTN26/EGY592.docx", "https://docs.wto.org/imrd/directdoc.asp?DDFDocuments/u/G/TBTN26/EGY592.docx")</f>
        <v>https://docs.wto.org/imrd/directdoc.asp?DDFDocuments/u/G/TBTN26/EGY592.docx</v>
      </c>
      <c r="T235" s="6" t="str">
        <f>HYPERLINK("https://docs.wto.org/imrd/directdoc.asp?DDFDocuments/v/G/TBTN26/EGY592.docx", "https://docs.wto.org/imrd/directdoc.asp?DDFDocuments/v/G/TBTN26/EGY592.docx")</f>
        <v>https://docs.wto.org/imrd/directdoc.asp?DDFDocuments/v/G/TBTN26/EGY592.docx</v>
      </c>
      <c r="U235" s="6" t="s">
        <v>46</v>
      </c>
      <c r="V235" s="6" t="s">
        <v>45</v>
      </c>
      <c r="W235" s="6" t="s">
        <v>45</v>
      </c>
      <c r="X235" s="6" t="s">
        <v>45</v>
      </c>
      <c r="Y235" s="6" t="s">
        <v>45</v>
      </c>
      <c r="Z235" s="6" t="s">
        <v>45</v>
      </c>
      <c r="AA235" s="6" t="s">
        <v>45</v>
      </c>
      <c r="AB235" s="9" t="s">
        <v>1273</v>
      </c>
      <c r="AC235" s="6" t="s">
        <v>38</v>
      </c>
      <c r="AD235" s="6" t="s">
        <v>38</v>
      </c>
      <c r="AE235" s="6" t="s">
        <v>38</v>
      </c>
      <c r="AF235" s="6" t="s">
        <v>38</v>
      </c>
      <c r="AG235" s="6" t="s">
        <v>38</v>
      </c>
      <c r="AH235" s="9" t="s">
        <v>38</v>
      </c>
    </row>
    <row r="236" spans="1:34" ht="20.100000000000001" customHeight="1" x14ac:dyDescent="0.25">
      <c r="A236" s="6" t="s">
        <v>961</v>
      </c>
      <c r="B236" s="10">
        <v>46155</v>
      </c>
      <c r="C236" s="8" t="str">
        <f>HYPERLINK("https://epingalert.org/en/Search?viewData= G/TBT/N/IND/435"," G/TBT/N/IND/435")</f>
        <v xml:space="preserve"> G/TBT/N/IND/435</v>
      </c>
      <c r="D236" s="9" t="s">
        <v>1274</v>
      </c>
      <c r="E236" s="9" t="s">
        <v>1275</v>
      </c>
      <c r="F236" s="9" t="s">
        <v>1276</v>
      </c>
      <c r="G236" s="9" t="s">
        <v>38</v>
      </c>
      <c r="H236" s="9" t="s">
        <v>886</v>
      </c>
      <c r="I236" s="9" t="s">
        <v>765</v>
      </c>
      <c r="J236" s="9" t="s">
        <v>1277</v>
      </c>
      <c r="K236" s="9" t="s">
        <v>73</v>
      </c>
      <c r="L236" s="6"/>
      <c r="M236" s="10">
        <v>46215</v>
      </c>
      <c r="N236" s="7" t="s">
        <v>74</v>
      </c>
      <c r="O236" s="7" t="s">
        <v>74</v>
      </c>
      <c r="P236" s="6" t="s">
        <v>43</v>
      </c>
      <c r="Q236" s="9" t="s">
        <v>1278</v>
      </c>
      <c r="R236" s="6" t="str">
        <f>HYPERLINK("https://docs.wto.org/imrd/directdoc.asp?DDFDocuments/t/G/TBTN26/IND435.docx", "https://docs.wto.org/imrd/directdoc.asp?DDFDocuments/t/G/TBTN26/IND435.docx")</f>
        <v>https://docs.wto.org/imrd/directdoc.asp?DDFDocuments/t/G/TBTN26/IND435.docx</v>
      </c>
      <c r="S236" s="6" t="str">
        <f>HYPERLINK("https://docs.wto.org/imrd/directdoc.asp?DDFDocuments/u/G/TBTN26/IND435.docx", "https://docs.wto.org/imrd/directdoc.asp?DDFDocuments/u/G/TBTN26/IND435.docx")</f>
        <v>https://docs.wto.org/imrd/directdoc.asp?DDFDocuments/u/G/TBTN26/IND435.docx</v>
      </c>
      <c r="T236" s="6" t="str">
        <f>HYPERLINK("https://docs.wto.org/imrd/directdoc.asp?DDFDocuments/v/G/TBTN26/IND435.docx", "https://docs.wto.org/imrd/directdoc.asp?DDFDocuments/v/G/TBTN26/IND435.docx")</f>
        <v>https://docs.wto.org/imrd/directdoc.asp?DDFDocuments/v/G/TBTN26/IND435.docx</v>
      </c>
      <c r="U236" s="6" t="s">
        <v>46</v>
      </c>
      <c r="V236" s="6" t="s">
        <v>45</v>
      </c>
      <c r="W236" s="6" t="s">
        <v>46</v>
      </c>
      <c r="X236" s="6" t="s">
        <v>45</v>
      </c>
      <c r="Y236" s="6" t="s">
        <v>45</v>
      </c>
      <c r="Z236" s="6" t="s">
        <v>45</v>
      </c>
      <c r="AA236" s="6" t="s">
        <v>45</v>
      </c>
      <c r="AB236" s="9" t="s">
        <v>1279</v>
      </c>
      <c r="AC236" s="6" t="s">
        <v>38</v>
      </c>
      <c r="AD236" s="6" t="s">
        <v>38</v>
      </c>
      <c r="AE236" s="6" t="s">
        <v>38</v>
      </c>
      <c r="AF236" s="6" t="s">
        <v>38</v>
      </c>
      <c r="AG236" s="6" t="s">
        <v>38</v>
      </c>
      <c r="AH236" s="9" t="s">
        <v>38</v>
      </c>
    </row>
    <row r="237" spans="1:34" ht="20.100000000000001" customHeight="1" x14ac:dyDescent="0.25">
      <c r="A237" s="6" t="s">
        <v>1280</v>
      </c>
      <c r="B237" s="10">
        <v>46155</v>
      </c>
      <c r="C237" s="8" t="str">
        <f>HYPERLINK("https://epingalert.org/en/Search?viewData= G/TBT/N/JAM/138"," G/TBT/N/JAM/138")</f>
        <v xml:space="preserve"> G/TBT/N/JAM/138</v>
      </c>
      <c r="D237" s="9" t="s">
        <v>1281</v>
      </c>
      <c r="E237" s="9" t="s">
        <v>1282</v>
      </c>
      <c r="F237" s="9" t="s">
        <v>1283</v>
      </c>
      <c r="G237" s="9" t="s">
        <v>1284</v>
      </c>
      <c r="H237" s="9" t="s">
        <v>1285</v>
      </c>
      <c r="I237" s="9" t="s">
        <v>652</v>
      </c>
      <c r="J237" s="9" t="s">
        <v>1286</v>
      </c>
      <c r="K237" s="9" t="s">
        <v>1287</v>
      </c>
      <c r="L237" s="6"/>
      <c r="M237" s="10">
        <v>46214</v>
      </c>
      <c r="N237" s="7">
        <v>46388</v>
      </c>
      <c r="O237" s="7" t="s">
        <v>1288</v>
      </c>
      <c r="P237" s="6" t="s">
        <v>43</v>
      </c>
      <c r="Q237" s="9" t="s">
        <v>1289</v>
      </c>
      <c r="R237" s="6" t="str">
        <f>HYPERLINK("https://docs.wto.org/imrd/directdoc.asp?DDFDocuments/t/G/TBTN26/JAM138.docx", "https://docs.wto.org/imrd/directdoc.asp?DDFDocuments/t/G/TBTN26/JAM138.docx")</f>
        <v>https://docs.wto.org/imrd/directdoc.asp?DDFDocuments/t/G/TBTN26/JAM138.docx</v>
      </c>
      <c r="S237" s="6" t="str">
        <f>HYPERLINK("https://docs.wto.org/imrd/directdoc.asp?DDFDocuments/u/G/TBTN26/JAM138.docx", "https://docs.wto.org/imrd/directdoc.asp?DDFDocuments/u/G/TBTN26/JAM138.docx")</f>
        <v>https://docs.wto.org/imrd/directdoc.asp?DDFDocuments/u/G/TBTN26/JAM138.docx</v>
      </c>
      <c r="T237" s="6" t="str">
        <f>HYPERLINK("https://docs.wto.org/imrd/directdoc.asp?DDFDocuments/v/G/TBTN26/JAM138.docx", "https://docs.wto.org/imrd/directdoc.asp?DDFDocuments/v/G/TBTN26/JAM138.docx")</f>
        <v>https://docs.wto.org/imrd/directdoc.asp?DDFDocuments/v/G/TBTN26/JAM138.docx</v>
      </c>
      <c r="U237" s="6" t="s">
        <v>46</v>
      </c>
      <c r="V237" s="6" t="s">
        <v>45</v>
      </c>
      <c r="W237" s="6" t="s">
        <v>45</v>
      </c>
      <c r="X237" s="6" t="s">
        <v>45</v>
      </c>
      <c r="Y237" s="6" t="s">
        <v>45</v>
      </c>
      <c r="Z237" s="6" t="s">
        <v>45</v>
      </c>
      <c r="AA237" s="6" t="s">
        <v>45</v>
      </c>
      <c r="AB237" s="9" t="s">
        <v>1290</v>
      </c>
      <c r="AC237" s="6" t="s">
        <v>38</v>
      </c>
      <c r="AD237" s="6" t="s">
        <v>38</v>
      </c>
      <c r="AE237" s="6" t="s">
        <v>38</v>
      </c>
      <c r="AF237" s="6" t="s">
        <v>38</v>
      </c>
      <c r="AG237" s="6" t="s">
        <v>38</v>
      </c>
      <c r="AH237" s="9" t="s">
        <v>38</v>
      </c>
    </row>
    <row r="238" spans="1:34" ht="20.100000000000001" customHeight="1" x14ac:dyDescent="0.25">
      <c r="A238" s="6" t="s">
        <v>1280</v>
      </c>
      <c r="B238" s="10">
        <v>46155</v>
      </c>
      <c r="C238" s="8" t="str">
        <f>HYPERLINK("https://epingalert.org/en/Search?viewData= G/TBT/N/JAM/139"," G/TBT/N/JAM/139")</f>
        <v xml:space="preserve"> G/TBT/N/JAM/139</v>
      </c>
      <c r="D238" s="9" t="s">
        <v>1291</v>
      </c>
      <c r="E238" s="9" t="s">
        <v>1292</v>
      </c>
      <c r="F238" s="9" t="s">
        <v>1293</v>
      </c>
      <c r="G238" s="9" t="s">
        <v>1294</v>
      </c>
      <c r="H238" s="9" t="s">
        <v>38</v>
      </c>
      <c r="I238" s="9" t="s">
        <v>781</v>
      </c>
      <c r="J238" s="9" t="s">
        <v>1295</v>
      </c>
      <c r="K238" s="9" t="s">
        <v>1287</v>
      </c>
      <c r="L238" s="6"/>
      <c r="M238" s="10">
        <v>46214</v>
      </c>
      <c r="N238" s="7">
        <v>46388</v>
      </c>
      <c r="O238" s="7" t="s">
        <v>1296</v>
      </c>
      <c r="P238" s="6" t="s">
        <v>43</v>
      </c>
      <c r="Q238" s="9" t="s">
        <v>1297</v>
      </c>
      <c r="R238" s="6" t="str">
        <f>HYPERLINK("https://docs.wto.org/imrd/directdoc.asp?DDFDocuments/t/G/TBTN26/JAM139.docx", "https://docs.wto.org/imrd/directdoc.asp?DDFDocuments/t/G/TBTN26/JAM139.docx")</f>
        <v>https://docs.wto.org/imrd/directdoc.asp?DDFDocuments/t/G/TBTN26/JAM139.docx</v>
      </c>
      <c r="S238" s="6" t="str">
        <f>HYPERLINK("https://docs.wto.org/imrd/directdoc.asp?DDFDocuments/u/G/TBTN26/JAM139.docx", "https://docs.wto.org/imrd/directdoc.asp?DDFDocuments/u/G/TBTN26/JAM139.docx")</f>
        <v>https://docs.wto.org/imrd/directdoc.asp?DDFDocuments/u/G/TBTN26/JAM139.docx</v>
      </c>
      <c r="T238" s="6" t="str">
        <f>HYPERLINK("https://docs.wto.org/imrd/directdoc.asp?DDFDocuments/v/G/TBTN26/JAM139.docx", "https://docs.wto.org/imrd/directdoc.asp?DDFDocuments/v/G/TBTN26/JAM139.docx")</f>
        <v>https://docs.wto.org/imrd/directdoc.asp?DDFDocuments/v/G/TBTN26/JAM139.docx</v>
      </c>
      <c r="U238" s="6" t="s">
        <v>46</v>
      </c>
      <c r="V238" s="6" t="s">
        <v>45</v>
      </c>
      <c r="W238" s="6" t="s">
        <v>45</v>
      </c>
      <c r="X238" s="6" t="s">
        <v>45</v>
      </c>
      <c r="Y238" s="6" t="s">
        <v>45</v>
      </c>
      <c r="Z238" s="6" t="s">
        <v>45</v>
      </c>
      <c r="AA238" s="6" t="s">
        <v>45</v>
      </c>
      <c r="AB238" s="9" t="s">
        <v>1298</v>
      </c>
      <c r="AC238" s="6" t="s">
        <v>38</v>
      </c>
      <c r="AD238" s="6" t="s">
        <v>38</v>
      </c>
      <c r="AE238" s="6" t="s">
        <v>38</v>
      </c>
      <c r="AF238" s="6" t="s">
        <v>38</v>
      </c>
      <c r="AG238" s="6" t="s">
        <v>38</v>
      </c>
      <c r="AH238" s="9" t="s">
        <v>38</v>
      </c>
    </row>
    <row r="239" spans="1:34" ht="20.100000000000001" customHeight="1" x14ac:dyDescent="0.25">
      <c r="A239" s="6" t="s">
        <v>80</v>
      </c>
      <c r="B239" s="10">
        <v>46155</v>
      </c>
      <c r="C239" s="8" t="str">
        <f>HYPERLINK("https://epingalert.org/en/Search?viewData= G/TBT/N/UGA/2363"," G/TBT/N/UGA/2363")</f>
        <v xml:space="preserve"> G/TBT/N/UGA/2363</v>
      </c>
      <c r="D239" s="9" t="s">
        <v>1299</v>
      </c>
      <c r="E239" s="9" t="s">
        <v>1300</v>
      </c>
      <c r="F239" s="9" t="s">
        <v>1301</v>
      </c>
      <c r="G239" s="9" t="s">
        <v>1302</v>
      </c>
      <c r="H239" s="9" t="s">
        <v>1303</v>
      </c>
      <c r="I239" s="9" t="s">
        <v>1304</v>
      </c>
      <c r="J239" s="9" t="s">
        <v>38</v>
      </c>
      <c r="K239" s="9" t="s">
        <v>38</v>
      </c>
      <c r="L239" s="6"/>
      <c r="M239" s="10">
        <v>46215</v>
      </c>
      <c r="N239" s="7" t="s">
        <v>74</v>
      </c>
      <c r="O239" s="7" t="s">
        <v>74</v>
      </c>
      <c r="P239" s="6" t="s">
        <v>43</v>
      </c>
      <c r="Q239" s="9" t="s">
        <v>1305</v>
      </c>
      <c r="R239" s="6" t="str">
        <f>HYPERLINK("https://docs.wto.org/imrd/directdoc.asp?DDFDocuments/t/G/TBTN26/UGA2363.docx", "https://docs.wto.org/imrd/directdoc.asp?DDFDocuments/t/G/TBTN26/UGA2363.docx")</f>
        <v>https://docs.wto.org/imrd/directdoc.asp?DDFDocuments/t/G/TBTN26/UGA2363.docx</v>
      </c>
      <c r="S239" s="6" t="str">
        <f>HYPERLINK("https://docs.wto.org/imrd/directdoc.asp?DDFDocuments/u/G/TBTN26/UGA2363.docx", "https://docs.wto.org/imrd/directdoc.asp?DDFDocuments/u/G/TBTN26/UGA2363.docx")</f>
        <v>https://docs.wto.org/imrd/directdoc.asp?DDFDocuments/u/G/TBTN26/UGA2363.docx</v>
      </c>
      <c r="T239" s="6" t="str">
        <f>HYPERLINK("https://docs.wto.org/imrd/directdoc.asp?DDFDocuments/v/G/TBTN26/UGA2363.docx", "https://docs.wto.org/imrd/directdoc.asp?DDFDocuments/v/G/TBTN26/UGA2363.docx")</f>
        <v>https://docs.wto.org/imrd/directdoc.asp?DDFDocuments/v/G/TBTN26/UGA2363.docx</v>
      </c>
      <c r="U239" s="6" t="s">
        <v>46</v>
      </c>
      <c r="V239" s="6" t="s">
        <v>45</v>
      </c>
      <c r="W239" s="6" t="s">
        <v>46</v>
      </c>
      <c r="X239" s="6" t="s">
        <v>45</v>
      </c>
      <c r="Y239" s="6" t="s">
        <v>45</v>
      </c>
      <c r="Z239" s="6" t="s">
        <v>45</v>
      </c>
      <c r="AA239" s="6" t="s">
        <v>45</v>
      </c>
      <c r="AB239" s="9" t="s">
        <v>1306</v>
      </c>
      <c r="AC239" s="6" t="s">
        <v>38</v>
      </c>
      <c r="AD239" s="6" t="s">
        <v>38</v>
      </c>
      <c r="AE239" s="6" t="s">
        <v>38</v>
      </c>
      <c r="AF239" s="6" t="s">
        <v>38</v>
      </c>
      <c r="AG239" s="6" t="s">
        <v>38</v>
      </c>
      <c r="AH239" s="9" t="s">
        <v>38</v>
      </c>
    </row>
    <row r="240" spans="1:34" ht="20.100000000000001" customHeight="1" x14ac:dyDescent="0.25">
      <c r="A240" s="6" t="s">
        <v>80</v>
      </c>
      <c r="B240" s="10">
        <v>46155</v>
      </c>
      <c r="C240" s="8" t="str">
        <f>HYPERLINK("https://epingalert.org/en/Search?viewData= G/TBT/N/UGA/2365"," G/TBT/N/UGA/2365")</f>
        <v xml:space="preserve"> G/TBT/N/UGA/2365</v>
      </c>
      <c r="D240" s="9" t="s">
        <v>1307</v>
      </c>
      <c r="E240" s="9" t="s">
        <v>1308</v>
      </c>
      <c r="F240" s="9" t="s">
        <v>1309</v>
      </c>
      <c r="G240" s="9" t="s">
        <v>1310</v>
      </c>
      <c r="H240" s="9" t="s">
        <v>1303</v>
      </c>
      <c r="I240" s="9" t="s">
        <v>1304</v>
      </c>
      <c r="J240" s="9" t="s">
        <v>38</v>
      </c>
      <c r="K240" s="9" t="s">
        <v>38</v>
      </c>
      <c r="L240" s="6"/>
      <c r="M240" s="10">
        <v>46215</v>
      </c>
      <c r="N240" s="7" t="s">
        <v>74</v>
      </c>
      <c r="O240" s="7" t="s">
        <v>74</v>
      </c>
      <c r="P240" s="6" t="s">
        <v>43</v>
      </c>
      <c r="Q240" s="9" t="s">
        <v>1311</v>
      </c>
      <c r="R240" s="6" t="str">
        <f>HYPERLINK("https://docs.wto.org/imrd/directdoc.asp?DDFDocuments/t/G/TBTN26/UGA2365.docx", "https://docs.wto.org/imrd/directdoc.asp?DDFDocuments/t/G/TBTN26/UGA2365.docx")</f>
        <v>https://docs.wto.org/imrd/directdoc.asp?DDFDocuments/t/G/TBTN26/UGA2365.docx</v>
      </c>
      <c r="S240" s="6" t="str">
        <f>HYPERLINK("https://docs.wto.org/imrd/directdoc.asp?DDFDocuments/u/G/TBTN26/UGA2365.docx", "https://docs.wto.org/imrd/directdoc.asp?DDFDocuments/u/G/TBTN26/UGA2365.docx")</f>
        <v>https://docs.wto.org/imrd/directdoc.asp?DDFDocuments/u/G/TBTN26/UGA2365.docx</v>
      </c>
      <c r="T240" s="6" t="str">
        <f>HYPERLINK("https://docs.wto.org/imrd/directdoc.asp?DDFDocuments/v/G/TBTN26/UGA2365.docx", "https://docs.wto.org/imrd/directdoc.asp?DDFDocuments/v/G/TBTN26/UGA2365.docx")</f>
        <v>https://docs.wto.org/imrd/directdoc.asp?DDFDocuments/v/G/TBTN26/UGA2365.docx</v>
      </c>
      <c r="U240" s="6" t="s">
        <v>46</v>
      </c>
      <c r="V240" s="6" t="s">
        <v>45</v>
      </c>
      <c r="W240" s="6" t="s">
        <v>46</v>
      </c>
      <c r="X240" s="6" t="s">
        <v>45</v>
      </c>
      <c r="Y240" s="6" t="s">
        <v>45</v>
      </c>
      <c r="Z240" s="6" t="s">
        <v>45</v>
      </c>
      <c r="AA240" s="6" t="s">
        <v>45</v>
      </c>
      <c r="AB240" s="9" t="s">
        <v>1312</v>
      </c>
      <c r="AC240" s="6" t="s">
        <v>38</v>
      </c>
      <c r="AD240" s="6" t="s">
        <v>38</v>
      </c>
      <c r="AE240" s="6" t="s">
        <v>38</v>
      </c>
      <c r="AF240" s="6" t="s">
        <v>38</v>
      </c>
      <c r="AG240" s="6" t="s">
        <v>38</v>
      </c>
      <c r="AH240" s="9" t="s">
        <v>38</v>
      </c>
    </row>
    <row r="241" spans="1:34" ht="20.100000000000001" customHeight="1" x14ac:dyDescent="0.25">
      <c r="A241" s="6" t="s">
        <v>80</v>
      </c>
      <c r="B241" s="10">
        <v>46155</v>
      </c>
      <c r="C241" s="8" t="str">
        <f>HYPERLINK("https://epingalert.org/en/Search?viewData= G/TBT/N/UGA/2366"," G/TBT/N/UGA/2366")</f>
        <v xml:space="preserve"> G/TBT/N/UGA/2366</v>
      </c>
      <c r="D241" s="9" t="s">
        <v>1313</v>
      </c>
      <c r="E241" s="9" t="s">
        <v>1314</v>
      </c>
      <c r="F241" s="9" t="s">
        <v>1315</v>
      </c>
      <c r="G241" s="9" t="s">
        <v>1302</v>
      </c>
      <c r="H241" s="9" t="s">
        <v>1303</v>
      </c>
      <c r="I241" s="9" t="s">
        <v>1304</v>
      </c>
      <c r="J241" s="9" t="s">
        <v>38</v>
      </c>
      <c r="K241" s="9" t="s">
        <v>38</v>
      </c>
      <c r="L241" s="6"/>
      <c r="M241" s="10">
        <v>46215</v>
      </c>
      <c r="N241" s="7" t="s">
        <v>74</v>
      </c>
      <c r="O241" s="7" t="s">
        <v>74</v>
      </c>
      <c r="P241" s="6" t="s">
        <v>43</v>
      </c>
      <c r="Q241" s="9" t="s">
        <v>1316</v>
      </c>
      <c r="R241" s="6" t="str">
        <f>HYPERLINK("https://docs.wto.org/imrd/directdoc.asp?DDFDocuments/t/G/TBTN26/UGA2366.docx", "https://docs.wto.org/imrd/directdoc.asp?DDFDocuments/t/G/TBTN26/UGA2366.docx")</f>
        <v>https://docs.wto.org/imrd/directdoc.asp?DDFDocuments/t/G/TBTN26/UGA2366.docx</v>
      </c>
      <c r="S241" s="6" t="str">
        <f>HYPERLINK("https://docs.wto.org/imrd/directdoc.asp?DDFDocuments/u/G/TBTN26/UGA2366.docx", "https://docs.wto.org/imrd/directdoc.asp?DDFDocuments/u/G/TBTN26/UGA2366.docx")</f>
        <v>https://docs.wto.org/imrd/directdoc.asp?DDFDocuments/u/G/TBTN26/UGA2366.docx</v>
      </c>
      <c r="T241" s="6" t="str">
        <f>HYPERLINK("https://docs.wto.org/imrd/directdoc.asp?DDFDocuments/v/G/TBTN26/UGA2366.docx", "https://docs.wto.org/imrd/directdoc.asp?DDFDocuments/v/G/TBTN26/UGA2366.docx")</f>
        <v>https://docs.wto.org/imrd/directdoc.asp?DDFDocuments/v/G/TBTN26/UGA2366.docx</v>
      </c>
      <c r="U241" s="6" t="s">
        <v>46</v>
      </c>
      <c r="V241" s="6" t="s">
        <v>45</v>
      </c>
      <c r="W241" s="6" t="s">
        <v>46</v>
      </c>
      <c r="X241" s="6" t="s">
        <v>45</v>
      </c>
      <c r="Y241" s="6" t="s">
        <v>45</v>
      </c>
      <c r="Z241" s="6" t="s">
        <v>45</v>
      </c>
      <c r="AA241" s="6" t="s">
        <v>45</v>
      </c>
      <c r="AB241" s="9" t="s">
        <v>1317</v>
      </c>
      <c r="AC241" s="6" t="s">
        <v>38</v>
      </c>
      <c r="AD241" s="6" t="s">
        <v>38</v>
      </c>
      <c r="AE241" s="6" t="s">
        <v>38</v>
      </c>
      <c r="AF241" s="6" t="s">
        <v>38</v>
      </c>
      <c r="AG241" s="6" t="s">
        <v>38</v>
      </c>
      <c r="AH241" s="9" t="s">
        <v>38</v>
      </c>
    </row>
    <row r="242" spans="1:34" ht="20.100000000000001" customHeight="1" x14ac:dyDescent="0.25">
      <c r="A242" s="6" t="s">
        <v>80</v>
      </c>
      <c r="B242" s="10">
        <v>46155</v>
      </c>
      <c r="C242" s="8" t="str">
        <f>HYPERLINK("https://epingalert.org/en/Search?viewData= G/TBT/N/UGA/2367"," G/TBT/N/UGA/2367")</f>
        <v xml:space="preserve"> G/TBT/N/UGA/2367</v>
      </c>
      <c r="D242" s="9" t="s">
        <v>1318</v>
      </c>
      <c r="E242" s="9" t="s">
        <v>1319</v>
      </c>
      <c r="F242" s="9" t="s">
        <v>1320</v>
      </c>
      <c r="G242" s="9" t="s">
        <v>1321</v>
      </c>
      <c r="H242" s="9" t="s">
        <v>1303</v>
      </c>
      <c r="I242" s="9" t="s">
        <v>1322</v>
      </c>
      <c r="J242" s="9" t="s">
        <v>38</v>
      </c>
      <c r="K242" s="9" t="s">
        <v>38</v>
      </c>
      <c r="L242" s="6"/>
      <c r="M242" s="10">
        <v>46215</v>
      </c>
      <c r="N242" s="7" t="s">
        <v>74</v>
      </c>
      <c r="O242" s="7" t="s">
        <v>74</v>
      </c>
      <c r="P242" s="6" t="s">
        <v>43</v>
      </c>
      <c r="Q242" s="9" t="s">
        <v>1323</v>
      </c>
      <c r="R242" s="6" t="str">
        <f>HYPERLINK("https://docs.wto.org/imrd/directdoc.asp?DDFDocuments/t/G/TBTN26/UGA2367.docx", "https://docs.wto.org/imrd/directdoc.asp?DDFDocuments/t/G/TBTN26/UGA2367.docx")</f>
        <v>https://docs.wto.org/imrd/directdoc.asp?DDFDocuments/t/G/TBTN26/UGA2367.docx</v>
      </c>
      <c r="S242" s="6" t="str">
        <f>HYPERLINK("https://docs.wto.org/imrd/directdoc.asp?DDFDocuments/u/G/TBTN26/UGA2367.docx", "https://docs.wto.org/imrd/directdoc.asp?DDFDocuments/u/G/TBTN26/UGA2367.docx")</f>
        <v>https://docs.wto.org/imrd/directdoc.asp?DDFDocuments/u/G/TBTN26/UGA2367.docx</v>
      </c>
      <c r="T242" s="6" t="str">
        <f>HYPERLINK("https://docs.wto.org/imrd/directdoc.asp?DDFDocuments/v/G/TBTN26/UGA2367.docx", "https://docs.wto.org/imrd/directdoc.asp?DDFDocuments/v/G/TBTN26/UGA2367.docx")</f>
        <v>https://docs.wto.org/imrd/directdoc.asp?DDFDocuments/v/G/TBTN26/UGA2367.docx</v>
      </c>
      <c r="U242" s="6" t="s">
        <v>46</v>
      </c>
      <c r="V242" s="6" t="s">
        <v>45</v>
      </c>
      <c r="W242" s="6" t="s">
        <v>45</v>
      </c>
      <c r="X242" s="6" t="s">
        <v>45</v>
      </c>
      <c r="Y242" s="6" t="s">
        <v>45</v>
      </c>
      <c r="Z242" s="6" t="s">
        <v>45</v>
      </c>
      <c r="AA242" s="6" t="s">
        <v>45</v>
      </c>
      <c r="AB242" s="9" t="s">
        <v>1324</v>
      </c>
      <c r="AC242" s="6" t="s">
        <v>38</v>
      </c>
      <c r="AD242" s="6" t="s">
        <v>38</v>
      </c>
      <c r="AE242" s="6" t="s">
        <v>38</v>
      </c>
      <c r="AF242" s="6" t="s">
        <v>38</v>
      </c>
      <c r="AG242" s="6" t="s">
        <v>38</v>
      </c>
      <c r="AH242" s="9" t="s">
        <v>38</v>
      </c>
    </row>
    <row r="243" spans="1:34" ht="20.100000000000001" customHeight="1" x14ac:dyDescent="0.25">
      <c r="A243" s="6" t="s">
        <v>80</v>
      </c>
      <c r="B243" s="10">
        <v>46155</v>
      </c>
      <c r="C243" s="8" t="str">
        <f>HYPERLINK("https://epingalert.org/en/Search?viewData= G/TBT/N/UGA/2368"," G/TBT/N/UGA/2368")</f>
        <v xml:space="preserve"> G/TBT/N/UGA/2368</v>
      </c>
      <c r="D243" s="9" t="s">
        <v>1325</v>
      </c>
      <c r="E243" s="9" t="s">
        <v>1326</v>
      </c>
      <c r="F243" s="9" t="s">
        <v>1327</v>
      </c>
      <c r="G243" s="9" t="s">
        <v>1328</v>
      </c>
      <c r="H243" s="9" t="s">
        <v>1303</v>
      </c>
      <c r="I243" s="9" t="s">
        <v>1329</v>
      </c>
      <c r="J243" s="9" t="s">
        <v>38</v>
      </c>
      <c r="K243" s="9" t="s">
        <v>38</v>
      </c>
      <c r="L243" s="6"/>
      <c r="M243" s="10">
        <v>46215</v>
      </c>
      <c r="N243" s="7" t="s">
        <v>74</v>
      </c>
      <c r="O243" s="7" t="s">
        <v>74</v>
      </c>
      <c r="P243" s="6" t="s">
        <v>43</v>
      </c>
      <c r="Q243" s="9" t="s">
        <v>1330</v>
      </c>
      <c r="R243" s="6" t="str">
        <f>HYPERLINK("https://docs.wto.org/imrd/directdoc.asp?DDFDocuments/t/G/TBTN26/UGA2368.docx", "https://docs.wto.org/imrd/directdoc.asp?DDFDocuments/t/G/TBTN26/UGA2368.docx")</f>
        <v>https://docs.wto.org/imrd/directdoc.asp?DDFDocuments/t/G/TBTN26/UGA2368.docx</v>
      </c>
      <c r="S243" s="6" t="str">
        <f>HYPERLINK("https://docs.wto.org/imrd/directdoc.asp?DDFDocuments/u/G/TBTN26/UGA2368.docx", "https://docs.wto.org/imrd/directdoc.asp?DDFDocuments/u/G/TBTN26/UGA2368.docx")</f>
        <v>https://docs.wto.org/imrd/directdoc.asp?DDFDocuments/u/G/TBTN26/UGA2368.docx</v>
      </c>
      <c r="T243" s="6" t="str">
        <f>HYPERLINK("https://docs.wto.org/imrd/directdoc.asp?DDFDocuments/v/G/TBTN26/UGA2368.docx", "https://docs.wto.org/imrd/directdoc.asp?DDFDocuments/v/G/TBTN26/UGA2368.docx")</f>
        <v>https://docs.wto.org/imrd/directdoc.asp?DDFDocuments/v/G/TBTN26/UGA2368.docx</v>
      </c>
      <c r="U243" s="6" t="s">
        <v>45</v>
      </c>
      <c r="V243" s="6" t="s">
        <v>45</v>
      </c>
      <c r="W243" s="6" t="s">
        <v>46</v>
      </c>
      <c r="X243" s="6" t="s">
        <v>45</v>
      </c>
      <c r="Y243" s="6" t="s">
        <v>45</v>
      </c>
      <c r="Z243" s="6" t="s">
        <v>45</v>
      </c>
      <c r="AA243" s="6" t="s">
        <v>45</v>
      </c>
      <c r="AB243" s="9" t="s">
        <v>1331</v>
      </c>
      <c r="AC243" s="6" t="s">
        <v>38</v>
      </c>
      <c r="AD243" s="6" t="s">
        <v>38</v>
      </c>
      <c r="AE243" s="6" t="s">
        <v>38</v>
      </c>
      <c r="AF243" s="6" t="s">
        <v>38</v>
      </c>
      <c r="AG243" s="6" t="s">
        <v>38</v>
      </c>
      <c r="AH243" s="9" t="s">
        <v>38</v>
      </c>
    </row>
    <row r="244" spans="1:34" ht="20.100000000000001" customHeight="1" x14ac:dyDescent="0.25">
      <c r="A244" s="6" t="s">
        <v>80</v>
      </c>
      <c r="B244" s="10">
        <v>46155</v>
      </c>
      <c r="C244" s="8" t="str">
        <f>HYPERLINK("https://epingalert.org/en/Search?viewData= G/TBT/N/UGA/2369"," G/TBT/N/UGA/2369")</f>
        <v xml:space="preserve"> G/TBT/N/UGA/2369</v>
      </c>
      <c r="D244" s="9" t="s">
        <v>1332</v>
      </c>
      <c r="E244" s="9" t="s">
        <v>1333</v>
      </c>
      <c r="F244" s="9" t="s">
        <v>1334</v>
      </c>
      <c r="G244" s="9" t="s">
        <v>1335</v>
      </c>
      <c r="H244" s="9" t="s">
        <v>143</v>
      </c>
      <c r="I244" s="9" t="s">
        <v>1304</v>
      </c>
      <c r="J244" s="9" t="s">
        <v>38</v>
      </c>
      <c r="K244" s="9" t="s">
        <v>38</v>
      </c>
      <c r="L244" s="6"/>
      <c r="M244" s="10">
        <v>46215</v>
      </c>
      <c r="N244" s="7" t="s">
        <v>74</v>
      </c>
      <c r="O244" s="7" t="s">
        <v>74</v>
      </c>
      <c r="P244" s="6" t="s">
        <v>43</v>
      </c>
      <c r="Q244" s="9" t="s">
        <v>1336</v>
      </c>
      <c r="R244" s="6" t="str">
        <f>HYPERLINK("https://docs.wto.org/imrd/directdoc.asp?DDFDocuments/t/G/TBTN26/UGA2369.docx", "https://docs.wto.org/imrd/directdoc.asp?DDFDocuments/t/G/TBTN26/UGA2369.docx")</f>
        <v>https://docs.wto.org/imrd/directdoc.asp?DDFDocuments/t/G/TBTN26/UGA2369.docx</v>
      </c>
      <c r="S244" s="6" t="str">
        <f>HYPERLINK("https://docs.wto.org/imrd/directdoc.asp?DDFDocuments/u/G/TBTN26/UGA2369.docx", "https://docs.wto.org/imrd/directdoc.asp?DDFDocuments/u/G/TBTN26/UGA2369.docx")</f>
        <v>https://docs.wto.org/imrd/directdoc.asp?DDFDocuments/u/G/TBTN26/UGA2369.docx</v>
      </c>
      <c r="T244" s="6" t="str">
        <f>HYPERLINK("https://docs.wto.org/imrd/directdoc.asp?DDFDocuments/v/G/TBTN26/UGA2369.docx", "https://docs.wto.org/imrd/directdoc.asp?DDFDocuments/v/G/TBTN26/UGA2369.docx")</f>
        <v>https://docs.wto.org/imrd/directdoc.asp?DDFDocuments/v/G/TBTN26/UGA2369.docx</v>
      </c>
      <c r="U244" s="6" t="s">
        <v>46</v>
      </c>
      <c r="V244" s="6" t="s">
        <v>45</v>
      </c>
      <c r="W244" s="6" t="s">
        <v>46</v>
      </c>
      <c r="X244" s="6" t="s">
        <v>45</v>
      </c>
      <c r="Y244" s="6" t="s">
        <v>45</v>
      </c>
      <c r="Z244" s="6" t="s">
        <v>45</v>
      </c>
      <c r="AA244" s="6" t="s">
        <v>45</v>
      </c>
      <c r="AB244" s="9" t="s">
        <v>1337</v>
      </c>
      <c r="AC244" s="6" t="s">
        <v>38</v>
      </c>
      <c r="AD244" s="6" t="s">
        <v>38</v>
      </c>
      <c r="AE244" s="6" t="s">
        <v>38</v>
      </c>
      <c r="AF244" s="6" t="s">
        <v>38</v>
      </c>
      <c r="AG244" s="6" t="s">
        <v>38</v>
      </c>
      <c r="AH244" s="9" t="s">
        <v>38</v>
      </c>
    </row>
    <row r="245" spans="1:34" ht="20.100000000000001" customHeight="1" x14ac:dyDescent="0.25">
      <c r="A245" s="6" t="s">
        <v>80</v>
      </c>
      <c r="B245" s="10">
        <v>46155</v>
      </c>
      <c r="C245" s="8" t="str">
        <f>HYPERLINK("https://epingalert.org/en/Search?viewData= G/TBT/N/UGA/2370"," G/TBT/N/UGA/2370")</f>
        <v xml:space="preserve"> G/TBT/N/UGA/2370</v>
      </c>
      <c r="D245" s="9" t="s">
        <v>1338</v>
      </c>
      <c r="E245" s="9" t="s">
        <v>1339</v>
      </c>
      <c r="F245" s="9" t="s">
        <v>1340</v>
      </c>
      <c r="G245" s="9" t="s">
        <v>1335</v>
      </c>
      <c r="H245" s="9" t="s">
        <v>143</v>
      </c>
      <c r="I245" s="9" t="s">
        <v>503</v>
      </c>
      <c r="J245" s="9" t="s">
        <v>38</v>
      </c>
      <c r="K245" s="9" t="s">
        <v>38</v>
      </c>
      <c r="L245" s="6"/>
      <c r="M245" s="10">
        <v>46215</v>
      </c>
      <c r="N245" s="7" t="s">
        <v>74</v>
      </c>
      <c r="O245" s="7" t="s">
        <v>74</v>
      </c>
      <c r="P245" s="6" t="s">
        <v>43</v>
      </c>
      <c r="Q245" s="9" t="s">
        <v>1341</v>
      </c>
      <c r="R245" s="6" t="str">
        <f>HYPERLINK("https://docs.wto.org/imrd/directdoc.asp?DDFDocuments/t/G/TBTN26/UGA2370.docx", "https://docs.wto.org/imrd/directdoc.asp?DDFDocuments/t/G/TBTN26/UGA2370.docx")</f>
        <v>https://docs.wto.org/imrd/directdoc.asp?DDFDocuments/t/G/TBTN26/UGA2370.docx</v>
      </c>
      <c r="S245" s="6" t="str">
        <f>HYPERLINK("https://docs.wto.org/imrd/directdoc.asp?DDFDocuments/u/G/TBTN26/UGA2370.docx", "https://docs.wto.org/imrd/directdoc.asp?DDFDocuments/u/G/TBTN26/UGA2370.docx")</f>
        <v>https://docs.wto.org/imrd/directdoc.asp?DDFDocuments/u/G/TBTN26/UGA2370.docx</v>
      </c>
      <c r="T245" s="6" t="str">
        <f>HYPERLINK("https://docs.wto.org/imrd/directdoc.asp?DDFDocuments/v/G/TBTN26/UGA2370.docx", "https://docs.wto.org/imrd/directdoc.asp?DDFDocuments/v/G/TBTN26/UGA2370.docx")</f>
        <v>https://docs.wto.org/imrd/directdoc.asp?DDFDocuments/v/G/TBTN26/UGA2370.docx</v>
      </c>
      <c r="U245" s="6" t="s">
        <v>46</v>
      </c>
      <c r="V245" s="6" t="s">
        <v>45</v>
      </c>
      <c r="W245" s="6" t="s">
        <v>45</v>
      </c>
      <c r="X245" s="6" t="s">
        <v>45</v>
      </c>
      <c r="Y245" s="6" t="s">
        <v>45</v>
      </c>
      <c r="Z245" s="6" t="s">
        <v>45</v>
      </c>
      <c r="AA245" s="6" t="s">
        <v>45</v>
      </c>
      <c r="AB245" s="9" t="s">
        <v>1342</v>
      </c>
      <c r="AC245" s="6" t="s">
        <v>38</v>
      </c>
      <c r="AD245" s="6" t="s">
        <v>38</v>
      </c>
      <c r="AE245" s="6" t="s">
        <v>38</v>
      </c>
      <c r="AF245" s="6" t="s">
        <v>38</v>
      </c>
      <c r="AG245" s="6" t="s">
        <v>38</v>
      </c>
      <c r="AH245" s="9" t="s">
        <v>38</v>
      </c>
    </row>
    <row r="246" spans="1:34" ht="20.100000000000001" customHeight="1" x14ac:dyDescent="0.25">
      <c r="A246" s="6" t="s">
        <v>80</v>
      </c>
      <c r="B246" s="10">
        <v>46155</v>
      </c>
      <c r="C246" s="8" t="str">
        <f>HYPERLINK("https://epingalert.org/en/Search?viewData= G/TBT/N/UGA/2371"," G/TBT/N/UGA/2371")</f>
        <v xml:space="preserve"> G/TBT/N/UGA/2371</v>
      </c>
      <c r="D246" s="9" t="s">
        <v>1343</v>
      </c>
      <c r="E246" s="9" t="s">
        <v>1344</v>
      </c>
      <c r="F246" s="9" t="s">
        <v>1345</v>
      </c>
      <c r="G246" s="9" t="s">
        <v>1335</v>
      </c>
      <c r="H246" s="9" t="s">
        <v>143</v>
      </c>
      <c r="I246" s="9" t="s">
        <v>503</v>
      </c>
      <c r="J246" s="9" t="s">
        <v>38</v>
      </c>
      <c r="K246" s="9" t="s">
        <v>38</v>
      </c>
      <c r="L246" s="6"/>
      <c r="M246" s="10">
        <v>46215</v>
      </c>
      <c r="N246" s="7" t="s">
        <v>74</v>
      </c>
      <c r="O246" s="7" t="s">
        <v>74</v>
      </c>
      <c r="P246" s="6" t="s">
        <v>43</v>
      </c>
      <c r="Q246" s="9" t="s">
        <v>1346</v>
      </c>
      <c r="R246" s="6" t="str">
        <f>HYPERLINK("https://docs.wto.org/imrd/directdoc.asp?DDFDocuments/t/G/TBTN26/UGA2371.docx", "https://docs.wto.org/imrd/directdoc.asp?DDFDocuments/t/G/TBTN26/UGA2371.docx")</f>
        <v>https://docs.wto.org/imrd/directdoc.asp?DDFDocuments/t/G/TBTN26/UGA2371.docx</v>
      </c>
      <c r="S246" s="6" t="str">
        <f>HYPERLINK("https://docs.wto.org/imrd/directdoc.asp?DDFDocuments/u/G/TBTN26/UGA2371.docx", "https://docs.wto.org/imrd/directdoc.asp?DDFDocuments/u/G/TBTN26/UGA2371.docx")</f>
        <v>https://docs.wto.org/imrd/directdoc.asp?DDFDocuments/u/G/TBTN26/UGA2371.docx</v>
      </c>
      <c r="T246" s="6" t="str">
        <f>HYPERLINK("https://docs.wto.org/imrd/directdoc.asp?DDFDocuments/v/G/TBTN26/UGA2371.docx", "https://docs.wto.org/imrd/directdoc.asp?DDFDocuments/v/G/TBTN26/UGA2371.docx")</f>
        <v>https://docs.wto.org/imrd/directdoc.asp?DDFDocuments/v/G/TBTN26/UGA2371.docx</v>
      </c>
      <c r="U246" s="6" t="s">
        <v>46</v>
      </c>
      <c r="V246" s="6" t="s">
        <v>45</v>
      </c>
      <c r="W246" s="6" t="s">
        <v>46</v>
      </c>
      <c r="X246" s="6" t="s">
        <v>45</v>
      </c>
      <c r="Y246" s="6" t="s">
        <v>45</v>
      </c>
      <c r="Z246" s="6" t="s">
        <v>45</v>
      </c>
      <c r="AA246" s="6" t="s">
        <v>45</v>
      </c>
      <c r="AB246" s="9" t="s">
        <v>1347</v>
      </c>
      <c r="AC246" s="6" t="s">
        <v>38</v>
      </c>
      <c r="AD246" s="6" t="s">
        <v>38</v>
      </c>
      <c r="AE246" s="6" t="s">
        <v>38</v>
      </c>
      <c r="AF246" s="6" t="s">
        <v>38</v>
      </c>
      <c r="AG246" s="6" t="s">
        <v>38</v>
      </c>
      <c r="AH246" s="9" t="s">
        <v>38</v>
      </c>
    </row>
    <row r="247" spans="1:34" ht="20.100000000000001" customHeight="1" x14ac:dyDescent="0.25">
      <c r="A247" s="6" t="s">
        <v>34</v>
      </c>
      <c r="B247" s="10">
        <v>46160</v>
      </c>
      <c r="C247" s="8" t="str">
        <f>HYPERLINK("https://epingalert.org/en/Search?viewData= G/SPS/N/BRA/2471/Add.1"," G/SPS/N/BRA/2471/Add.1")</f>
        <v xml:space="preserve"> G/SPS/N/BRA/2471/Add.1</v>
      </c>
      <c r="D247" s="9" t="s">
        <v>912</v>
      </c>
      <c r="E247" s="9" t="s">
        <v>913</v>
      </c>
      <c r="F247" s="9" t="s">
        <v>914</v>
      </c>
      <c r="G247" s="9" t="s">
        <v>38</v>
      </c>
      <c r="H247" s="9" t="s">
        <v>915</v>
      </c>
      <c r="I247" s="9" t="s">
        <v>60</v>
      </c>
      <c r="J247" s="9" t="s">
        <v>38</v>
      </c>
      <c r="K247" s="9" t="s">
        <v>637</v>
      </c>
      <c r="L247" s="6"/>
      <c r="M247" s="10">
        <v>46220</v>
      </c>
      <c r="N247" s="7"/>
      <c r="O247" s="7"/>
      <c r="P247" s="6" t="s">
        <v>54</v>
      </c>
      <c r="Q247" s="9" t="s">
        <v>916</v>
      </c>
      <c r="R247" s="6" t="str">
        <f>HYPERLINK("https://docs.wto.org/imrd/directdoc.asp?DDFDocuments/t/G/SPS/NBRA2471A1.docx", "https://docs.wto.org/imrd/directdoc.asp?DDFDocuments/t/G/SPS/NBRA2471A1.docx")</f>
        <v>https://docs.wto.org/imrd/directdoc.asp?DDFDocuments/t/G/SPS/NBRA2471A1.docx</v>
      </c>
      <c r="S247" s="6" t="str">
        <f>HYPERLINK("https://docs.wto.org/imrd/directdoc.asp?DDFDocuments/u/G/SPS/NBRA2471A1.docx", "https://docs.wto.org/imrd/directdoc.asp?DDFDocuments/u/G/SPS/NBRA2471A1.docx")</f>
        <v>https://docs.wto.org/imrd/directdoc.asp?DDFDocuments/u/G/SPS/NBRA2471A1.docx</v>
      </c>
      <c r="T247" s="6" t="str">
        <f>HYPERLINK("https://docs.wto.org/imrd/directdoc.asp?DDFDocuments/v/G/SPS/NBRA2471A1.docx", "https://docs.wto.org/imrd/directdoc.asp?DDFDocuments/v/G/SPS/NBRA2471A1.docx")</f>
        <v>https://docs.wto.org/imrd/directdoc.asp?DDFDocuments/v/G/SPS/NBRA2471A1.docx</v>
      </c>
      <c r="U247" s="6" t="s">
        <v>38</v>
      </c>
      <c r="V247" s="6" t="s">
        <v>38</v>
      </c>
      <c r="W247" s="6" t="s">
        <v>38</v>
      </c>
      <c r="X247" s="6" t="s">
        <v>38</v>
      </c>
      <c r="Y247" s="6" t="s">
        <v>38</v>
      </c>
      <c r="Z247" s="6" t="s">
        <v>38</v>
      </c>
      <c r="AA247" s="6" t="s">
        <v>38</v>
      </c>
      <c r="AB247" s="9" t="s">
        <v>38</v>
      </c>
      <c r="AC247" s="6" t="s">
        <v>38</v>
      </c>
      <c r="AD247" s="6" t="s">
        <v>38</v>
      </c>
      <c r="AE247" s="6" t="s">
        <v>38</v>
      </c>
      <c r="AF247" s="6" t="s">
        <v>38</v>
      </c>
      <c r="AG247" s="6" t="s">
        <v>38</v>
      </c>
      <c r="AH247" s="9" t="s">
        <v>38</v>
      </c>
    </row>
    <row r="248" spans="1:34" ht="20.100000000000001" customHeight="1" x14ac:dyDescent="0.25">
      <c r="A248" s="6" t="s">
        <v>34</v>
      </c>
      <c r="B248" s="10">
        <v>46160</v>
      </c>
      <c r="C248" s="8" t="str">
        <f>HYPERLINK("https://epingalert.org/en/Search?viewData= G/SPS/N/BRA/2491"," G/SPS/N/BRA/2491")</f>
        <v xml:space="preserve"> G/SPS/N/BRA/2491</v>
      </c>
      <c r="D248" s="9" t="s">
        <v>917</v>
      </c>
      <c r="E248" s="9" t="s">
        <v>918</v>
      </c>
      <c r="F248" s="9" t="s">
        <v>919</v>
      </c>
      <c r="G248" s="9" t="s">
        <v>920</v>
      </c>
      <c r="H248" s="9" t="s">
        <v>38</v>
      </c>
      <c r="I248" s="9" t="s">
        <v>39</v>
      </c>
      <c r="J248" s="9" t="s">
        <v>38</v>
      </c>
      <c r="K248" s="9" t="s">
        <v>40</v>
      </c>
      <c r="L248" s="6" t="s">
        <v>38</v>
      </c>
      <c r="M248" s="10">
        <v>46220</v>
      </c>
      <c r="N248" s="7" t="s">
        <v>42</v>
      </c>
      <c r="O248" s="7" t="s">
        <v>42</v>
      </c>
      <c r="P248" s="6" t="s">
        <v>43</v>
      </c>
      <c r="Q248" s="9" t="s">
        <v>921</v>
      </c>
      <c r="R248" s="6" t="str">
        <f>HYPERLINK("https://docs.wto.org/imrd/directdoc.asp?DDFDocuments/t/G/SPS/NBRA2491.docx", "https://docs.wto.org/imrd/directdoc.asp?DDFDocuments/t/G/SPS/NBRA2491.docx")</f>
        <v>https://docs.wto.org/imrd/directdoc.asp?DDFDocuments/t/G/SPS/NBRA2491.docx</v>
      </c>
      <c r="S248" s="6" t="str">
        <f>HYPERLINK("https://docs.wto.org/imrd/directdoc.asp?DDFDocuments/u/G/SPS/NBRA2491.docx", "https://docs.wto.org/imrd/directdoc.asp?DDFDocuments/u/G/SPS/NBRA2491.docx")</f>
        <v>https://docs.wto.org/imrd/directdoc.asp?DDFDocuments/u/G/SPS/NBRA2491.docx</v>
      </c>
      <c r="T248" s="6" t="str">
        <f>HYPERLINK("https://docs.wto.org/imrd/directdoc.asp?DDFDocuments/v/G/SPS/NBRA2491.docx", "https://docs.wto.org/imrd/directdoc.asp?DDFDocuments/v/G/SPS/NBRA2491.docx")</f>
        <v>https://docs.wto.org/imrd/directdoc.asp?DDFDocuments/v/G/SPS/NBRA2491.docx</v>
      </c>
      <c r="U248" s="6" t="s">
        <v>38</v>
      </c>
      <c r="V248" s="6" t="s">
        <v>38</v>
      </c>
      <c r="W248" s="6" t="s">
        <v>38</v>
      </c>
      <c r="X248" s="6" t="s">
        <v>38</v>
      </c>
      <c r="Y248" s="6" t="s">
        <v>38</v>
      </c>
      <c r="Z248" s="6" t="s">
        <v>38</v>
      </c>
      <c r="AA248" s="6" t="s">
        <v>38</v>
      </c>
      <c r="AB248" s="9" t="s">
        <v>38</v>
      </c>
      <c r="AC248" s="6" t="s">
        <v>45</v>
      </c>
      <c r="AD248" s="6" t="s">
        <v>45</v>
      </c>
      <c r="AE248" s="6" t="s">
        <v>46</v>
      </c>
      <c r="AF248" s="6" t="s">
        <v>45</v>
      </c>
      <c r="AG248" s="6" t="s">
        <v>46</v>
      </c>
      <c r="AH248" s="9" t="s">
        <v>38</v>
      </c>
    </row>
    <row r="249" spans="1:34" ht="20.100000000000001" customHeight="1" x14ac:dyDescent="0.25">
      <c r="A249" s="6" t="s">
        <v>560</v>
      </c>
      <c r="B249" s="10">
        <v>46160</v>
      </c>
      <c r="C249" s="8" t="str">
        <f>HYPERLINK("https://epingalert.org/en/Search?viewData= G/SPS/N/CAN/1585/Add.1"," G/SPS/N/CAN/1585/Add.1")</f>
        <v xml:space="preserve"> G/SPS/N/CAN/1585/Add.1</v>
      </c>
      <c r="D249" s="9" t="s">
        <v>922</v>
      </c>
      <c r="E249" s="9" t="s">
        <v>923</v>
      </c>
      <c r="F249" s="9" t="s">
        <v>924</v>
      </c>
      <c r="G249" s="9" t="s">
        <v>38</v>
      </c>
      <c r="H249" s="9" t="s">
        <v>925</v>
      </c>
      <c r="I249" s="9" t="s">
        <v>60</v>
      </c>
      <c r="J249" s="9" t="s">
        <v>38</v>
      </c>
      <c r="K249" s="9" t="s">
        <v>926</v>
      </c>
      <c r="L249" s="6"/>
      <c r="M249" s="10" t="s">
        <v>38</v>
      </c>
      <c r="N249" s="7"/>
      <c r="O249" s="7"/>
      <c r="P249" s="6" t="s">
        <v>54</v>
      </c>
      <c r="Q249" s="6"/>
      <c r="R249" s="6" t="str">
        <f>HYPERLINK("https://docs.wto.org/imrd/directdoc.asp?DDFDocuments/t/G/SPS/NCAN1585A1.docx", "https://docs.wto.org/imrd/directdoc.asp?DDFDocuments/t/G/SPS/NCAN1585A1.docx")</f>
        <v>https://docs.wto.org/imrd/directdoc.asp?DDFDocuments/t/G/SPS/NCAN1585A1.docx</v>
      </c>
      <c r="S249" s="6" t="str">
        <f>HYPERLINK("https://docs.wto.org/imrd/directdoc.asp?DDFDocuments/u/G/SPS/NCAN1585A1.docx", "https://docs.wto.org/imrd/directdoc.asp?DDFDocuments/u/G/SPS/NCAN1585A1.docx")</f>
        <v>https://docs.wto.org/imrd/directdoc.asp?DDFDocuments/u/G/SPS/NCAN1585A1.docx</v>
      </c>
      <c r="T249" s="6" t="str">
        <f>HYPERLINK("https://docs.wto.org/imrd/directdoc.asp?DDFDocuments/v/G/SPS/NCAN1585A1.docx", "https://docs.wto.org/imrd/directdoc.asp?DDFDocuments/v/G/SPS/NCAN1585A1.docx")</f>
        <v>https://docs.wto.org/imrd/directdoc.asp?DDFDocuments/v/G/SPS/NCAN1585A1.docx</v>
      </c>
      <c r="U249" s="6" t="s">
        <v>38</v>
      </c>
      <c r="V249" s="6" t="s">
        <v>38</v>
      </c>
      <c r="W249" s="6" t="s">
        <v>38</v>
      </c>
      <c r="X249" s="6" t="s">
        <v>38</v>
      </c>
      <c r="Y249" s="6" t="s">
        <v>38</v>
      </c>
      <c r="Z249" s="6" t="s">
        <v>38</v>
      </c>
      <c r="AA249" s="6" t="s">
        <v>38</v>
      </c>
      <c r="AB249" s="9" t="s">
        <v>38</v>
      </c>
      <c r="AC249" s="6" t="s">
        <v>38</v>
      </c>
      <c r="AD249" s="6" t="s">
        <v>38</v>
      </c>
      <c r="AE249" s="6" t="s">
        <v>38</v>
      </c>
      <c r="AF249" s="6" t="s">
        <v>38</v>
      </c>
      <c r="AG249" s="6" t="s">
        <v>38</v>
      </c>
      <c r="AH249" s="9" t="s">
        <v>38</v>
      </c>
    </row>
    <row r="250" spans="1:34" ht="20.100000000000001" customHeight="1" x14ac:dyDescent="0.25">
      <c r="A250" s="6" t="s">
        <v>41</v>
      </c>
      <c r="B250" s="10">
        <v>46160</v>
      </c>
      <c r="C250" s="8" t="str">
        <f>HYPERLINK("https://epingalert.org/en/Search?viewData= G/SPS/N/CHL/836/Add.1"," G/SPS/N/CHL/836/Add.1")</f>
        <v xml:space="preserve"> G/SPS/N/CHL/836/Add.1</v>
      </c>
      <c r="D250" s="9" t="s">
        <v>927</v>
      </c>
      <c r="E250" s="9" t="s">
        <v>927</v>
      </c>
      <c r="F250" s="9" t="s">
        <v>928</v>
      </c>
      <c r="G250" s="9" t="s">
        <v>38</v>
      </c>
      <c r="H250" s="9" t="s">
        <v>38</v>
      </c>
      <c r="I250" s="9" t="s">
        <v>344</v>
      </c>
      <c r="J250" s="9" t="s">
        <v>38</v>
      </c>
      <c r="K250" s="9" t="s">
        <v>570</v>
      </c>
      <c r="L250" s="6"/>
      <c r="M250" s="10" t="s">
        <v>38</v>
      </c>
      <c r="N250" s="7"/>
      <c r="O250" s="7"/>
      <c r="P250" s="6" t="s">
        <v>54</v>
      </c>
      <c r="Q250" s="9" t="s">
        <v>929</v>
      </c>
      <c r="R250" s="6" t="str">
        <f>HYPERLINK("https://docs.wto.org/imrd/directdoc.asp?DDFDocuments/t/G/SPS/NCHL836A1.docx", "https://docs.wto.org/imrd/directdoc.asp?DDFDocuments/t/G/SPS/NCHL836A1.docx")</f>
        <v>https://docs.wto.org/imrd/directdoc.asp?DDFDocuments/t/G/SPS/NCHL836A1.docx</v>
      </c>
      <c r="S250" s="6" t="str">
        <f>HYPERLINK("https://docs.wto.org/imrd/directdoc.asp?DDFDocuments/u/G/SPS/NCHL836A1.docx", "https://docs.wto.org/imrd/directdoc.asp?DDFDocuments/u/G/SPS/NCHL836A1.docx")</f>
        <v>https://docs.wto.org/imrd/directdoc.asp?DDFDocuments/u/G/SPS/NCHL836A1.docx</v>
      </c>
      <c r="T250" s="6" t="str">
        <f>HYPERLINK("https://docs.wto.org/imrd/directdoc.asp?DDFDocuments/v/G/SPS/NCHL836A1.docx", "https://docs.wto.org/imrd/directdoc.asp?DDFDocuments/v/G/SPS/NCHL836A1.docx")</f>
        <v>https://docs.wto.org/imrd/directdoc.asp?DDFDocuments/v/G/SPS/NCHL836A1.docx</v>
      </c>
      <c r="U250" s="6" t="s">
        <v>38</v>
      </c>
      <c r="V250" s="6" t="s">
        <v>38</v>
      </c>
      <c r="W250" s="6" t="s">
        <v>38</v>
      </c>
      <c r="X250" s="6" t="s">
        <v>38</v>
      </c>
      <c r="Y250" s="6" t="s">
        <v>38</v>
      </c>
      <c r="Z250" s="6" t="s">
        <v>38</v>
      </c>
      <c r="AA250" s="6" t="s">
        <v>38</v>
      </c>
      <c r="AB250" s="9" t="s">
        <v>38</v>
      </c>
      <c r="AC250" s="6" t="s">
        <v>38</v>
      </c>
      <c r="AD250" s="6" t="s">
        <v>38</v>
      </c>
      <c r="AE250" s="6" t="s">
        <v>38</v>
      </c>
      <c r="AF250" s="6" t="s">
        <v>38</v>
      </c>
      <c r="AG250" s="6" t="s">
        <v>38</v>
      </c>
      <c r="AH250" s="9" t="s">
        <v>38</v>
      </c>
    </row>
    <row r="251" spans="1:34" ht="20.100000000000001" customHeight="1" x14ac:dyDescent="0.25">
      <c r="A251" s="6" t="s">
        <v>41</v>
      </c>
      <c r="B251" s="10">
        <v>46160</v>
      </c>
      <c r="C251" s="8" t="str">
        <f>HYPERLINK("https://epingalert.org/en/Search?viewData= G/SPS/N/CHL/883"," G/SPS/N/CHL/883")</f>
        <v xml:space="preserve"> G/SPS/N/CHL/883</v>
      </c>
      <c r="D251" s="9" t="s">
        <v>930</v>
      </c>
      <c r="E251" s="9" t="s">
        <v>931</v>
      </c>
      <c r="F251" s="9" t="s">
        <v>665</v>
      </c>
      <c r="G251" s="9" t="s">
        <v>337</v>
      </c>
      <c r="H251" s="9" t="s">
        <v>38</v>
      </c>
      <c r="I251" s="9" t="s">
        <v>52</v>
      </c>
      <c r="J251" s="9" t="s">
        <v>38</v>
      </c>
      <c r="K251" s="9" t="s">
        <v>168</v>
      </c>
      <c r="L251" s="6" t="s">
        <v>259</v>
      </c>
      <c r="M251" s="10" t="s">
        <v>38</v>
      </c>
      <c r="N251" s="7" t="s">
        <v>722</v>
      </c>
      <c r="O251" s="7" t="s">
        <v>722</v>
      </c>
      <c r="P251" s="6" t="s">
        <v>43</v>
      </c>
      <c r="Q251" s="9" t="s">
        <v>932</v>
      </c>
      <c r="R251" s="6" t="str">
        <f>HYPERLINK("https://docs.wto.org/imrd/directdoc.asp?DDFDocuments/t/G/SPS/NCHL883.docx", "https://docs.wto.org/imrd/directdoc.asp?DDFDocuments/t/G/SPS/NCHL883.docx")</f>
        <v>https://docs.wto.org/imrd/directdoc.asp?DDFDocuments/t/G/SPS/NCHL883.docx</v>
      </c>
      <c r="S251" s="6" t="str">
        <f>HYPERLINK("https://docs.wto.org/imrd/directdoc.asp?DDFDocuments/u/G/SPS/NCHL883.docx", "https://docs.wto.org/imrd/directdoc.asp?DDFDocuments/u/G/SPS/NCHL883.docx")</f>
        <v>https://docs.wto.org/imrd/directdoc.asp?DDFDocuments/u/G/SPS/NCHL883.docx</v>
      </c>
      <c r="T251" s="6" t="str">
        <f>HYPERLINK("https://docs.wto.org/imrd/directdoc.asp?DDFDocuments/v/G/SPS/NCHL883.docx", "https://docs.wto.org/imrd/directdoc.asp?DDFDocuments/v/G/SPS/NCHL883.docx")</f>
        <v>https://docs.wto.org/imrd/directdoc.asp?DDFDocuments/v/G/SPS/NCHL883.docx</v>
      </c>
      <c r="U251" s="6" t="s">
        <v>38</v>
      </c>
      <c r="V251" s="6" t="s">
        <v>38</v>
      </c>
      <c r="W251" s="6" t="s">
        <v>38</v>
      </c>
      <c r="X251" s="6" t="s">
        <v>38</v>
      </c>
      <c r="Y251" s="6" t="s">
        <v>38</v>
      </c>
      <c r="Z251" s="6" t="s">
        <v>38</v>
      </c>
      <c r="AA251" s="6" t="s">
        <v>38</v>
      </c>
      <c r="AB251" s="9" t="s">
        <v>38</v>
      </c>
      <c r="AC251" s="6" t="s">
        <v>45</v>
      </c>
      <c r="AD251" s="6" t="s">
        <v>45</v>
      </c>
      <c r="AE251" s="6" t="s">
        <v>46</v>
      </c>
      <c r="AF251" s="6" t="s">
        <v>45</v>
      </c>
      <c r="AG251" s="6" t="s">
        <v>46</v>
      </c>
      <c r="AH251" s="9" t="s">
        <v>38</v>
      </c>
    </row>
    <row r="252" spans="1:34" ht="20.100000000000001" customHeight="1" x14ac:dyDescent="0.25">
      <c r="A252" s="6" t="s">
        <v>447</v>
      </c>
      <c r="B252" s="10">
        <v>46160</v>
      </c>
      <c r="C252" s="8" t="str">
        <f>HYPERLINK("https://epingalert.org/en/Search?viewData= G/SPS/N/CRI/350/Add.1"," G/SPS/N/CRI/350/Add.1")</f>
        <v xml:space="preserve"> G/SPS/N/CRI/350/Add.1</v>
      </c>
      <c r="D252" s="9" t="s">
        <v>933</v>
      </c>
      <c r="E252" s="9" t="s">
        <v>933</v>
      </c>
      <c r="F252" s="9" t="s">
        <v>934</v>
      </c>
      <c r="G252" s="9" t="s">
        <v>935</v>
      </c>
      <c r="H252" s="9" t="s">
        <v>38</v>
      </c>
      <c r="I252" s="9" t="s">
        <v>39</v>
      </c>
      <c r="J252" s="9" t="s">
        <v>38</v>
      </c>
      <c r="K252" s="9" t="s">
        <v>451</v>
      </c>
      <c r="L252" s="6"/>
      <c r="M252" s="10" t="s">
        <v>38</v>
      </c>
      <c r="N252" s="7"/>
      <c r="O252" s="7"/>
      <c r="P252" s="6" t="s">
        <v>54</v>
      </c>
      <c r="Q252" s="9" t="s">
        <v>936</v>
      </c>
      <c r="R252" s="6" t="str">
        <f>HYPERLINK("https://docs.wto.org/imrd/directdoc.asp?DDFDocuments/t/G/SPS/NCRI350A1.docx", "https://docs.wto.org/imrd/directdoc.asp?DDFDocuments/t/G/SPS/NCRI350A1.docx")</f>
        <v>https://docs.wto.org/imrd/directdoc.asp?DDFDocuments/t/G/SPS/NCRI350A1.docx</v>
      </c>
      <c r="S252" s="6" t="str">
        <f>HYPERLINK("https://docs.wto.org/imrd/directdoc.asp?DDFDocuments/u/G/SPS/NCRI350A1.docx", "https://docs.wto.org/imrd/directdoc.asp?DDFDocuments/u/G/SPS/NCRI350A1.docx")</f>
        <v>https://docs.wto.org/imrd/directdoc.asp?DDFDocuments/u/G/SPS/NCRI350A1.docx</v>
      </c>
      <c r="T252" s="6" t="str">
        <f>HYPERLINK("https://docs.wto.org/imrd/directdoc.asp?DDFDocuments/v/G/SPS/NCRI350A1.docx", "https://docs.wto.org/imrd/directdoc.asp?DDFDocuments/v/G/SPS/NCRI350A1.docx")</f>
        <v>https://docs.wto.org/imrd/directdoc.asp?DDFDocuments/v/G/SPS/NCRI350A1.docx</v>
      </c>
      <c r="U252" s="6" t="s">
        <v>38</v>
      </c>
      <c r="V252" s="6" t="s">
        <v>38</v>
      </c>
      <c r="W252" s="6" t="s">
        <v>38</v>
      </c>
      <c r="X252" s="6" t="s">
        <v>38</v>
      </c>
      <c r="Y252" s="6" t="s">
        <v>38</v>
      </c>
      <c r="Z252" s="6" t="s">
        <v>38</v>
      </c>
      <c r="AA252" s="6" t="s">
        <v>38</v>
      </c>
      <c r="AB252" s="9" t="s">
        <v>38</v>
      </c>
      <c r="AC252" s="6" t="s">
        <v>38</v>
      </c>
      <c r="AD252" s="6" t="s">
        <v>38</v>
      </c>
      <c r="AE252" s="6" t="s">
        <v>38</v>
      </c>
      <c r="AF252" s="6" t="s">
        <v>38</v>
      </c>
      <c r="AG252" s="6" t="s">
        <v>38</v>
      </c>
      <c r="AH252" s="9" t="s">
        <v>38</v>
      </c>
    </row>
    <row r="253" spans="1:34" ht="20.100000000000001" customHeight="1" x14ac:dyDescent="0.25">
      <c r="A253" s="6" t="s">
        <v>447</v>
      </c>
      <c r="B253" s="10">
        <v>46160</v>
      </c>
      <c r="C253" s="8" t="str">
        <f>HYPERLINK("https://epingalert.org/en/Search?viewData= G/SPS/N/CRI/351/Add.1"," G/SPS/N/CRI/351/Add.1")</f>
        <v xml:space="preserve"> G/SPS/N/CRI/351/Add.1</v>
      </c>
      <c r="D253" s="9" t="s">
        <v>937</v>
      </c>
      <c r="E253" s="9" t="s">
        <v>937</v>
      </c>
      <c r="F253" s="9" t="s">
        <v>934</v>
      </c>
      <c r="G253" s="9" t="s">
        <v>935</v>
      </c>
      <c r="H253" s="9" t="s">
        <v>38</v>
      </c>
      <c r="I253" s="9" t="s">
        <v>39</v>
      </c>
      <c r="J253" s="9" t="s">
        <v>38</v>
      </c>
      <c r="K253" s="9" t="s">
        <v>451</v>
      </c>
      <c r="L253" s="6"/>
      <c r="M253" s="10" t="s">
        <v>38</v>
      </c>
      <c r="N253" s="7"/>
      <c r="O253" s="7"/>
      <c r="P253" s="6" t="s">
        <v>54</v>
      </c>
      <c r="Q253" s="9" t="s">
        <v>938</v>
      </c>
      <c r="R253" s="6" t="str">
        <f>HYPERLINK("https://docs.wto.org/imrd/directdoc.asp?DDFDocuments/t/G/SPS/NCRI351A1.docx", "https://docs.wto.org/imrd/directdoc.asp?DDFDocuments/t/G/SPS/NCRI351A1.docx")</f>
        <v>https://docs.wto.org/imrd/directdoc.asp?DDFDocuments/t/G/SPS/NCRI351A1.docx</v>
      </c>
      <c r="S253" s="6" t="str">
        <f>HYPERLINK("https://docs.wto.org/imrd/directdoc.asp?DDFDocuments/u/G/SPS/NCRI351A1.docx", "https://docs.wto.org/imrd/directdoc.asp?DDFDocuments/u/G/SPS/NCRI351A1.docx")</f>
        <v>https://docs.wto.org/imrd/directdoc.asp?DDFDocuments/u/G/SPS/NCRI351A1.docx</v>
      </c>
      <c r="T253" s="6" t="str">
        <f>HYPERLINK("https://docs.wto.org/imrd/directdoc.asp?DDFDocuments/v/G/SPS/NCRI351A1.docx", "https://docs.wto.org/imrd/directdoc.asp?DDFDocuments/v/G/SPS/NCRI351A1.docx")</f>
        <v>https://docs.wto.org/imrd/directdoc.asp?DDFDocuments/v/G/SPS/NCRI351A1.docx</v>
      </c>
      <c r="U253" s="6" t="s">
        <v>38</v>
      </c>
      <c r="V253" s="6" t="s">
        <v>38</v>
      </c>
      <c r="W253" s="6" t="s">
        <v>38</v>
      </c>
      <c r="X253" s="6" t="s">
        <v>38</v>
      </c>
      <c r="Y253" s="6" t="s">
        <v>38</v>
      </c>
      <c r="Z253" s="6" t="s">
        <v>38</v>
      </c>
      <c r="AA253" s="6" t="s">
        <v>38</v>
      </c>
      <c r="AB253" s="9" t="s">
        <v>38</v>
      </c>
      <c r="AC253" s="6" t="s">
        <v>38</v>
      </c>
      <c r="AD253" s="6" t="s">
        <v>38</v>
      </c>
      <c r="AE253" s="6" t="s">
        <v>38</v>
      </c>
      <c r="AF253" s="6" t="s">
        <v>38</v>
      </c>
      <c r="AG253" s="6" t="s">
        <v>38</v>
      </c>
      <c r="AH253" s="9" t="s">
        <v>38</v>
      </c>
    </row>
    <row r="254" spans="1:34" ht="20.100000000000001" customHeight="1" x14ac:dyDescent="0.25">
      <c r="A254" s="6" t="s">
        <v>259</v>
      </c>
      <c r="B254" s="10">
        <v>46160</v>
      </c>
      <c r="C254" s="8" t="str">
        <f>HYPERLINK("https://epingalert.org/en/Search?viewData= G/SPS/N/EU/945"," G/SPS/N/EU/945")</f>
        <v xml:space="preserve"> G/SPS/N/EU/945</v>
      </c>
      <c r="D254" s="9" t="s">
        <v>939</v>
      </c>
      <c r="E254" s="9" t="s">
        <v>940</v>
      </c>
      <c r="F254" s="9" t="s">
        <v>726</v>
      </c>
      <c r="G254" s="9" t="s">
        <v>941</v>
      </c>
      <c r="H254" s="9" t="s">
        <v>38</v>
      </c>
      <c r="I254" s="9" t="s">
        <v>727</v>
      </c>
      <c r="J254" s="9" t="s">
        <v>38</v>
      </c>
      <c r="K254" s="9" t="s">
        <v>942</v>
      </c>
      <c r="L254" s="6"/>
      <c r="M254" s="10" t="s">
        <v>38</v>
      </c>
      <c r="N254" s="7">
        <v>46149</v>
      </c>
      <c r="O254" s="7" t="s">
        <v>943</v>
      </c>
      <c r="P254" s="6" t="s">
        <v>43</v>
      </c>
      <c r="Q254" s="9" t="s">
        <v>944</v>
      </c>
      <c r="R254" s="6" t="str">
        <f>HYPERLINK("https://docs.wto.org/imrd/directdoc.asp?DDFDocuments/t/G/SPS/NEU945.docx", "https://docs.wto.org/imrd/directdoc.asp?DDFDocuments/t/G/SPS/NEU945.docx")</f>
        <v>https://docs.wto.org/imrd/directdoc.asp?DDFDocuments/t/G/SPS/NEU945.docx</v>
      </c>
      <c r="S254" s="6" t="str">
        <f>HYPERLINK("https://docs.wto.org/imrd/directdoc.asp?DDFDocuments/u/G/SPS/NEU945.docx", "https://docs.wto.org/imrd/directdoc.asp?DDFDocuments/u/G/SPS/NEU945.docx")</f>
        <v>https://docs.wto.org/imrd/directdoc.asp?DDFDocuments/u/G/SPS/NEU945.docx</v>
      </c>
      <c r="T254" s="6" t="str">
        <f>HYPERLINK("https://docs.wto.org/imrd/directdoc.asp?DDFDocuments/v/G/SPS/NEU945.docx", "https://docs.wto.org/imrd/directdoc.asp?DDFDocuments/v/G/SPS/NEU945.docx")</f>
        <v>https://docs.wto.org/imrd/directdoc.asp?DDFDocuments/v/G/SPS/NEU945.docx</v>
      </c>
      <c r="U254" s="6" t="s">
        <v>38</v>
      </c>
      <c r="V254" s="6" t="s">
        <v>38</v>
      </c>
      <c r="W254" s="6" t="s">
        <v>38</v>
      </c>
      <c r="X254" s="6" t="s">
        <v>38</v>
      </c>
      <c r="Y254" s="6" t="s">
        <v>38</v>
      </c>
      <c r="Z254" s="6" t="s">
        <v>38</v>
      </c>
      <c r="AA254" s="6" t="s">
        <v>38</v>
      </c>
      <c r="AB254" s="9" t="s">
        <v>38</v>
      </c>
      <c r="AC254" s="6" t="s">
        <v>46</v>
      </c>
      <c r="AD254" s="6" t="s">
        <v>45</v>
      </c>
      <c r="AE254" s="6" t="s">
        <v>45</v>
      </c>
      <c r="AF254" s="6" t="s">
        <v>45</v>
      </c>
      <c r="AG254" s="6" t="s">
        <v>46</v>
      </c>
      <c r="AH254" s="9" t="s">
        <v>38</v>
      </c>
    </row>
    <row r="255" spans="1:34" ht="20.100000000000001" customHeight="1" x14ac:dyDescent="0.25">
      <c r="A255" s="6" t="s">
        <v>259</v>
      </c>
      <c r="B255" s="10">
        <v>46160</v>
      </c>
      <c r="C255" s="8" t="str">
        <f>HYPERLINK("https://epingalert.org/en/Search?viewData= G/SPS/N/EU/946"," G/SPS/N/EU/946")</f>
        <v xml:space="preserve"> G/SPS/N/EU/946</v>
      </c>
      <c r="D255" s="9" t="s">
        <v>945</v>
      </c>
      <c r="E255" s="9" t="s">
        <v>946</v>
      </c>
      <c r="F255" s="9" t="s">
        <v>726</v>
      </c>
      <c r="G255" s="9" t="s">
        <v>941</v>
      </c>
      <c r="H255" s="9" t="s">
        <v>38</v>
      </c>
      <c r="I255" s="9" t="s">
        <v>727</v>
      </c>
      <c r="J255" s="9" t="s">
        <v>38</v>
      </c>
      <c r="K255" s="9" t="s">
        <v>942</v>
      </c>
      <c r="L255" s="6"/>
      <c r="M255" s="10" t="s">
        <v>38</v>
      </c>
      <c r="N255" s="7">
        <v>46149</v>
      </c>
      <c r="O255" s="7" t="s">
        <v>943</v>
      </c>
      <c r="P255" s="6" t="s">
        <v>43</v>
      </c>
      <c r="Q255" s="9" t="s">
        <v>947</v>
      </c>
      <c r="R255" s="6" t="str">
        <f>HYPERLINK("https://docs.wto.org/imrd/directdoc.asp?DDFDocuments/t/G/SPS/NEU946.docx", "https://docs.wto.org/imrd/directdoc.asp?DDFDocuments/t/G/SPS/NEU946.docx")</f>
        <v>https://docs.wto.org/imrd/directdoc.asp?DDFDocuments/t/G/SPS/NEU946.docx</v>
      </c>
      <c r="S255" s="6" t="str">
        <f>HYPERLINK("https://docs.wto.org/imrd/directdoc.asp?DDFDocuments/u/G/SPS/NEU946.docx", "https://docs.wto.org/imrd/directdoc.asp?DDFDocuments/u/G/SPS/NEU946.docx")</f>
        <v>https://docs.wto.org/imrd/directdoc.asp?DDFDocuments/u/G/SPS/NEU946.docx</v>
      </c>
      <c r="T255" s="6" t="str">
        <f>HYPERLINK("https://docs.wto.org/imrd/directdoc.asp?DDFDocuments/v/G/SPS/NEU946.docx", "https://docs.wto.org/imrd/directdoc.asp?DDFDocuments/v/G/SPS/NEU946.docx")</f>
        <v>https://docs.wto.org/imrd/directdoc.asp?DDFDocuments/v/G/SPS/NEU946.docx</v>
      </c>
      <c r="U255" s="6" t="s">
        <v>38</v>
      </c>
      <c r="V255" s="6" t="s">
        <v>38</v>
      </c>
      <c r="W255" s="6" t="s">
        <v>38</v>
      </c>
      <c r="X255" s="6" t="s">
        <v>38</v>
      </c>
      <c r="Y255" s="6" t="s">
        <v>38</v>
      </c>
      <c r="Z255" s="6" t="s">
        <v>38</v>
      </c>
      <c r="AA255" s="6" t="s">
        <v>38</v>
      </c>
      <c r="AB255" s="9" t="s">
        <v>38</v>
      </c>
      <c r="AC255" s="6" t="s">
        <v>46</v>
      </c>
      <c r="AD255" s="6" t="s">
        <v>45</v>
      </c>
      <c r="AE255" s="6" t="s">
        <v>45</v>
      </c>
      <c r="AF255" s="6" t="s">
        <v>45</v>
      </c>
      <c r="AG255" s="6" t="s">
        <v>46</v>
      </c>
      <c r="AH255" s="9" t="s">
        <v>38</v>
      </c>
    </row>
    <row r="256" spans="1:34" ht="20.100000000000001" customHeight="1" x14ac:dyDescent="0.25">
      <c r="A256" s="6" t="s">
        <v>259</v>
      </c>
      <c r="B256" s="10">
        <v>46160</v>
      </c>
      <c r="C256" s="8" t="str">
        <f>HYPERLINK("https://epingalert.org/en/Search?viewData= G/SPS/N/EU/947"," G/SPS/N/EU/947")</f>
        <v xml:space="preserve"> G/SPS/N/EU/947</v>
      </c>
      <c r="D256" s="9" t="s">
        <v>948</v>
      </c>
      <c r="E256" s="9" t="s">
        <v>949</v>
      </c>
      <c r="F256" s="9" t="s">
        <v>726</v>
      </c>
      <c r="G256" s="9" t="s">
        <v>941</v>
      </c>
      <c r="H256" s="9" t="s">
        <v>38</v>
      </c>
      <c r="I256" s="9" t="s">
        <v>727</v>
      </c>
      <c r="J256" s="9" t="s">
        <v>38</v>
      </c>
      <c r="K256" s="9" t="s">
        <v>942</v>
      </c>
      <c r="L256" s="6"/>
      <c r="M256" s="10" t="s">
        <v>38</v>
      </c>
      <c r="N256" s="7">
        <v>46149</v>
      </c>
      <c r="O256" s="7" t="s">
        <v>943</v>
      </c>
      <c r="P256" s="6" t="s">
        <v>43</v>
      </c>
      <c r="Q256" s="9" t="s">
        <v>950</v>
      </c>
      <c r="R256" s="6" t="str">
        <f>HYPERLINK("https://docs.wto.org/imrd/directdoc.asp?DDFDocuments/t/G/SPS/NEU947.docx", "https://docs.wto.org/imrd/directdoc.asp?DDFDocuments/t/G/SPS/NEU947.docx")</f>
        <v>https://docs.wto.org/imrd/directdoc.asp?DDFDocuments/t/G/SPS/NEU947.docx</v>
      </c>
      <c r="S256" s="6" t="str">
        <f>HYPERLINK("https://docs.wto.org/imrd/directdoc.asp?DDFDocuments/u/G/SPS/NEU947.docx", "https://docs.wto.org/imrd/directdoc.asp?DDFDocuments/u/G/SPS/NEU947.docx")</f>
        <v>https://docs.wto.org/imrd/directdoc.asp?DDFDocuments/u/G/SPS/NEU947.docx</v>
      </c>
      <c r="T256" s="6" t="str">
        <f>HYPERLINK("https://docs.wto.org/imrd/directdoc.asp?DDFDocuments/v/G/SPS/NEU947.docx", "https://docs.wto.org/imrd/directdoc.asp?DDFDocuments/v/G/SPS/NEU947.docx")</f>
        <v>https://docs.wto.org/imrd/directdoc.asp?DDFDocuments/v/G/SPS/NEU947.docx</v>
      </c>
      <c r="U256" s="6" t="s">
        <v>38</v>
      </c>
      <c r="V256" s="6" t="s">
        <v>38</v>
      </c>
      <c r="W256" s="6" t="s">
        <v>38</v>
      </c>
      <c r="X256" s="6" t="s">
        <v>38</v>
      </c>
      <c r="Y256" s="6" t="s">
        <v>38</v>
      </c>
      <c r="Z256" s="6" t="s">
        <v>38</v>
      </c>
      <c r="AA256" s="6" t="s">
        <v>38</v>
      </c>
      <c r="AB256" s="9" t="s">
        <v>38</v>
      </c>
      <c r="AC256" s="6" t="s">
        <v>46</v>
      </c>
      <c r="AD256" s="6" t="s">
        <v>45</v>
      </c>
      <c r="AE256" s="6" t="s">
        <v>45</v>
      </c>
      <c r="AF256" s="6" t="s">
        <v>45</v>
      </c>
      <c r="AG256" s="6" t="s">
        <v>46</v>
      </c>
      <c r="AH256" s="9" t="s">
        <v>38</v>
      </c>
    </row>
    <row r="257" spans="1:34" ht="20.100000000000001" customHeight="1" x14ac:dyDescent="0.25">
      <c r="A257" s="6" t="s">
        <v>259</v>
      </c>
      <c r="B257" s="10">
        <v>46160</v>
      </c>
      <c r="C257" s="8" t="str">
        <f>HYPERLINK("https://epingalert.org/en/Search?viewData= G/SPS/N/EU/948"," G/SPS/N/EU/948")</f>
        <v xml:space="preserve"> G/SPS/N/EU/948</v>
      </c>
      <c r="D257" s="9" t="s">
        <v>951</v>
      </c>
      <c r="E257" s="9" t="s">
        <v>952</v>
      </c>
      <c r="F257" s="9" t="s">
        <v>726</v>
      </c>
      <c r="G257" s="9" t="s">
        <v>941</v>
      </c>
      <c r="H257" s="9" t="s">
        <v>38</v>
      </c>
      <c r="I257" s="9" t="s">
        <v>727</v>
      </c>
      <c r="J257" s="9" t="s">
        <v>38</v>
      </c>
      <c r="K257" s="9" t="s">
        <v>942</v>
      </c>
      <c r="L257" s="6"/>
      <c r="M257" s="10" t="s">
        <v>38</v>
      </c>
      <c r="N257" s="7">
        <v>46149</v>
      </c>
      <c r="O257" s="7" t="s">
        <v>943</v>
      </c>
      <c r="P257" s="6" t="s">
        <v>43</v>
      </c>
      <c r="Q257" s="9" t="s">
        <v>953</v>
      </c>
      <c r="R257" s="6" t="str">
        <f>HYPERLINK("https://docs.wto.org/imrd/directdoc.asp?DDFDocuments/t/G/SPS/NEU948.docx", "https://docs.wto.org/imrd/directdoc.asp?DDFDocuments/t/G/SPS/NEU948.docx")</f>
        <v>https://docs.wto.org/imrd/directdoc.asp?DDFDocuments/t/G/SPS/NEU948.docx</v>
      </c>
      <c r="S257" s="6" t="str">
        <f>HYPERLINK("https://docs.wto.org/imrd/directdoc.asp?DDFDocuments/u/G/SPS/NEU948.docx", "https://docs.wto.org/imrd/directdoc.asp?DDFDocuments/u/G/SPS/NEU948.docx")</f>
        <v>https://docs.wto.org/imrd/directdoc.asp?DDFDocuments/u/G/SPS/NEU948.docx</v>
      </c>
      <c r="T257" s="6" t="str">
        <f>HYPERLINK("https://docs.wto.org/imrd/directdoc.asp?DDFDocuments/v/G/SPS/NEU948.docx", "https://docs.wto.org/imrd/directdoc.asp?DDFDocuments/v/G/SPS/NEU948.docx")</f>
        <v>https://docs.wto.org/imrd/directdoc.asp?DDFDocuments/v/G/SPS/NEU948.docx</v>
      </c>
      <c r="U257" s="6" t="s">
        <v>38</v>
      </c>
      <c r="V257" s="6" t="s">
        <v>38</v>
      </c>
      <c r="W257" s="6" t="s">
        <v>38</v>
      </c>
      <c r="X257" s="6" t="s">
        <v>38</v>
      </c>
      <c r="Y257" s="6" t="s">
        <v>38</v>
      </c>
      <c r="Z257" s="6" t="s">
        <v>38</v>
      </c>
      <c r="AA257" s="6" t="s">
        <v>38</v>
      </c>
      <c r="AB257" s="9" t="s">
        <v>38</v>
      </c>
      <c r="AC257" s="6" t="s">
        <v>46</v>
      </c>
      <c r="AD257" s="6" t="s">
        <v>45</v>
      </c>
      <c r="AE257" s="6" t="s">
        <v>45</v>
      </c>
      <c r="AF257" s="6" t="s">
        <v>45</v>
      </c>
      <c r="AG257" s="6" t="s">
        <v>46</v>
      </c>
      <c r="AH257" s="9" t="s">
        <v>38</v>
      </c>
    </row>
    <row r="258" spans="1:34" ht="20.100000000000001" customHeight="1" x14ac:dyDescent="0.25">
      <c r="A258" s="6" t="s">
        <v>259</v>
      </c>
      <c r="B258" s="10">
        <v>46160</v>
      </c>
      <c r="C258" s="8" t="str">
        <f>HYPERLINK("https://epingalert.org/en/Search?viewData= G/SPS/N/EU/949"," G/SPS/N/EU/949")</f>
        <v xml:space="preserve"> G/SPS/N/EU/949</v>
      </c>
      <c r="D258" s="9" t="s">
        <v>954</v>
      </c>
      <c r="E258" s="9" t="s">
        <v>955</v>
      </c>
      <c r="F258" s="9" t="s">
        <v>726</v>
      </c>
      <c r="G258" s="9" t="s">
        <v>941</v>
      </c>
      <c r="H258" s="9" t="s">
        <v>38</v>
      </c>
      <c r="I258" s="9" t="s">
        <v>727</v>
      </c>
      <c r="J258" s="9" t="s">
        <v>38</v>
      </c>
      <c r="K258" s="9" t="s">
        <v>956</v>
      </c>
      <c r="L258" s="6"/>
      <c r="M258" s="10" t="s">
        <v>38</v>
      </c>
      <c r="N258" s="7">
        <v>46149</v>
      </c>
      <c r="O258" s="7" t="s">
        <v>943</v>
      </c>
      <c r="P258" s="6" t="s">
        <v>43</v>
      </c>
      <c r="Q258" s="9" t="s">
        <v>957</v>
      </c>
      <c r="R258" s="6" t="str">
        <f>HYPERLINK("https://docs.wto.org/imrd/directdoc.asp?DDFDocuments/t/G/SPS/NEU949.docx", "https://docs.wto.org/imrd/directdoc.asp?DDFDocuments/t/G/SPS/NEU949.docx")</f>
        <v>https://docs.wto.org/imrd/directdoc.asp?DDFDocuments/t/G/SPS/NEU949.docx</v>
      </c>
      <c r="S258" s="6" t="str">
        <f>HYPERLINK("https://docs.wto.org/imrd/directdoc.asp?DDFDocuments/u/G/SPS/NEU949.docx", "https://docs.wto.org/imrd/directdoc.asp?DDFDocuments/u/G/SPS/NEU949.docx")</f>
        <v>https://docs.wto.org/imrd/directdoc.asp?DDFDocuments/u/G/SPS/NEU949.docx</v>
      </c>
      <c r="T258" s="6" t="str">
        <f>HYPERLINK("https://docs.wto.org/imrd/directdoc.asp?DDFDocuments/v/G/SPS/NEU949.docx", "https://docs.wto.org/imrd/directdoc.asp?DDFDocuments/v/G/SPS/NEU949.docx")</f>
        <v>https://docs.wto.org/imrd/directdoc.asp?DDFDocuments/v/G/SPS/NEU949.docx</v>
      </c>
      <c r="U258" s="6" t="s">
        <v>38</v>
      </c>
      <c r="V258" s="6" t="s">
        <v>38</v>
      </c>
      <c r="W258" s="6" t="s">
        <v>38</v>
      </c>
      <c r="X258" s="6" t="s">
        <v>38</v>
      </c>
      <c r="Y258" s="6" t="s">
        <v>38</v>
      </c>
      <c r="Z258" s="6" t="s">
        <v>38</v>
      </c>
      <c r="AA258" s="6" t="s">
        <v>38</v>
      </c>
      <c r="AB258" s="9" t="s">
        <v>38</v>
      </c>
      <c r="AC258" s="6" t="s">
        <v>46</v>
      </c>
      <c r="AD258" s="6" t="s">
        <v>45</v>
      </c>
      <c r="AE258" s="6" t="s">
        <v>45</v>
      </c>
      <c r="AF258" s="6" t="s">
        <v>45</v>
      </c>
      <c r="AG258" s="6" t="s">
        <v>46</v>
      </c>
      <c r="AH258" s="9" t="s">
        <v>38</v>
      </c>
    </row>
    <row r="259" spans="1:34" ht="20.100000000000001" customHeight="1" x14ac:dyDescent="0.25">
      <c r="A259" s="6" t="s">
        <v>259</v>
      </c>
      <c r="B259" s="10">
        <v>46160</v>
      </c>
      <c r="C259" s="8" t="str">
        <f>HYPERLINK("https://epingalert.org/en/Search?viewData= G/SPS/N/EU/950"," G/SPS/N/EU/950")</f>
        <v xml:space="preserve"> G/SPS/N/EU/950</v>
      </c>
      <c r="D259" s="9" t="s">
        <v>958</v>
      </c>
      <c r="E259" s="9" t="s">
        <v>959</v>
      </c>
      <c r="F259" s="9" t="s">
        <v>726</v>
      </c>
      <c r="G259" s="9" t="s">
        <v>941</v>
      </c>
      <c r="H259" s="9" t="s">
        <v>38</v>
      </c>
      <c r="I259" s="9" t="s">
        <v>727</v>
      </c>
      <c r="J259" s="9" t="s">
        <v>38</v>
      </c>
      <c r="K259" s="9" t="s">
        <v>558</v>
      </c>
      <c r="L259" s="6"/>
      <c r="M259" s="10" t="s">
        <v>38</v>
      </c>
      <c r="N259" s="7">
        <v>46149</v>
      </c>
      <c r="O259" s="7" t="s">
        <v>943</v>
      </c>
      <c r="P259" s="6" t="s">
        <v>43</v>
      </c>
      <c r="Q259" s="9" t="s">
        <v>960</v>
      </c>
      <c r="R259" s="6" t="str">
        <f>HYPERLINK("https://docs.wto.org/imrd/directdoc.asp?DDFDocuments/t/G/SPS/NEU950.docx", "https://docs.wto.org/imrd/directdoc.asp?DDFDocuments/t/G/SPS/NEU950.docx")</f>
        <v>https://docs.wto.org/imrd/directdoc.asp?DDFDocuments/t/G/SPS/NEU950.docx</v>
      </c>
      <c r="S259" s="6" t="str">
        <f>HYPERLINK("https://docs.wto.org/imrd/directdoc.asp?DDFDocuments/u/G/SPS/NEU950.docx", "https://docs.wto.org/imrd/directdoc.asp?DDFDocuments/u/G/SPS/NEU950.docx")</f>
        <v>https://docs.wto.org/imrd/directdoc.asp?DDFDocuments/u/G/SPS/NEU950.docx</v>
      </c>
      <c r="T259" s="6" t="str">
        <f>HYPERLINK("https://docs.wto.org/imrd/directdoc.asp?DDFDocuments/v/G/SPS/NEU950.docx", "https://docs.wto.org/imrd/directdoc.asp?DDFDocuments/v/G/SPS/NEU950.docx")</f>
        <v>https://docs.wto.org/imrd/directdoc.asp?DDFDocuments/v/G/SPS/NEU950.docx</v>
      </c>
      <c r="U259" s="6" t="s">
        <v>38</v>
      </c>
      <c r="V259" s="6" t="s">
        <v>38</v>
      </c>
      <c r="W259" s="6" t="s">
        <v>38</v>
      </c>
      <c r="X259" s="6" t="s">
        <v>38</v>
      </c>
      <c r="Y259" s="6" t="s">
        <v>38</v>
      </c>
      <c r="Z259" s="6" t="s">
        <v>38</v>
      </c>
      <c r="AA259" s="6" t="s">
        <v>38</v>
      </c>
      <c r="AB259" s="9" t="s">
        <v>38</v>
      </c>
      <c r="AC259" s="6" t="s">
        <v>46</v>
      </c>
      <c r="AD259" s="6" t="s">
        <v>45</v>
      </c>
      <c r="AE259" s="6" t="s">
        <v>45</v>
      </c>
      <c r="AF259" s="6" t="s">
        <v>45</v>
      </c>
      <c r="AG259" s="6" t="s">
        <v>46</v>
      </c>
      <c r="AH259" s="9" t="s">
        <v>38</v>
      </c>
    </row>
    <row r="260" spans="1:34" ht="20.100000000000001" customHeight="1" x14ac:dyDescent="0.25">
      <c r="A260" s="6" t="s">
        <v>961</v>
      </c>
      <c r="B260" s="10">
        <v>46160</v>
      </c>
      <c r="C260" s="8" t="str">
        <f>HYPERLINK("https://epingalert.org/en/Search?viewData= G/SPS/N/IND/352"," G/SPS/N/IND/352")</f>
        <v xml:space="preserve"> G/SPS/N/IND/352</v>
      </c>
      <c r="D260" s="9" t="s">
        <v>962</v>
      </c>
      <c r="E260" s="9" t="s">
        <v>963</v>
      </c>
      <c r="F260" s="9" t="s">
        <v>964</v>
      </c>
      <c r="G260" s="9" t="s">
        <v>965</v>
      </c>
      <c r="H260" s="9" t="s">
        <v>38</v>
      </c>
      <c r="I260" s="9" t="s">
        <v>966</v>
      </c>
      <c r="J260" s="9" t="s">
        <v>38</v>
      </c>
      <c r="K260" s="9" t="s">
        <v>967</v>
      </c>
      <c r="L260" s="6" t="s">
        <v>38</v>
      </c>
      <c r="M260" s="10">
        <v>46220</v>
      </c>
      <c r="N260" s="7" t="s">
        <v>42</v>
      </c>
      <c r="O260" s="7" t="s">
        <v>42</v>
      </c>
      <c r="P260" s="6" t="s">
        <v>43</v>
      </c>
      <c r="Q260" s="9" t="s">
        <v>968</v>
      </c>
      <c r="R260" s="6" t="str">
        <f>HYPERLINK("https://docs.wto.org/imrd/directdoc.asp?DDFDocuments/t/G/SPS/NIND352.docx", "https://docs.wto.org/imrd/directdoc.asp?DDFDocuments/t/G/SPS/NIND352.docx")</f>
        <v>https://docs.wto.org/imrd/directdoc.asp?DDFDocuments/t/G/SPS/NIND352.docx</v>
      </c>
      <c r="S260" s="6" t="str">
        <f>HYPERLINK("https://docs.wto.org/imrd/directdoc.asp?DDFDocuments/u/G/SPS/NIND352.docx", "https://docs.wto.org/imrd/directdoc.asp?DDFDocuments/u/G/SPS/NIND352.docx")</f>
        <v>https://docs.wto.org/imrd/directdoc.asp?DDFDocuments/u/G/SPS/NIND352.docx</v>
      </c>
      <c r="T260" s="6" t="str">
        <f>HYPERLINK("https://docs.wto.org/imrd/directdoc.asp?DDFDocuments/v/G/SPS/NIND352.docx", "https://docs.wto.org/imrd/directdoc.asp?DDFDocuments/v/G/SPS/NIND352.docx")</f>
        <v>https://docs.wto.org/imrd/directdoc.asp?DDFDocuments/v/G/SPS/NIND352.docx</v>
      </c>
      <c r="U260" s="6" t="s">
        <v>38</v>
      </c>
      <c r="V260" s="6" t="s">
        <v>38</v>
      </c>
      <c r="W260" s="6" t="s">
        <v>38</v>
      </c>
      <c r="X260" s="6" t="s">
        <v>38</v>
      </c>
      <c r="Y260" s="6" t="s">
        <v>38</v>
      </c>
      <c r="Z260" s="6" t="s">
        <v>38</v>
      </c>
      <c r="AA260" s="6" t="s">
        <v>38</v>
      </c>
      <c r="AB260" s="9" t="s">
        <v>38</v>
      </c>
      <c r="AC260" s="6" t="s">
        <v>45</v>
      </c>
      <c r="AD260" s="6" t="s">
        <v>46</v>
      </c>
      <c r="AE260" s="6" t="s">
        <v>45</v>
      </c>
      <c r="AF260" s="6" t="s">
        <v>45</v>
      </c>
      <c r="AG260" s="6" t="s">
        <v>46</v>
      </c>
      <c r="AH260" s="9" t="s">
        <v>38</v>
      </c>
    </row>
    <row r="261" spans="1:34" ht="20.100000000000001" customHeight="1" x14ac:dyDescent="0.25">
      <c r="A261" s="6" t="s">
        <v>961</v>
      </c>
      <c r="B261" s="10">
        <v>46160</v>
      </c>
      <c r="C261" s="8" t="str">
        <f>HYPERLINK("https://epingalert.org/en/Search?viewData= G/SPS/N/IND/353"," G/SPS/N/IND/353")</f>
        <v xml:space="preserve"> G/SPS/N/IND/353</v>
      </c>
      <c r="D261" s="9" t="s">
        <v>969</v>
      </c>
      <c r="E261" s="9" t="s">
        <v>970</v>
      </c>
      <c r="F261" s="9" t="s">
        <v>971</v>
      </c>
      <c r="G261" s="9" t="s">
        <v>972</v>
      </c>
      <c r="H261" s="9" t="s">
        <v>38</v>
      </c>
      <c r="I261" s="9" t="s">
        <v>966</v>
      </c>
      <c r="J261" s="9" t="s">
        <v>38</v>
      </c>
      <c r="K261" s="9" t="s">
        <v>967</v>
      </c>
      <c r="L261" s="6" t="s">
        <v>38</v>
      </c>
      <c r="M261" s="10">
        <v>46220</v>
      </c>
      <c r="N261" s="7" t="s">
        <v>42</v>
      </c>
      <c r="O261" s="7" t="s">
        <v>42</v>
      </c>
      <c r="P261" s="6" t="s">
        <v>43</v>
      </c>
      <c r="Q261" s="9" t="s">
        <v>973</v>
      </c>
      <c r="R261" s="6" t="str">
        <f>HYPERLINK("https://docs.wto.org/imrd/directdoc.asp?DDFDocuments/t/G/SPS/NIND353.docx", "https://docs.wto.org/imrd/directdoc.asp?DDFDocuments/t/G/SPS/NIND353.docx")</f>
        <v>https://docs.wto.org/imrd/directdoc.asp?DDFDocuments/t/G/SPS/NIND353.docx</v>
      </c>
      <c r="S261" s="6" t="str">
        <f>HYPERLINK("https://docs.wto.org/imrd/directdoc.asp?DDFDocuments/u/G/SPS/NIND353.docx", "https://docs.wto.org/imrd/directdoc.asp?DDFDocuments/u/G/SPS/NIND353.docx")</f>
        <v>https://docs.wto.org/imrd/directdoc.asp?DDFDocuments/u/G/SPS/NIND353.docx</v>
      </c>
      <c r="T261" s="6" t="str">
        <f>HYPERLINK("https://docs.wto.org/imrd/directdoc.asp?DDFDocuments/v/G/SPS/NIND353.docx", "https://docs.wto.org/imrd/directdoc.asp?DDFDocuments/v/G/SPS/NIND353.docx")</f>
        <v>https://docs.wto.org/imrd/directdoc.asp?DDFDocuments/v/G/SPS/NIND353.docx</v>
      </c>
      <c r="U261" s="6" t="s">
        <v>38</v>
      </c>
      <c r="V261" s="6" t="s">
        <v>38</v>
      </c>
      <c r="W261" s="6" t="s">
        <v>38</v>
      </c>
      <c r="X261" s="6" t="s">
        <v>38</v>
      </c>
      <c r="Y261" s="6" t="s">
        <v>38</v>
      </c>
      <c r="Z261" s="6" t="s">
        <v>38</v>
      </c>
      <c r="AA261" s="6" t="s">
        <v>38</v>
      </c>
      <c r="AB261" s="9" t="s">
        <v>38</v>
      </c>
      <c r="AC261" s="6" t="s">
        <v>45</v>
      </c>
      <c r="AD261" s="6" t="s">
        <v>46</v>
      </c>
      <c r="AE261" s="6" t="s">
        <v>45</v>
      </c>
      <c r="AF261" s="6" t="s">
        <v>45</v>
      </c>
      <c r="AG261" s="6" t="s">
        <v>46</v>
      </c>
      <c r="AH261" s="9" t="s">
        <v>38</v>
      </c>
    </row>
    <row r="262" spans="1:34" ht="20.100000000000001" customHeight="1" x14ac:dyDescent="0.25">
      <c r="A262" s="6" t="s">
        <v>413</v>
      </c>
      <c r="B262" s="10">
        <v>46160</v>
      </c>
      <c r="C262" s="8" t="str">
        <f>HYPERLINK("https://epingalert.org/en/Search?viewData= G/SPS/N/PHL/544"," G/SPS/N/PHL/544")</f>
        <v xml:space="preserve"> G/SPS/N/PHL/544</v>
      </c>
      <c r="D262" s="9" t="s">
        <v>974</v>
      </c>
      <c r="E262" s="9" t="s">
        <v>975</v>
      </c>
      <c r="F262" s="9" t="s">
        <v>976</v>
      </c>
      <c r="G262" s="9" t="s">
        <v>977</v>
      </c>
      <c r="H262" s="9" t="s">
        <v>564</v>
      </c>
      <c r="I262" s="9" t="s">
        <v>978</v>
      </c>
      <c r="J262" s="9" t="s">
        <v>38</v>
      </c>
      <c r="K262" s="9" t="s">
        <v>61</v>
      </c>
      <c r="L262" s="6" t="s">
        <v>38</v>
      </c>
      <c r="M262" s="10">
        <v>46220</v>
      </c>
      <c r="N262" s="7">
        <v>46152</v>
      </c>
      <c r="O262" s="7" t="s">
        <v>979</v>
      </c>
      <c r="P262" s="6" t="s">
        <v>43</v>
      </c>
      <c r="Q262" s="6"/>
      <c r="R262" s="6" t="str">
        <f>HYPERLINK("https://docs.wto.org/imrd/directdoc.asp?DDFDocuments/t/G/SPS/NPHL544.docx", "https://docs.wto.org/imrd/directdoc.asp?DDFDocuments/t/G/SPS/NPHL544.docx")</f>
        <v>https://docs.wto.org/imrd/directdoc.asp?DDFDocuments/t/G/SPS/NPHL544.docx</v>
      </c>
      <c r="S262" s="6" t="str">
        <f>HYPERLINK("https://docs.wto.org/imrd/directdoc.asp?DDFDocuments/u/G/SPS/NPHL544.docx", "https://docs.wto.org/imrd/directdoc.asp?DDFDocuments/u/G/SPS/NPHL544.docx")</f>
        <v>https://docs.wto.org/imrd/directdoc.asp?DDFDocuments/u/G/SPS/NPHL544.docx</v>
      </c>
      <c r="T262" s="6" t="str">
        <f>HYPERLINK("https://docs.wto.org/imrd/directdoc.asp?DDFDocuments/v/G/SPS/NPHL544.docx", "https://docs.wto.org/imrd/directdoc.asp?DDFDocuments/v/G/SPS/NPHL544.docx")</f>
        <v>https://docs.wto.org/imrd/directdoc.asp?DDFDocuments/v/G/SPS/NPHL544.docx</v>
      </c>
      <c r="U262" s="6" t="s">
        <v>38</v>
      </c>
      <c r="V262" s="6" t="s">
        <v>38</v>
      </c>
      <c r="W262" s="6" t="s">
        <v>38</v>
      </c>
      <c r="X262" s="6" t="s">
        <v>38</v>
      </c>
      <c r="Y262" s="6" t="s">
        <v>38</v>
      </c>
      <c r="Z262" s="6" t="s">
        <v>38</v>
      </c>
      <c r="AA262" s="6" t="s">
        <v>38</v>
      </c>
      <c r="AB262" s="9" t="s">
        <v>38</v>
      </c>
      <c r="AC262" s="6" t="s">
        <v>46</v>
      </c>
      <c r="AD262" s="6" t="s">
        <v>45</v>
      </c>
      <c r="AE262" s="6" t="s">
        <v>45</v>
      </c>
      <c r="AF262" s="6" t="s">
        <v>45</v>
      </c>
      <c r="AG262" s="6" t="s">
        <v>46</v>
      </c>
      <c r="AH262" s="9" t="s">
        <v>38</v>
      </c>
    </row>
    <row r="263" spans="1:34" ht="20.100000000000001" customHeight="1" x14ac:dyDescent="0.25">
      <c r="A263" s="6" t="s">
        <v>980</v>
      </c>
      <c r="B263" s="10">
        <v>46160</v>
      </c>
      <c r="C263" s="8" t="str">
        <f>HYPERLINK("https://epingalert.org/en/Search?viewData= G/SPS/N/RUS/359"," G/SPS/N/RUS/359")</f>
        <v xml:space="preserve"> G/SPS/N/RUS/359</v>
      </c>
      <c r="D263" s="9" t="s">
        <v>981</v>
      </c>
      <c r="E263" s="9" t="s">
        <v>982</v>
      </c>
      <c r="F263" s="9" t="s">
        <v>983</v>
      </c>
      <c r="G263" s="9" t="s">
        <v>984</v>
      </c>
      <c r="H263" s="9" t="s">
        <v>38</v>
      </c>
      <c r="I263" s="9" t="s">
        <v>344</v>
      </c>
      <c r="J263" s="9" t="s">
        <v>38</v>
      </c>
      <c r="K263" s="9" t="s">
        <v>985</v>
      </c>
      <c r="L263" s="6" t="s">
        <v>824</v>
      </c>
      <c r="M263" s="10" t="s">
        <v>38</v>
      </c>
      <c r="N263" s="7"/>
      <c r="O263" s="7">
        <v>46140</v>
      </c>
      <c r="P263" s="6" t="s">
        <v>351</v>
      </c>
      <c r="Q263" s="9" t="s">
        <v>986</v>
      </c>
      <c r="R263" s="6" t="str">
        <f>HYPERLINK("https://docs.wto.org/imrd/directdoc.asp?DDFDocuments/t/G/SPS/NRUS359.docx", "https://docs.wto.org/imrd/directdoc.asp?DDFDocuments/t/G/SPS/NRUS359.docx")</f>
        <v>https://docs.wto.org/imrd/directdoc.asp?DDFDocuments/t/G/SPS/NRUS359.docx</v>
      </c>
      <c r="S263" s="6" t="str">
        <f>HYPERLINK("https://docs.wto.org/imrd/directdoc.asp?DDFDocuments/u/G/SPS/NRUS359.docx", "https://docs.wto.org/imrd/directdoc.asp?DDFDocuments/u/G/SPS/NRUS359.docx")</f>
        <v>https://docs.wto.org/imrd/directdoc.asp?DDFDocuments/u/G/SPS/NRUS359.docx</v>
      </c>
      <c r="T263" s="6" t="str">
        <f>HYPERLINK("https://docs.wto.org/imrd/directdoc.asp?DDFDocuments/v/G/SPS/NRUS359.docx", "https://docs.wto.org/imrd/directdoc.asp?DDFDocuments/v/G/SPS/NRUS359.docx")</f>
        <v>https://docs.wto.org/imrd/directdoc.asp?DDFDocuments/v/G/SPS/NRUS359.docx</v>
      </c>
      <c r="U263" s="6" t="s">
        <v>38</v>
      </c>
      <c r="V263" s="6" t="s">
        <v>38</v>
      </c>
      <c r="W263" s="6" t="s">
        <v>38</v>
      </c>
      <c r="X263" s="6" t="s">
        <v>38</v>
      </c>
      <c r="Y263" s="6" t="s">
        <v>38</v>
      </c>
      <c r="Z263" s="6" t="s">
        <v>38</v>
      </c>
      <c r="AA263" s="6" t="s">
        <v>38</v>
      </c>
      <c r="AB263" s="9" t="s">
        <v>38</v>
      </c>
      <c r="AC263" s="6" t="s">
        <v>45</v>
      </c>
      <c r="AD263" s="6" t="s">
        <v>46</v>
      </c>
      <c r="AE263" s="6" t="s">
        <v>45</v>
      </c>
      <c r="AF263" s="6" t="s">
        <v>45</v>
      </c>
      <c r="AG263" s="6" t="s">
        <v>46</v>
      </c>
      <c r="AH263" s="9" t="s">
        <v>38</v>
      </c>
    </row>
    <row r="264" spans="1:34" ht="20.100000000000001" customHeight="1" x14ac:dyDescent="0.25">
      <c r="A264" s="6" t="s">
        <v>980</v>
      </c>
      <c r="B264" s="10">
        <v>46160</v>
      </c>
      <c r="C264" s="8" t="str">
        <f>HYPERLINK("https://epingalert.org/en/Search?viewData= G/SPS/N/RUS/360"," G/SPS/N/RUS/360")</f>
        <v xml:space="preserve"> G/SPS/N/RUS/360</v>
      </c>
      <c r="D264" s="9" t="s">
        <v>987</v>
      </c>
      <c r="E264" s="9" t="s">
        <v>988</v>
      </c>
      <c r="F264" s="9" t="s">
        <v>989</v>
      </c>
      <c r="G264" s="9" t="s">
        <v>990</v>
      </c>
      <c r="H264" s="9" t="s">
        <v>38</v>
      </c>
      <c r="I264" s="9" t="s">
        <v>344</v>
      </c>
      <c r="J264" s="9" t="s">
        <v>38</v>
      </c>
      <c r="K264" s="9" t="s">
        <v>991</v>
      </c>
      <c r="L264" s="6" t="s">
        <v>824</v>
      </c>
      <c r="M264" s="10" t="s">
        <v>38</v>
      </c>
      <c r="N264" s="7"/>
      <c r="O264" s="7">
        <v>46140</v>
      </c>
      <c r="P264" s="6" t="s">
        <v>351</v>
      </c>
      <c r="Q264" s="9" t="s">
        <v>992</v>
      </c>
      <c r="R264" s="6" t="str">
        <f>HYPERLINK("https://docs.wto.org/imrd/directdoc.asp?DDFDocuments/t/G/SPS/NRUS360.docx", "https://docs.wto.org/imrd/directdoc.asp?DDFDocuments/t/G/SPS/NRUS360.docx")</f>
        <v>https://docs.wto.org/imrd/directdoc.asp?DDFDocuments/t/G/SPS/NRUS360.docx</v>
      </c>
      <c r="S264" s="6" t="str">
        <f>HYPERLINK("https://docs.wto.org/imrd/directdoc.asp?DDFDocuments/u/G/SPS/NRUS360.docx", "https://docs.wto.org/imrd/directdoc.asp?DDFDocuments/u/G/SPS/NRUS360.docx")</f>
        <v>https://docs.wto.org/imrd/directdoc.asp?DDFDocuments/u/G/SPS/NRUS360.docx</v>
      </c>
      <c r="T264" s="6" t="str">
        <f>HYPERLINK("https://docs.wto.org/imrd/directdoc.asp?DDFDocuments/v/G/SPS/NRUS360.docx", "https://docs.wto.org/imrd/directdoc.asp?DDFDocuments/v/G/SPS/NRUS360.docx")</f>
        <v>https://docs.wto.org/imrd/directdoc.asp?DDFDocuments/v/G/SPS/NRUS360.docx</v>
      </c>
      <c r="U264" s="6" t="s">
        <v>38</v>
      </c>
      <c r="V264" s="6" t="s">
        <v>38</v>
      </c>
      <c r="W264" s="6" t="s">
        <v>38</v>
      </c>
      <c r="X264" s="6" t="s">
        <v>38</v>
      </c>
      <c r="Y264" s="6" t="s">
        <v>38</v>
      </c>
      <c r="Z264" s="6" t="s">
        <v>38</v>
      </c>
      <c r="AA264" s="6" t="s">
        <v>38</v>
      </c>
      <c r="AB264" s="9" t="s">
        <v>38</v>
      </c>
      <c r="AC264" s="6" t="s">
        <v>45</v>
      </c>
      <c r="AD264" s="6" t="s">
        <v>46</v>
      </c>
      <c r="AE264" s="6" t="s">
        <v>45</v>
      </c>
      <c r="AF264" s="6" t="s">
        <v>45</v>
      </c>
      <c r="AG264" s="6" t="s">
        <v>46</v>
      </c>
      <c r="AH264" s="9" t="s">
        <v>38</v>
      </c>
    </row>
    <row r="265" spans="1:34" ht="20.100000000000001" customHeight="1" x14ac:dyDescent="0.25">
      <c r="A265" s="6" t="s">
        <v>477</v>
      </c>
      <c r="B265" s="10">
        <v>46160</v>
      </c>
      <c r="C265" s="8" t="str">
        <f>HYPERLINK("https://epingalert.org/en/Search?viewData= G/SPS/N/TUR/23/Rev.1/Add.2"," G/SPS/N/TUR/23/Rev.1/Add.2")</f>
        <v xml:space="preserve"> G/SPS/N/TUR/23/Rev.1/Add.2</v>
      </c>
      <c r="D265" s="9" t="s">
        <v>993</v>
      </c>
      <c r="E265" s="9" t="s">
        <v>994</v>
      </c>
      <c r="F265" s="9" t="s">
        <v>995</v>
      </c>
      <c r="G265" s="9" t="s">
        <v>996</v>
      </c>
      <c r="H265" s="9" t="s">
        <v>38</v>
      </c>
      <c r="I265" s="9" t="s">
        <v>39</v>
      </c>
      <c r="J265" s="9" t="s">
        <v>38</v>
      </c>
      <c r="K265" s="9" t="s">
        <v>997</v>
      </c>
      <c r="L265" s="6"/>
      <c r="M265" s="10" t="s">
        <v>38</v>
      </c>
      <c r="N265" s="7"/>
      <c r="O265" s="7"/>
      <c r="P265" s="6" t="s">
        <v>54</v>
      </c>
      <c r="Q265" s="9" t="s">
        <v>998</v>
      </c>
      <c r="R265" s="6" t="str">
        <f>HYPERLINK("https://docs.wto.org/imrd/directdoc.asp?DDFDocuments/t/G/SPS/NTUR23R1A2.docx", "https://docs.wto.org/imrd/directdoc.asp?DDFDocuments/t/G/SPS/NTUR23R1A2.docx")</f>
        <v>https://docs.wto.org/imrd/directdoc.asp?DDFDocuments/t/G/SPS/NTUR23R1A2.docx</v>
      </c>
      <c r="S265" s="6" t="str">
        <f>HYPERLINK("https://docs.wto.org/imrd/directdoc.asp?DDFDocuments/u/G/SPS/NTUR23R1A2.docx", "https://docs.wto.org/imrd/directdoc.asp?DDFDocuments/u/G/SPS/NTUR23R1A2.docx")</f>
        <v>https://docs.wto.org/imrd/directdoc.asp?DDFDocuments/u/G/SPS/NTUR23R1A2.docx</v>
      </c>
      <c r="T265" s="6" t="str">
        <f>HYPERLINK("https://docs.wto.org/imrd/directdoc.asp?DDFDocuments/v/G/SPS/NTUR23R1A2.docx", "https://docs.wto.org/imrd/directdoc.asp?DDFDocuments/v/G/SPS/NTUR23R1A2.docx")</f>
        <v>https://docs.wto.org/imrd/directdoc.asp?DDFDocuments/v/G/SPS/NTUR23R1A2.docx</v>
      </c>
      <c r="U265" s="6" t="s">
        <v>38</v>
      </c>
      <c r="V265" s="6" t="s">
        <v>38</v>
      </c>
      <c r="W265" s="6" t="s">
        <v>38</v>
      </c>
      <c r="X265" s="6" t="s">
        <v>38</v>
      </c>
      <c r="Y265" s="6" t="s">
        <v>38</v>
      </c>
      <c r="Z265" s="6" t="s">
        <v>38</v>
      </c>
      <c r="AA265" s="6" t="s">
        <v>38</v>
      </c>
      <c r="AB265" s="9" t="s">
        <v>38</v>
      </c>
      <c r="AC265" s="6" t="s">
        <v>38</v>
      </c>
      <c r="AD265" s="6" t="s">
        <v>38</v>
      </c>
      <c r="AE265" s="6" t="s">
        <v>38</v>
      </c>
      <c r="AF265" s="6" t="s">
        <v>38</v>
      </c>
      <c r="AG265" s="6" t="s">
        <v>38</v>
      </c>
      <c r="AH265" s="9" t="s">
        <v>38</v>
      </c>
    </row>
    <row r="266" spans="1:34" ht="20.100000000000001" customHeight="1" x14ac:dyDescent="0.25">
      <c r="A266" s="6" t="s">
        <v>477</v>
      </c>
      <c r="B266" s="10">
        <v>46160</v>
      </c>
      <c r="C266" s="8" t="str">
        <f>HYPERLINK("https://epingalert.org/en/Search?viewData= G/SPS/N/TUR/94/Add.2"," G/SPS/N/TUR/94/Add.2")</f>
        <v xml:space="preserve"> G/SPS/N/TUR/94/Add.2</v>
      </c>
      <c r="D266" s="9" t="s">
        <v>535</v>
      </c>
      <c r="E266" s="9" t="s">
        <v>999</v>
      </c>
      <c r="F266" s="9" t="s">
        <v>1000</v>
      </c>
      <c r="G266" s="9" t="s">
        <v>1001</v>
      </c>
      <c r="H266" s="9" t="s">
        <v>38</v>
      </c>
      <c r="I266" s="9" t="s">
        <v>60</v>
      </c>
      <c r="J266" s="9" t="s">
        <v>38</v>
      </c>
      <c r="K266" s="9" t="s">
        <v>1002</v>
      </c>
      <c r="L266" s="6"/>
      <c r="M266" s="10" t="s">
        <v>38</v>
      </c>
      <c r="N266" s="7"/>
      <c r="O266" s="7"/>
      <c r="P266" s="6" t="s">
        <v>54</v>
      </c>
      <c r="Q266" s="9" t="s">
        <v>1003</v>
      </c>
      <c r="R266" s="6" t="str">
        <f>HYPERLINK("https://docs.wto.org/imrd/directdoc.asp?DDFDocuments/t/G/SPS/NTUR94A2.docx", "https://docs.wto.org/imrd/directdoc.asp?DDFDocuments/t/G/SPS/NTUR94A2.docx")</f>
        <v>https://docs.wto.org/imrd/directdoc.asp?DDFDocuments/t/G/SPS/NTUR94A2.docx</v>
      </c>
      <c r="S266" s="6" t="str">
        <f>HYPERLINK("https://docs.wto.org/imrd/directdoc.asp?DDFDocuments/u/G/SPS/NTUR94A2.docx", "https://docs.wto.org/imrd/directdoc.asp?DDFDocuments/u/G/SPS/NTUR94A2.docx")</f>
        <v>https://docs.wto.org/imrd/directdoc.asp?DDFDocuments/u/G/SPS/NTUR94A2.docx</v>
      </c>
      <c r="T266" s="6" t="str">
        <f>HYPERLINK("https://docs.wto.org/imrd/directdoc.asp?DDFDocuments/v/G/SPS/NTUR94A2.docx", "https://docs.wto.org/imrd/directdoc.asp?DDFDocuments/v/G/SPS/NTUR94A2.docx")</f>
        <v>https://docs.wto.org/imrd/directdoc.asp?DDFDocuments/v/G/SPS/NTUR94A2.docx</v>
      </c>
      <c r="U266" s="6" t="s">
        <v>38</v>
      </c>
      <c r="V266" s="6" t="s">
        <v>38</v>
      </c>
      <c r="W266" s="6" t="s">
        <v>38</v>
      </c>
      <c r="X266" s="6" t="s">
        <v>38</v>
      </c>
      <c r="Y266" s="6" t="s">
        <v>38</v>
      </c>
      <c r="Z266" s="6" t="s">
        <v>38</v>
      </c>
      <c r="AA266" s="6" t="s">
        <v>38</v>
      </c>
      <c r="AB266" s="9" t="s">
        <v>38</v>
      </c>
      <c r="AC266" s="6" t="s">
        <v>38</v>
      </c>
      <c r="AD266" s="6" t="s">
        <v>38</v>
      </c>
      <c r="AE266" s="6" t="s">
        <v>38</v>
      </c>
      <c r="AF266" s="6" t="s">
        <v>38</v>
      </c>
      <c r="AG266" s="6" t="s">
        <v>38</v>
      </c>
      <c r="AH266" s="9" t="s">
        <v>38</v>
      </c>
    </row>
    <row r="267" spans="1:34" ht="20.100000000000001" customHeight="1" x14ac:dyDescent="0.25">
      <c r="A267" s="6" t="s">
        <v>788</v>
      </c>
      <c r="B267" s="10">
        <v>46160</v>
      </c>
      <c r="C267" s="8" t="str">
        <f>HYPERLINK("https://epingalert.org/en/Search?viewData= G/SPS/N/UKR/266"," G/SPS/N/UKR/266")</f>
        <v xml:space="preserve"> G/SPS/N/UKR/266</v>
      </c>
      <c r="D267" s="9" t="s">
        <v>1004</v>
      </c>
      <c r="E267" s="9" t="s">
        <v>1005</v>
      </c>
      <c r="F267" s="9" t="s">
        <v>1006</v>
      </c>
      <c r="G267" s="9" t="s">
        <v>1007</v>
      </c>
      <c r="H267" s="9" t="s">
        <v>38</v>
      </c>
      <c r="I267" s="9" t="s">
        <v>60</v>
      </c>
      <c r="J267" s="9" t="s">
        <v>38</v>
      </c>
      <c r="K267" s="9" t="s">
        <v>61</v>
      </c>
      <c r="L267" s="6" t="s">
        <v>38</v>
      </c>
      <c r="M267" s="10" t="s">
        <v>38</v>
      </c>
      <c r="N267" s="7" t="s">
        <v>42</v>
      </c>
      <c r="O267" s="7" t="s">
        <v>979</v>
      </c>
      <c r="P267" s="6" t="s">
        <v>43</v>
      </c>
      <c r="Q267" s="9" t="s">
        <v>1008</v>
      </c>
      <c r="R267" s="6" t="str">
        <f>HYPERLINK("https://docs.wto.org/imrd/directdoc.asp?DDFDocuments/t/G/SPS/NUKR266.docx", "https://docs.wto.org/imrd/directdoc.asp?DDFDocuments/t/G/SPS/NUKR266.docx")</f>
        <v>https://docs.wto.org/imrd/directdoc.asp?DDFDocuments/t/G/SPS/NUKR266.docx</v>
      </c>
      <c r="S267" s="6" t="str">
        <f>HYPERLINK("https://docs.wto.org/imrd/directdoc.asp?DDFDocuments/u/G/SPS/NUKR266.docx", "https://docs.wto.org/imrd/directdoc.asp?DDFDocuments/u/G/SPS/NUKR266.docx")</f>
        <v>https://docs.wto.org/imrd/directdoc.asp?DDFDocuments/u/G/SPS/NUKR266.docx</v>
      </c>
      <c r="T267" s="6" t="str">
        <f>HYPERLINK("https://docs.wto.org/imrd/directdoc.asp?DDFDocuments/v/G/SPS/NUKR266.docx", "https://docs.wto.org/imrd/directdoc.asp?DDFDocuments/v/G/SPS/NUKR266.docx")</f>
        <v>https://docs.wto.org/imrd/directdoc.asp?DDFDocuments/v/G/SPS/NUKR266.docx</v>
      </c>
      <c r="U267" s="6" t="s">
        <v>38</v>
      </c>
      <c r="V267" s="6" t="s">
        <v>38</v>
      </c>
      <c r="W267" s="6" t="s">
        <v>38</v>
      </c>
      <c r="X267" s="6" t="s">
        <v>38</v>
      </c>
      <c r="Y267" s="6" t="s">
        <v>38</v>
      </c>
      <c r="Z267" s="6" t="s">
        <v>38</v>
      </c>
      <c r="AA267" s="6" t="s">
        <v>38</v>
      </c>
      <c r="AB267" s="9" t="s">
        <v>38</v>
      </c>
      <c r="AC267" s="6" t="s">
        <v>45</v>
      </c>
      <c r="AD267" s="6" t="s">
        <v>45</v>
      </c>
      <c r="AE267" s="6" t="s">
        <v>45</v>
      </c>
      <c r="AF267" s="6" t="s">
        <v>46</v>
      </c>
      <c r="AG267" s="6" t="s">
        <v>65</v>
      </c>
      <c r="AH267" s="9" t="s">
        <v>38</v>
      </c>
    </row>
    <row r="268" spans="1:34" ht="20.100000000000001" customHeight="1" x14ac:dyDescent="0.25">
      <c r="A268" s="6" t="s">
        <v>788</v>
      </c>
      <c r="B268" s="10">
        <v>46160</v>
      </c>
      <c r="C268" s="8" t="str">
        <f>HYPERLINK("https://epingalert.org/en/Search?viewData= G/SPS/N/UKR/267"," G/SPS/N/UKR/267")</f>
        <v xml:space="preserve"> G/SPS/N/UKR/267</v>
      </c>
      <c r="D268" s="9" t="s">
        <v>1009</v>
      </c>
      <c r="E268" s="9" t="s">
        <v>1010</v>
      </c>
      <c r="F268" s="9" t="s">
        <v>1011</v>
      </c>
      <c r="G268" s="9" t="s">
        <v>38</v>
      </c>
      <c r="H268" s="9" t="s">
        <v>38</v>
      </c>
      <c r="I268" s="9" t="s">
        <v>60</v>
      </c>
      <c r="J268" s="9" t="s">
        <v>38</v>
      </c>
      <c r="K268" s="9" t="s">
        <v>61</v>
      </c>
      <c r="L268" s="6" t="s">
        <v>38</v>
      </c>
      <c r="M268" s="10" t="s">
        <v>38</v>
      </c>
      <c r="N268" s="7" t="s">
        <v>42</v>
      </c>
      <c r="O268" s="7">
        <v>46266</v>
      </c>
      <c r="P268" s="6" t="s">
        <v>43</v>
      </c>
      <c r="Q268" s="9" t="s">
        <v>1012</v>
      </c>
      <c r="R268" s="6" t="str">
        <f>HYPERLINK("https://docs.wto.org/imrd/directdoc.asp?DDFDocuments/t/G/SPS/NUKR267.docx", "https://docs.wto.org/imrd/directdoc.asp?DDFDocuments/t/G/SPS/NUKR267.docx")</f>
        <v>https://docs.wto.org/imrd/directdoc.asp?DDFDocuments/t/G/SPS/NUKR267.docx</v>
      </c>
      <c r="S268" s="6" t="str">
        <f>HYPERLINK("https://docs.wto.org/imrd/directdoc.asp?DDFDocuments/u/G/SPS/NUKR267.docx", "https://docs.wto.org/imrd/directdoc.asp?DDFDocuments/u/G/SPS/NUKR267.docx")</f>
        <v>https://docs.wto.org/imrd/directdoc.asp?DDFDocuments/u/G/SPS/NUKR267.docx</v>
      </c>
      <c r="T268" s="6" t="str">
        <f>HYPERLINK("https://docs.wto.org/imrd/directdoc.asp?DDFDocuments/v/G/SPS/NUKR267.docx", "https://docs.wto.org/imrd/directdoc.asp?DDFDocuments/v/G/SPS/NUKR267.docx")</f>
        <v>https://docs.wto.org/imrd/directdoc.asp?DDFDocuments/v/G/SPS/NUKR267.docx</v>
      </c>
      <c r="U268" s="6" t="s">
        <v>38</v>
      </c>
      <c r="V268" s="6" t="s">
        <v>38</v>
      </c>
      <c r="W268" s="6" t="s">
        <v>38</v>
      </c>
      <c r="X268" s="6" t="s">
        <v>38</v>
      </c>
      <c r="Y268" s="6" t="s">
        <v>38</v>
      </c>
      <c r="Z268" s="6" t="s">
        <v>38</v>
      </c>
      <c r="AA268" s="6" t="s">
        <v>38</v>
      </c>
      <c r="AB268" s="9" t="s">
        <v>38</v>
      </c>
      <c r="AC268" s="6" t="s">
        <v>45</v>
      </c>
      <c r="AD268" s="6" t="s">
        <v>45</v>
      </c>
      <c r="AE268" s="6" t="s">
        <v>45</v>
      </c>
      <c r="AF268" s="6" t="s">
        <v>46</v>
      </c>
      <c r="AG268" s="6" t="s">
        <v>65</v>
      </c>
      <c r="AH268" s="9" t="s">
        <v>38</v>
      </c>
    </row>
    <row r="269" spans="1:34" ht="20.100000000000001" customHeight="1" x14ac:dyDescent="0.25">
      <c r="A269" s="6" t="s">
        <v>139</v>
      </c>
      <c r="B269" s="10">
        <v>46160</v>
      </c>
      <c r="C269" s="8" t="str">
        <f>HYPERLINK("https://epingalert.org/en/Search?viewData= G/SPS/N/VNM/183"," G/SPS/N/VNM/183")</f>
        <v xml:space="preserve"> G/SPS/N/VNM/183</v>
      </c>
      <c r="D269" s="9" t="s">
        <v>1013</v>
      </c>
      <c r="E269" s="9" t="s">
        <v>1014</v>
      </c>
      <c r="F269" s="9" t="s">
        <v>1015</v>
      </c>
      <c r="G269" s="9" t="s">
        <v>38</v>
      </c>
      <c r="H269" s="9" t="s">
        <v>38</v>
      </c>
      <c r="I269" s="9" t="s">
        <v>1016</v>
      </c>
      <c r="J269" s="9" t="s">
        <v>38</v>
      </c>
      <c r="K269" s="9" t="s">
        <v>1017</v>
      </c>
      <c r="L269" s="6" t="s">
        <v>38</v>
      </c>
      <c r="M269" s="10" t="s">
        <v>38</v>
      </c>
      <c r="N269" s="7">
        <v>46162</v>
      </c>
      <c r="O269" s="7" t="s">
        <v>1018</v>
      </c>
      <c r="P269" s="6" t="s">
        <v>43</v>
      </c>
      <c r="Q269" s="9" t="s">
        <v>1019</v>
      </c>
      <c r="R269" s="6" t="str">
        <f>HYPERLINK("https://docs.wto.org/imrd/directdoc.asp?DDFDocuments/t/G/SPS/NVNM183.docx", "https://docs.wto.org/imrd/directdoc.asp?DDFDocuments/t/G/SPS/NVNM183.docx")</f>
        <v>https://docs.wto.org/imrd/directdoc.asp?DDFDocuments/t/G/SPS/NVNM183.docx</v>
      </c>
      <c r="S269" s="6" t="str">
        <f>HYPERLINK("https://docs.wto.org/imrd/directdoc.asp?DDFDocuments/u/G/SPS/NVNM183.docx", "https://docs.wto.org/imrd/directdoc.asp?DDFDocuments/u/G/SPS/NVNM183.docx")</f>
        <v>https://docs.wto.org/imrd/directdoc.asp?DDFDocuments/u/G/SPS/NVNM183.docx</v>
      </c>
      <c r="T269" s="6" t="str">
        <f>HYPERLINK("https://docs.wto.org/imrd/directdoc.asp?DDFDocuments/v/G/SPS/NVNM183.docx", "https://docs.wto.org/imrd/directdoc.asp?DDFDocuments/v/G/SPS/NVNM183.docx")</f>
        <v>https://docs.wto.org/imrd/directdoc.asp?DDFDocuments/v/G/SPS/NVNM183.docx</v>
      </c>
      <c r="U269" s="6" t="s">
        <v>38</v>
      </c>
      <c r="V269" s="6" t="s">
        <v>38</v>
      </c>
      <c r="W269" s="6" t="s">
        <v>38</v>
      </c>
      <c r="X269" s="6" t="s">
        <v>38</v>
      </c>
      <c r="Y269" s="6" t="s">
        <v>38</v>
      </c>
      <c r="Z269" s="6" t="s">
        <v>38</v>
      </c>
      <c r="AA269" s="6" t="s">
        <v>38</v>
      </c>
      <c r="AB269" s="9" t="s">
        <v>38</v>
      </c>
      <c r="AC269" s="6" t="s">
        <v>45</v>
      </c>
      <c r="AD269" s="6" t="s">
        <v>45</v>
      </c>
      <c r="AE269" s="6" t="s">
        <v>45</v>
      </c>
      <c r="AF269" s="6" t="s">
        <v>46</v>
      </c>
      <c r="AG269" s="6" t="s">
        <v>65</v>
      </c>
      <c r="AH269" s="9" t="s">
        <v>38</v>
      </c>
    </row>
    <row r="270" spans="1:34" ht="20.100000000000001" customHeight="1" x14ac:dyDescent="0.25">
      <c r="A270" s="6" t="s">
        <v>34</v>
      </c>
      <c r="B270" s="10">
        <v>46160</v>
      </c>
      <c r="C270" s="8" t="str">
        <f>HYPERLINK("https://epingalert.org/en/Search?viewData= G/TBT/N/BRA/1232/Add.3"," G/TBT/N/BRA/1232/Add.3")</f>
        <v xml:space="preserve"> G/TBT/N/BRA/1232/Add.3</v>
      </c>
      <c r="D270" s="9" t="s">
        <v>1020</v>
      </c>
      <c r="E270" s="9" t="s">
        <v>1021</v>
      </c>
      <c r="F270" s="9" t="s">
        <v>1022</v>
      </c>
      <c r="G270" s="9" t="s">
        <v>1023</v>
      </c>
      <c r="H270" s="9" t="s">
        <v>1024</v>
      </c>
      <c r="I270" s="9" t="s">
        <v>280</v>
      </c>
      <c r="J270" s="9" t="s">
        <v>1025</v>
      </c>
      <c r="K270" s="9" t="s">
        <v>38</v>
      </c>
      <c r="L270" s="6"/>
      <c r="M270" s="10" t="s">
        <v>38</v>
      </c>
      <c r="N270" s="7"/>
      <c r="O270" s="7"/>
      <c r="P270" s="6" t="s">
        <v>54</v>
      </c>
      <c r="Q270" s="6"/>
      <c r="R270" s="6" t="str">
        <f>HYPERLINK("https://docs.wto.org/imrd/directdoc.asp?DDFDocuments/t/G/TBTN21/BRA1232A3.docx", "https://docs.wto.org/imrd/directdoc.asp?DDFDocuments/t/G/TBTN21/BRA1232A3.docx")</f>
        <v>https://docs.wto.org/imrd/directdoc.asp?DDFDocuments/t/G/TBTN21/BRA1232A3.docx</v>
      </c>
      <c r="S270" s="6" t="str">
        <f>HYPERLINK("https://docs.wto.org/imrd/directdoc.asp?DDFDocuments/u/G/TBTN21/BRA1232A3.docx", "https://docs.wto.org/imrd/directdoc.asp?DDFDocuments/u/G/TBTN21/BRA1232A3.docx")</f>
        <v>https://docs.wto.org/imrd/directdoc.asp?DDFDocuments/u/G/TBTN21/BRA1232A3.docx</v>
      </c>
      <c r="T270" s="6" t="str">
        <f>HYPERLINK("https://docs.wto.org/imrd/directdoc.asp?DDFDocuments/v/G/TBTN21/BRA1232A3.docx", "https://docs.wto.org/imrd/directdoc.asp?DDFDocuments/v/G/TBTN21/BRA1232A3.docx")</f>
        <v>https://docs.wto.org/imrd/directdoc.asp?DDFDocuments/v/G/TBTN21/BRA1232A3.docx</v>
      </c>
      <c r="U270" s="6" t="s">
        <v>46</v>
      </c>
      <c r="V270" s="6" t="s">
        <v>45</v>
      </c>
      <c r="W270" s="6" t="s">
        <v>45</v>
      </c>
      <c r="X270" s="6" t="s">
        <v>45</v>
      </c>
      <c r="Y270" s="6" t="s">
        <v>45</v>
      </c>
      <c r="Z270" s="6" t="s">
        <v>45</v>
      </c>
      <c r="AA270" s="6" t="s">
        <v>45</v>
      </c>
      <c r="AB270" s="9" t="s">
        <v>38</v>
      </c>
      <c r="AC270" s="6" t="s">
        <v>38</v>
      </c>
      <c r="AD270" s="6" t="s">
        <v>38</v>
      </c>
      <c r="AE270" s="6" t="s">
        <v>38</v>
      </c>
      <c r="AF270" s="6" t="s">
        <v>38</v>
      </c>
      <c r="AG270" s="6" t="s">
        <v>38</v>
      </c>
      <c r="AH270" s="9" t="s">
        <v>38</v>
      </c>
    </row>
    <row r="271" spans="1:34" ht="20.100000000000001" customHeight="1" x14ac:dyDescent="0.25">
      <c r="A271" s="6" t="s">
        <v>34</v>
      </c>
      <c r="B271" s="10">
        <v>46160</v>
      </c>
      <c r="C271" s="8" t="str">
        <f>HYPERLINK("https://epingalert.org/en/Search?viewData= G/TBT/N/BRA/1632/Corr.1"," G/TBT/N/BRA/1632/Corr.1")</f>
        <v xml:space="preserve"> G/TBT/N/BRA/1632/Corr.1</v>
      </c>
      <c r="D271" s="9" t="s">
        <v>1026</v>
      </c>
      <c r="E271" s="9" t="s">
        <v>1027</v>
      </c>
      <c r="F271" s="9" t="s">
        <v>1028</v>
      </c>
      <c r="G271" s="9" t="s">
        <v>1029</v>
      </c>
      <c r="H271" s="9" t="s">
        <v>1030</v>
      </c>
      <c r="I271" s="9" t="s">
        <v>280</v>
      </c>
      <c r="J271" s="9" t="s">
        <v>38</v>
      </c>
      <c r="K271" s="9" t="s">
        <v>512</v>
      </c>
      <c r="L271" s="6"/>
      <c r="M271" s="10" t="s">
        <v>38</v>
      </c>
      <c r="N271" s="7"/>
      <c r="O271" s="7"/>
      <c r="P271" s="6" t="s">
        <v>299</v>
      </c>
      <c r="Q271" s="6"/>
      <c r="R271" s="6" t="str">
        <f>HYPERLINK("https://docs.wto.org/imrd/directdoc.asp?DDFDocuments/t/G/TBTN26/BRA1632C1.docx", "https://docs.wto.org/imrd/directdoc.asp?DDFDocuments/t/G/TBTN26/BRA1632C1.docx")</f>
        <v>https://docs.wto.org/imrd/directdoc.asp?DDFDocuments/t/G/TBTN26/BRA1632C1.docx</v>
      </c>
      <c r="S271" s="6" t="str">
        <f>HYPERLINK("https://docs.wto.org/imrd/directdoc.asp?DDFDocuments/u/G/TBTN26/BRA1632C1.docx", "https://docs.wto.org/imrd/directdoc.asp?DDFDocuments/u/G/TBTN26/BRA1632C1.docx")</f>
        <v>https://docs.wto.org/imrd/directdoc.asp?DDFDocuments/u/G/TBTN26/BRA1632C1.docx</v>
      </c>
      <c r="T271" s="6" t="str">
        <f>HYPERLINK("https://docs.wto.org/imrd/directdoc.asp?DDFDocuments/v/G/TBTN26/BRA1632C1.docx", "https://docs.wto.org/imrd/directdoc.asp?DDFDocuments/v/G/TBTN26/BRA1632C1.docx")</f>
        <v>https://docs.wto.org/imrd/directdoc.asp?DDFDocuments/v/G/TBTN26/BRA1632C1.docx</v>
      </c>
      <c r="U271" s="6" t="s">
        <v>45</v>
      </c>
      <c r="V271" s="6" t="s">
        <v>45</v>
      </c>
      <c r="W271" s="6" t="s">
        <v>45</v>
      </c>
      <c r="X271" s="6" t="s">
        <v>45</v>
      </c>
      <c r="Y271" s="6" t="s">
        <v>45</v>
      </c>
      <c r="Z271" s="6" t="s">
        <v>45</v>
      </c>
      <c r="AA271" s="6" t="s">
        <v>45</v>
      </c>
      <c r="AB271" s="9" t="s">
        <v>38</v>
      </c>
      <c r="AC271" s="6" t="s">
        <v>38</v>
      </c>
      <c r="AD271" s="6" t="s">
        <v>38</v>
      </c>
      <c r="AE271" s="6" t="s">
        <v>38</v>
      </c>
      <c r="AF271" s="6" t="s">
        <v>38</v>
      </c>
      <c r="AG271" s="6" t="s">
        <v>38</v>
      </c>
      <c r="AH271" s="9" t="s">
        <v>38</v>
      </c>
    </row>
    <row r="272" spans="1:34" ht="20.100000000000001" customHeight="1" x14ac:dyDescent="0.25">
      <c r="A272" s="6" t="s">
        <v>560</v>
      </c>
      <c r="B272" s="10">
        <v>46160</v>
      </c>
      <c r="C272" s="8" t="str">
        <f>HYPERLINK("https://epingalert.org/en/Search?viewData= G/TBT/N/CAN/767/Add.1"," G/TBT/N/CAN/767/Add.1")</f>
        <v xml:space="preserve"> G/TBT/N/CAN/767/Add.1</v>
      </c>
      <c r="D272" s="9" t="s">
        <v>1031</v>
      </c>
      <c r="E272" s="9" t="s">
        <v>1032</v>
      </c>
      <c r="F272" s="9" t="s">
        <v>1033</v>
      </c>
      <c r="G272" s="9" t="s">
        <v>38</v>
      </c>
      <c r="H272" s="9" t="s">
        <v>1034</v>
      </c>
      <c r="I272" s="9" t="s">
        <v>765</v>
      </c>
      <c r="J272" s="9" t="s">
        <v>1035</v>
      </c>
      <c r="K272" s="9" t="s">
        <v>38</v>
      </c>
      <c r="L272" s="6"/>
      <c r="M272" s="10" t="s">
        <v>38</v>
      </c>
      <c r="N272" s="7"/>
      <c r="O272" s="7"/>
      <c r="P272" s="6" t="s">
        <v>54</v>
      </c>
      <c r="Q272" s="6"/>
      <c r="R272" s="6" t="str">
        <f>HYPERLINK("https://docs.wto.org/imrd/directdoc.asp?DDFDocuments/t/G/TBTN26/CAN767A1.docx", "https://docs.wto.org/imrd/directdoc.asp?DDFDocuments/t/G/TBTN26/CAN767A1.docx")</f>
        <v>https://docs.wto.org/imrd/directdoc.asp?DDFDocuments/t/G/TBTN26/CAN767A1.docx</v>
      </c>
      <c r="S272" s="6" t="str">
        <f>HYPERLINK("https://docs.wto.org/imrd/directdoc.asp?DDFDocuments/u/G/TBTN26/CAN767A1.docx", "https://docs.wto.org/imrd/directdoc.asp?DDFDocuments/u/G/TBTN26/CAN767A1.docx")</f>
        <v>https://docs.wto.org/imrd/directdoc.asp?DDFDocuments/u/G/TBTN26/CAN767A1.docx</v>
      </c>
      <c r="T272" s="6" t="str">
        <f>HYPERLINK("https://docs.wto.org/imrd/directdoc.asp?DDFDocuments/v/G/TBTN26/CAN767A1.docx", "https://docs.wto.org/imrd/directdoc.asp?DDFDocuments/v/G/TBTN26/CAN767A1.docx")</f>
        <v>https://docs.wto.org/imrd/directdoc.asp?DDFDocuments/v/G/TBTN26/CAN767A1.docx</v>
      </c>
      <c r="U272" s="6" t="s">
        <v>45</v>
      </c>
      <c r="V272" s="6" t="s">
        <v>45</v>
      </c>
      <c r="W272" s="6" t="s">
        <v>45</v>
      </c>
      <c r="X272" s="6" t="s">
        <v>45</v>
      </c>
      <c r="Y272" s="6" t="s">
        <v>45</v>
      </c>
      <c r="Z272" s="6" t="s">
        <v>45</v>
      </c>
      <c r="AA272" s="6" t="s">
        <v>45</v>
      </c>
      <c r="AB272" s="9" t="s">
        <v>38</v>
      </c>
      <c r="AC272" s="6" t="s">
        <v>38</v>
      </c>
      <c r="AD272" s="6" t="s">
        <v>38</v>
      </c>
      <c r="AE272" s="6" t="s">
        <v>38</v>
      </c>
      <c r="AF272" s="6" t="s">
        <v>38</v>
      </c>
      <c r="AG272" s="6" t="s">
        <v>38</v>
      </c>
      <c r="AH272" s="9" t="s">
        <v>38</v>
      </c>
    </row>
    <row r="273" spans="1:34" ht="20.100000000000001" customHeight="1" x14ac:dyDescent="0.25">
      <c r="A273" s="6" t="s">
        <v>560</v>
      </c>
      <c r="B273" s="10">
        <v>46160</v>
      </c>
      <c r="C273" s="8" t="str">
        <f>HYPERLINK("https://epingalert.org/en/Search?viewData= G/TBT/N/CAN/776"," G/TBT/N/CAN/776")</f>
        <v xml:space="preserve"> G/TBT/N/CAN/776</v>
      </c>
      <c r="D273" s="9" t="s">
        <v>1036</v>
      </c>
      <c r="E273" s="9" t="s">
        <v>1037</v>
      </c>
      <c r="F273" s="9" t="s">
        <v>1038</v>
      </c>
      <c r="G273" s="9" t="s">
        <v>1039</v>
      </c>
      <c r="H273" s="9" t="s">
        <v>1040</v>
      </c>
      <c r="I273" s="9" t="s">
        <v>765</v>
      </c>
      <c r="J273" s="9" t="s">
        <v>1037</v>
      </c>
      <c r="K273" s="9" t="s">
        <v>122</v>
      </c>
      <c r="L273" s="6"/>
      <c r="M273" s="10">
        <v>46230</v>
      </c>
      <c r="N273" s="7" t="s">
        <v>1041</v>
      </c>
      <c r="O273" s="7" t="s">
        <v>1041</v>
      </c>
      <c r="P273" s="6" t="s">
        <v>43</v>
      </c>
      <c r="Q273" s="9" t="s">
        <v>1042</v>
      </c>
      <c r="R273" s="6" t="str">
        <f>HYPERLINK("https://docs.wto.org/imrd/directdoc.asp?DDFDocuments/t/G/TBTN26/CAN776.docx", "https://docs.wto.org/imrd/directdoc.asp?DDFDocuments/t/G/TBTN26/CAN776.docx")</f>
        <v>https://docs.wto.org/imrd/directdoc.asp?DDFDocuments/t/G/TBTN26/CAN776.docx</v>
      </c>
      <c r="S273" s="6" t="str">
        <f>HYPERLINK("https://docs.wto.org/imrd/directdoc.asp?DDFDocuments/u/G/TBTN26/CAN776.docx", "https://docs.wto.org/imrd/directdoc.asp?DDFDocuments/u/G/TBTN26/CAN776.docx")</f>
        <v>https://docs.wto.org/imrd/directdoc.asp?DDFDocuments/u/G/TBTN26/CAN776.docx</v>
      </c>
      <c r="T273" s="6" t="str">
        <f>HYPERLINK("https://docs.wto.org/imrd/directdoc.asp?DDFDocuments/v/G/TBTN26/CAN776.docx", "https://docs.wto.org/imrd/directdoc.asp?DDFDocuments/v/G/TBTN26/CAN776.docx")</f>
        <v>https://docs.wto.org/imrd/directdoc.asp?DDFDocuments/v/G/TBTN26/CAN776.docx</v>
      </c>
      <c r="U273" s="6" t="s">
        <v>46</v>
      </c>
      <c r="V273" s="6" t="s">
        <v>45</v>
      </c>
      <c r="W273" s="6" t="s">
        <v>45</v>
      </c>
      <c r="X273" s="6" t="s">
        <v>45</v>
      </c>
      <c r="Y273" s="6" t="s">
        <v>45</v>
      </c>
      <c r="Z273" s="6" t="s">
        <v>45</v>
      </c>
      <c r="AA273" s="6" t="s">
        <v>45</v>
      </c>
      <c r="AB273" s="9" t="s">
        <v>1043</v>
      </c>
      <c r="AC273" s="6" t="s">
        <v>38</v>
      </c>
      <c r="AD273" s="6" t="s">
        <v>38</v>
      </c>
      <c r="AE273" s="6" t="s">
        <v>38</v>
      </c>
      <c r="AF273" s="6" t="s">
        <v>38</v>
      </c>
      <c r="AG273" s="6" t="s">
        <v>38</v>
      </c>
      <c r="AH273" s="9" t="s">
        <v>38</v>
      </c>
    </row>
    <row r="274" spans="1:34" ht="20.100000000000001" customHeight="1" x14ac:dyDescent="0.25">
      <c r="A274" s="6" t="s">
        <v>41</v>
      </c>
      <c r="B274" s="10">
        <v>46160</v>
      </c>
      <c r="C274" s="8" t="str">
        <f>HYPERLINK("https://epingalert.org/en/Search?viewData= G/TBT/N/CHL/739/Add.1"," G/TBT/N/CHL/739/Add.1")</f>
        <v xml:space="preserve"> G/TBT/N/CHL/739/Add.1</v>
      </c>
      <c r="D274" s="9" t="s">
        <v>1044</v>
      </c>
      <c r="E274" s="9" t="s">
        <v>1045</v>
      </c>
      <c r="F274" s="9" t="s">
        <v>1046</v>
      </c>
      <c r="G274" s="9" t="s">
        <v>38</v>
      </c>
      <c r="H274" s="9" t="s">
        <v>1047</v>
      </c>
      <c r="I274" s="9" t="s">
        <v>1048</v>
      </c>
      <c r="J274" s="9" t="s">
        <v>1049</v>
      </c>
      <c r="K274" s="9" t="s">
        <v>38</v>
      </c>
      <c r="L274" s="6"/>
      <c r="M274" s="10" t="s">
        <v>38</v>
      </c>
      <c r="N274" s="7"/>
      <c r="O274" s="7"/>
      <c r="P274" s="6" t="s">
        <v>54</v>
      </c>
      <c r="Q274" s="9" t="s">
        <v>1050</v>
      </c>
      <c r="R274" s="6" t="str">
        <f>HYPERLINK("https://docs.wto.org/imrd/directdoc.asp?DDFDocuments/t/G/TBTN25/CHL739A1.docx", "https://docs.wto.org/imrd/directdoc.asp?DDFDocuments/t/G/TBTN25/CHL739A1.docx")</f>
        <v>https://docs.wto.org/imrd/directdoc.asp?DDFDocuments/t/G/TBTN25/CHL739A1.docx</v>
      </c>
      <c r="S274" s="6" t="str">
        <f>HYPERLINK("https://docs.wto.org/imrd/directdoc.asp?DDFDocuments/u/G/TBTN25/CHL739A1.docx", "https://docs.wto.org/imrd/directdoc.asp?DDFDocuments/u/G/TBTN25/CHL739A1.docx")</f>
        <v>https://docs.wto.org/imrd/directdoc.asp?DDFDocuments/u/G/TBTN25/CHL739A1.docx</v>
      </c>
      <c r="T274" s="6" t="str">
        <f>HYPERLINK("https://docs.wto.org/imrd/directdoc.asp?DDFDocuments/v/G/TBTN25/CHL739A1.docx", "https://docs.wto.org/imrd/directdoc.asp?DDFDocuments/v/G/TBTN25/CHL739A1.docx")</f>
        <v>https://docs.wto.org/imrd/directdoc.asp?DDFDocuments/v/G/TBTN25/CHL739A1.docx</v>
      </c>
      <c r="U274" s="6" t="s">
        <v>45</v>
      </c>
      <c r="V274" s="6" t="s">
        <v>45</v>
      </c>
      <c r="W274" s="6" t="s">
        <v>45</v>
      </c>
      <c r="X274" s="6" t="s">
        <v>45</v>
      </c>
      <c r="Y274" s="6" t="s">
        <v>45</v>
      </c>
      <c r="Z274" s="6" t="s">
        <v>45</v>
      </c>
      <c r="AA274" s="6" t="s">
        <v>45</v>
      </c>
      <c r="AB274" s="9" t="s">
        <v>38</v>
      </c>
      <c r="AC274" s="6" t="s">
        <v>38</v>
      </c>
      <c r="AD274" s="6" t="s">
        <v>38</v>
      </c>
      <c r="AE274" s="6" t="s">
        <v>38</v>
      </c>
      <c r="AF274" s="6" t="s">
        <v>38</v>
      </c>
      <c r="AG274" s="6" t="s">
        <v>38</v>
      </c>
      <c r="AH274" s="9" t="s">
        <v>38</v>
      </c>
    </row>
    <row r="275" spans="1:34" ht="20.100000000000001" customHeight="1" x14ac:dyDescent="0.25">
      <c r="A275" s="6" t="s">
        <v>41</v>
      </c>
      <c r="B275" s="10">
        <v>46160</v>
      </c>
      <c r="C275" s="8" t="str">
        <f>HYPERLINK("https://epingalert.org/en/Search?viewData= G/TBT/N/CHL/756/Add.1"," G/TBT/N/CHL/756/Add.1")</f>
        <v xml:space="preserve"> G/TBT/N/CHL/756/Add.1</v>
      </c>
      <c r="D275" s="9" t="s">
        <v>1051</v>
      </c>
      <c r="E275" s="9" t="s">
        <v>1052</v>
      </c>
      <c r="F275" s="9" t="s">
        <v>1053</v>
      </c>
      <c r="G275" s="9" t="s">
        <v>1054</v>
      </c>
      <c r="H275" s="9" t="s">
        <v>1055</v>
      </c>
      <c r="I275" s="9" t="s">
        <v>121</v>
      </c>
      <c r="J275" s="9" t="s">
        <v>1056</v>
      </c>
      <c r="K275" s="9" t="s">
        <v>38</v>
      </c>
      <c r="L275" s="6"/>
      <c r="M275" s="10" t="s">
        <v>38</v>
      </c>
      <c r="N275" s="7"/>
      <c r="O275" s="7"/>
      <c r="P275" s="6" t="s">
        <v>54</v>
      </c>
      <c r="Q275" s="9" t="s">
        <v>1057</v>
      </c>
      <c r="R275" s="6" t="str">
        <f>HYPERLINK("https://docs.wto.org/imrd/directdoc.asp?DDFDocuments/t/G/TBTN25/CHL756A1.docx", "https://docs.wto.org/imrd/directdoc.asp?DDFDocuments/t/G/TBTN25/CHL756A1.docx")</f>
        <v>https://docs.wto.org/imrd/directdoc.asp?DDFDocuments/t/G/TBTN25/CHL756A1.docx</v>
      </c>
      <c r="S275" s="6" t="str">
        <f>HYPERLINK("https://docs.wto.org/imrd/directdoc.asp?DDFDocuments/u/G/TBTN25/CHL756A1.docx", "https://docs.wto.org/imrd/directdoc.asp?DDFDocuments/u/G/TBTN25/CHL756A1.docx")</f>
        <v>https://docs.wto.org/imrd/directdoc.asp?DDFDocuments/u/G/TBTN25/CHL756A1.docx</v>
      </c>
      <c r="T275" s="6" t="str">
        <f>HYPERLINK("https://docs.wto.org/imrd/directdoc.asp?DDFDocuments/v/G/TBTN25/CHL756A1.docx", "https://docs.wto.org/imrd/directdoc.asp?DDFDocuments/v/G/TBTN25/CHL756A1.docx")</f>
        <v>https://docs.wto.org/imrd/directdoc.asp?DDFDocuments/v/G/TBTN25/CHL756A1.docx</v>
      </c>
      <c r="U275" s="6" t="s">
        <v>45</v>
      </c>
      <c r="V275" s="6" t="s">
        <v>45</v>
      </c>
      <c r="W275" s="6" t="s">
        <v>45</v>
      </c>
      <c r="X275" s="6" t="s">
        <v>45</v>
      </c>
      <c r="Y275" s="6" t="s">
        <v>45</v>
      </c>
      <c r="Z275" s="6" t="s">
        <v>45</v>
      </c>
      <c r="AA275" s="6" t="s">
        <v>45</v>
      </c>
      <c r="AB275" s="9" t="s">
        <v>38</v>
      </c>
      <c r="AC275" s="6" t="s">
        <v>38</v>
      </c>
      <c r="AD275" s="6" t="s">
        <v>38</v>
      </c>
      <c r="AE275" s="6" t="s">
        <v>38</v>
      </c>
      <c r="AF275" s="6" t="s">
        <v>38</v>
      </c>
      <c r="AG275" s="6" t="s">
        <v>38</v>
      </c>
      <c r="AH275" s="9" t="s">
        <v>38</v>
      </c>
    </row>
    <row r="276" spans="1:34" ht="20.100000000000001" customHeight="1" x14ac:dyDescent="0.25">
      <c r="A276" s="6" t="s">
        <v>41</v>
      </c>
      <c r="B276" s="10">
        <v>46160</v>
      </c>
      <c r="C276" s="8" t="str">
        <f>HYPERLINK("https://epingalert.org/en/Search?viewData= G/TBT/N/CHL/793"," G/TBT/N/CHL/793")</f>
        <v xml:space="preserve"> G/TBT/N/CHL/793</v>
      </c>
      <c r="D276" s="9" t="s">
        <v>1058</v>
      </c>
      <c r="E276" s="9" t="s">
        <v>1059</v>
      </c>
      <c r="F276" s="9" t="s">
        <v>1060</v>
      </c>
      <c r="G276" s="9" t="s">
        <v>1061</v>
      </c>
      <c r="H276" s="9" t="s">
        <v>1062</v>
      </c>
      <c r="I276" s="9" t="s">
        <v>121</v>
      </c>
      <c r="J276" s="9" t="s">
        <v>38</v>
      </c>
      <c r="K276" s="9" t="s">
        <v>38</v>
      </c>
      <c r="L276" s="6"/>
      <c r="M276" s="10">
        <v>46220</v>
      </c>
      <c r="N276" s="7" t="s">
        <v>774</v>
      </c>
      <c r="O276" s="7" t="s">
        <v>774</v>
      </c>
      <c r="P276" s="6" t="s">
        <v>43</v>
      </c>
      <c r="Q276" s="9" t="s">
        <v>1063</v>
      </c>
      <c r="R276" s="6" t="str">
        <f>HYPERLINK("https://docs.wto.org/imrd/directdoc.asp?DDFDocuments/t/G/TBTN26/CHL793.docx", "https://docs.wto.org/imrd/directdoc.asp?DDFDocuments/t/G/TBTN26/CHL793.docx")</f>
        <v>https://docs.wto.org/imrd/directdoc.asp?DDFDocuments/t/G/TBTN26/CHL793.docx</v>
      </c>
      <c r="S276" s="6" t="str">
        <f>HYPERLINK("https://docs.wto.org/imrd/directdoc.asp?DDFDocuments/u/G/TBTN26/CHL793.docx", "https://docs.wto.org/imrd/directdoc.asp?DDFDocuments/u/G/TBTN26/CHL793.docx")</f>
        <v>https://docs.wto.org/imrd/directdoc.asp?DDFDocuments/u/G/TBTN26/CHL793.docx</v>
      </c>
      <c r="T276" s="6" t="str">
        <f>HYPERLINK("https://docs.wto.org/imrd/directdoc.asp?DDFDocuments/v/G/TBTN26/CHL793.docx", "https://docs.wto.org/imrd/directdoc.asp?DDFDocuments/v/G/TBTN26/CHL793.docx")</f>
        <v>https://docs.wto.org/imrd/directdoc.asp?DDFDocuments/v/G/TBTN26/CHL793.docx</v>
      </c>
      <c r="U276" s="6" t="s">
        <v>45</v>
      </c>
      <c r="V276" s="6" t="s">
        <v>45</v>
      </c>
      <c r="W276" s="6" t="s">
        <v>46</v>
      </c>
      <c r="X276" s="6" t="s">
        <v>45</v>
      </c>
      <c r="Y276" s="6" t="s">
        <v>45</v>
      </c>
      <c r="Z276" s="6" t="s">
        <v>45</v>
      </c>
      <c r="AA276" s="6" t="s">
        <v>45</v>
      </c>
      <c r="AB276" s="9" t="s">
        <v>1064</v>
      </c>
      <c r="AC276" s="6" t="s">
        <v>38</v>
      </c>
      <c r="AD276" s="6" t="s">
        <v>38</v>
      </c>
      <c r="AE276" s="6" t="s">
        <v>38</v>
      </c>
      <c r="AF276" s="6" t="s">
        <v>38</v>
      </c>
      <c r="AG276" s="6" t="s">
        <v>38</v>
      </c>
      <c r="AH276" s="9" t="s">
        <v>38</v>
      </c>
    </row>
    <row r="277" spans="1:34" ht="20.100000000000001" customHeight="1" x14ac:dyDescent="0.25">
      <c r="A277" s="6" t="s">
        <v>41</v>
      </c>
      <c r="B277" s="10">
        <v>46160</v>
      </c>
      <c r="C277" s="8" t="str">
        <f>HYPERLINK("https://epingalert.org/en/Search?viewData= G/TBT/N/CHL/794"," G/TBT/N/CHL/794")</f>
        <v xml:space="preserve"> G/TBT/N/CHL/794</v>
      </c>
      <c r="D277" s="9" t="s">
        <v>1065</v>
      </c>
      <c r="E277" s="9" t="s">
        <v>1066</v>
      </c>
      <c r="F277" s="9" t="s">
        <v>1067</v>
      </c>
      <c r="G277" s="9" t="s">
        <v>38</v>
      </c>
      <c r="H277" s="9" t="s">
        <v>1068</v>
      </c>
      <c r="I277" s="9" t="s">
        <v>121</v>
      </c>
      <c r="J277" s="9" t="s">
        <v>38</v>
      </c>
      <c r="K277" s="9" t="s">
        <v>38</v>
      </c>
      <c r="L277" s="6"/>
      <c r="M277" s="10">
        <v>46220</v>
      </c>
      <c r="N277" s="7" t="s">
        <v>774</v>
      </c>
      <c r="O277" s="7" t="s">
        <v>774</v>
      </c>
      <c r="P277" s="6" t="s">
        <v>43</v>
      </c>
      <c r="Q277" s="9" t="s">
        <v>1069</v>
      </c>
      <c r="R277" s="6" t="str">
        <f>HYPERLINK("https://docs.wto.org/imrd/directdoc.asp?DDFDocuments/t/G/TBTN26/CHL794.docx", "https://docs.wto.org/imrd/directdoc.asp?DDFDocuments/t/G/TBTN26/CHL794.docx")</f>
        <v>https://docs.wto.org/imrd/directdoc.asp?DDFDocuments/t/G/TBTN26/CHL794.docx</v>
      </c>
      <c r="S277" s="6" t="str">
        <f>HYPERLINK("https://docs.wto.org/imrd/directdoc.asp?DDFDocuments/u/G/TBTN26/CHL794.docx", "https://docs.wto.org/imrd/directdoc.asp?DDFDocuments/u/G/TBTN26/CHL794.docx")</f>
        <v>https://docs.wto.org/imrd/directdoc.asp?DDFDocuments/u/G/TBTN26/CHL794.docx</v>
      </c>
      <c r="T277" s="6" t="str">
        <f>HYPERLINK("https://docs.wto.org/imrd/directdoc.asp?DDFDocuments/v/G/TBTN26/CHL794.docx", "https://docs.wto.org/imrd/directdoc.asp?DDFDocuments/v/G/TBTN26/CHL794.docx")</f>
        <v>https://docs.wto.org/imrd/directdoc.asp?DDFDocuments/v/G/TBTN26/CHL794.docx</v>
      </c>
      <c r="U277" s="6" t="s">
        <v>45</v>
      </c>
      <c r="V277" s="6" t="s">
        <v>45</v>
      </c>
      <c r="W277" s="6" t="s">
        <v>46</v>
      </c>
      <c r="X277" s="6" t="s">
        <v>45</v>
      </c>
      <c r="Y277" s="6" t="s">
        <v>45</v>
      </c>
      <c r="Z277" s="6" t="s">
        <v>45</v>
      </c>
      <c r="AA277" s="6" t="s">
        <v>45</v>
      </c>
      <c r="AB277" s="9" t="s">
        <v>1070</v>
      </c>
      <c r="AC277" s="6" t="s">
        <v>38</v>
      </c>
      <c r="AD277" s="6" t="s">
        <v>38</v>
      </c>
      <c r="AE277" s="6" t="s">
        <v>38</v>
      </c>
      <c r="AF277" s="6" t="s">
        <v>38</v>
      </c>
      <c r="AG277" s="6" t="s">
        <v>38</v>
      </c>
      <c r="AH277" s="9" t="s">
        <v>38</v>
      </c>
    </row>
    <row r="278" spans="1:34" ht="20.100000000000001" customHeight="1" x14ac:dyDescent="0.25">
      <c r="A278" s="6" t="s">
        <v>390</v>
      </c>
      <c r="B278" s="10">
        <v>46160</v>
      </c>
      <c r="C278" s="8" t="str">
        <f>HYPERLINK("https://epingalert.org/en/Search?viewData= G/TBT/N/CHN/2254"," G/TBT/N/CHN/2254")</f>
        <v xml:space="preserve"> G/TBT/N/CHN/2254</v>
      </c>
      <c r="D278" s="9" t="s">
        <v>1071</v>
      </c>
      <c r="E278" s="9" t="s">
        <v>1072</v>
      </c>
      <c r="F278" s="9" t="s">
        <v>1073</v>
      </c>
      <c r="G278" s="9" t="s">
        <v>263</v>
      </c>
      <c r="H278" s="9" t="s">
        <v>1074</v>
      </c>
      <c r="I278" s="9" t="s">
        <v>121</v>
      </c>
      <c r="J278" s="9" t="s">
        <v>38</v>
      </c>
      <c r="K278" s="9" t="s">
        <v>38</v>
      </c>
      <c r="L278" s="6"/>
      <c r="M278" s="10">
        <v>46220</v>
      </c>
      <c r="N278" s="7" t="s">
        <v>74</v>
      </c>
      <c r="O278" s="7">
        <v>46753</v>
      </c>
      <c r="P278" s="6" t="s">
        <v>43</v>
      </c>
      <c r="Q278" s="9" t="s">
        <v>1075</v>
      </c>
      <c r="R278" s="6" t="str">
        <f>HYPERLINK("https://docs.wto.org/imrd/directdoc.asp?DDFDocuments/t/G/TBTN26/CHN2254.docx", "https://docs.wto.org/imrd/directdoc.asp?DDFDocuments/t/G/TBTN26/CHN2254.docx")</f>
        <v>https://docs.wto.org/imrd/directdoc.asp?DDFDocuments/t/G/TBTN26/CHN2254.docx</v>
      </c>
      <c r="S278" s="6" t="str">
        <f>HYPERLINK("https://docs.wto.org/imrd/directdoc.asp?DDFDocuments/u/G/TBTN26/CHN2254.docx", "https://docs.wto.org/imrd/directdoc.asp?DDFDocuments/u/G/TBTN26/CHN2254.docx")</f>
        <v>https://docs.wto.org/imrd/directdoc.asp?DDFDocuments/u/G/TBTN26/CHN2254.docx</v>
      </c>
      <c r="T278" s="6" t="str">
        <f>HYPERLINK("https://docs.wto.org/imrd/directdoc.asp?DDFDocuments/v/G/TBTN26/CHN2254.docx", "https://docs.wto.org/imrd/directdoc.asp?DDFDocuments/v/G/TBTN26/CHN2254.docx")</f>
        <v>https://docs.wto.org/imrd/directdoc.asp?DDFDocuments/v/G/TBTN26/CHN2254.docx</v>
      </c>
      <c r="U278" s="6" t="s">
        <v>46</v>
      </c>
      <c r="V278" s="6" t="s">
        <v>45</v>
      </c>
      <c r="W278" s="6" t="s">
        <v>45</v>
      </c>
      <c r="X278" s="6" t="s">
        <v>45</v>
      </c>
      <c r="Y278" s="6" t="s">
        <v>45</v>
      </c>
      <c r="Z278" s="6" t="s">
        <v>45</v>
      </c>
      <c r="AA278" s="6" t="s">
        <v>45</v>
      </c>
      <c r="AB278" s="9" t="s">
        <v>1076</v>
      </c>
      <c r="AC278" s="6" t="s">
        <v>38</v>
      </c>
      <c r="AD278" s="6" t="s">
        <v>38</v>
      </c>
      <c r="AE278" s="6" t="s">
        <v>38</v>
      </c>
      <c r="AF278" s="6" t="s">
        <v>38</v>
      </c>
      <c r="AG278" s="6" t="s">
        <v>38</v>
      </c>
      <c r="AH278" s="9" t="s">
        <v>38</v>
      </c>
    </row>
    <row r="279" spans="1:34" ht="20.100000000000001" customHeight="1" x14ac:dyDescent="0.25">
      <c r="A279" s="6" t="s">
        <v>390</v>
      </c>
      <c r="B279" s="10">
        <v>46160</v>
      </c>
      <c r="C279" s="8" t="str">
        <f>HYPERLINK("https://epingalert.org/en/Search?viewData= G/TBT/N/CHN/2255"," G/TBT/N/CHN/2255")</f>
        <v xml:space="preserve"> G/TBT/N/CHN/2255</v>
      </c>
      <c r="D279" s="9" t="s">
        <v>1077</v>
      </c>
      <c r="E279" s="9" t="s">
        <v>1078</v>
      </c>
      <c r="F279" s="9" t="s">
        <v>1079</v>
      </c>
      <c r="G279" s="9" t="s">
        <v>1080</v>
      </c>
      <c r="H279" s="9" t="s">
        <v>1081</v>
      </c>
      <c r="I279" s="9" t="s">
        <v>386</v>
      </c>
      <c r="J279" s="9" t="s">
        <v>38</v>
      </c>
      <c r="K279" s="9" t="s">
        <v>38</v>
      </c>
      <c r="L279" s="6"/>
      <c r="M279" s="10">
        <v>46220</v>
      </c>
      <c r="N279" s="7" t="s">
        <v>74</v>
      </c>
      <c r="O279" s="7" t="s">
        <v>979</v>
      </c>
      <c r="P279" s="6" t="s">
        <v>43</v>
      </c>
      <c r="Q279" s="9" t="s">
        <v>1082</v>
      </c>
      <c r="R279" s="6" t="str">
        <f>HYPERLINK("https://docs.wto.org/imrd/directdoc.asp?DDFDocuments/t/G/TBTN26/CHN2255.docx", "https://docs.wto.org/imrd/directdoc.asp?DDFDocuments/t/G/TBTN26/CHN2255.docx")</f>
        <v>https://docs.wto.org/imrd/directdoc.asp?DDFDocuments/t/G/TBTN26/CHN2255.docx</v>
      </c>
      <c r="S279" s="6" t="str">
        <f>HYPERLINK("https://docs.wto.org/imrd/directdoc.asp?DDFDocuments/u/G/TBTN26/CHN2255.docx", "https://docs.wto.org/imrd/directdoc.asp?DDFDocuments/u/G/TBTN26/CHN2255.docx")</f>
        <v>https://docs.wto.org/imrd/directdoc.asp?DDFDocuments/u/G/TBTN26/CHN2255.docx</v>
      </c>
      <c r="T279" s="6" t="str">
        <f>HYPERLINK("https://docs.wto.org/imrd/directdoc.asp?DDFDocuments/v/G/TBTN26/CHN2255.docx", "https://docs.wto.org/imrd/directdoc.asp?DDFDocuments/v/G/TBTN26/CHN2255.docx")</f>
        <v>https://docs.wto.org/imrd/directdoc.asp?DDFDocuments/v/G/TBTN26/CHN2255.docx</v>
      </c>
      <c r="U279" s="6" t="s">
        <v>46</v>
      </c>
      <c r="V279" s="6" t="s">
        <v>45</v>
      </c>
      <c r="W279" s="6" t="s">
        <v>45</v>
      </c>
      <c r="X279" s="6" t="s">
        <v>45</v>
      </c>
      <c r="Y279" s="6" t="s">
        <v>45</v>
      </c>
      <c r="Z279" s="6" t="s">
        <v>45</v>
      </c>
      <c r="AA279" s="6" t="s">
        <v>45</v>
      </c>
      <c r="AB279" s="9" t="s">
        <v>38</v>
      </c>
      <c r="AC279" s="6" t="s">
        <v>38</v>
      </c>
      <c r="AD279" s="6" t="s">
        <v>38</v>
      </c>
      <c r="AE279" s="6" t="s">
        <v>38</v>
      </c>
      <c r="AF279" s="6" t="s">
        <v>38</v>
      </c>
      <c r="AG279" s="6" t="s">
        <v>38</v>
      </c>
      <c r="AH279" s="9" t="s">
        <v>38</v>
      </c>
    </row>
    <row r="280" spans="1:34" ht="20.100000000000001" customHeight="1" x14ac:dyDescent="0.25">
      <c r="A280" s="6" t="s">
        <v>47</v>
      </c>
      <c r="B280" s="10">
        <v>46160</v>
      </c>
      <c r="C280" s="8" t="str">
        <f>HYPERLINK("https://epingalert.org/en/Search?viewData= G/TBT/N/COL/276"," G/TBT/N/COL/276")</f>
        <v xml:space="preserve"> G/TBT/N/COL/276</v>
      </c>
      <c r="D280" s="9" t="s">
        <v>1083</v>
      </c>
      <c r="E280" s="9" t="s">
        <v>1084</v>
      </c>
      <c r="F280" s="9" t="s">
        <v>1085</v>
      </c>
      <c r="G280" s="9" t="s">
        <v>1086</v>
      </c>
      <c r="H280" s="9" t="s">
        <v>1087</v>
      </c>
      <c r="I280" s="9" t="s">
        <v>386</v>
      </c>
      <c r="J280" s="9" t="s">
        <v>38</v>
      </c>
      <c r="K280" s="9" t="s">
        <v>122</v>
      </c>
      <c r="L280" s="6"/>
      <c r="M280" s="10">
        <v>46220</v>
      </c>
      <c r="N280" s="7" t="s">
        <v>74</v>
      </c>
      <c r="O280" s="7" t="s">
        <v>1088</v>
      </c>
      <c r="P280" s="6" t="s">
        <v>43</v>
      </c>
      <c r="Q280" s="9" t="s">
        <v>1089</v>
      </c>
      <c r="R280" s="6" t="str">
        <f>HYPERLINK("https://docs.wto.org/imrd/directdoc.asp?DDFDocuments/t/G/TBTN26/COL276.docx", "https://docs.wto.org/imrd/directdoc.asp?DDFDocuments/t/G/TBTN26/COL276.docx")</f>
        <v>https://docs.wto.org/imrd/directdoc.asp?DDFDocuments/t/G/TBTN26/COL276.docx</v>
      </c>
      <c r="S280" s="6" t="str">
        <f>HYPERLINK("https://docs.wto.org/imrd/directdoc.asp?DDFDocuments/u/G/TBTN26/COL276.docx", "https://docs.wto.org/imrd/directdoc.asp?DDFDocuments/u/G/TBTN26/COL276.docx")</f>
        <v>https://docs.wto.org/imrd/directdoc.asp?DDFDocuments/u/G/TBTN26/COL276.docx</v>
      </c>
      <c r="T280" s="6" t="str">
        <f>HYPERLINK("https://docs.wto.org/imrd/directdoc.asp?DDFDocuments/v/G/TBTN26/COL276.docx", "https://docs.wto.org/imrd/directdoc.asp?DDFDocuments/v/G/TBTN26/COL276.docx")</f>
        <v>https://docs.wto.org/imrd/directdoc.asp?DDFDocuments/v/G/TBTN26/COL276.docx</v>
      </c>
      <c r="U280" s="6" t="s">
        <v>46</v>
      </c>
      <c r="V280" s="6" t="s">
        <v>45</v>
      </c>
      <c r="W280" s="6" t="s">
        <v>46</v>
      </c>
      <c r="X280" s="6" t="s">
        <v>45</v>
      </c>
      <c r="Y280" s="6" t="s">
        <v>45</v>
      </c>
      <c r="Z280" s="6" t="s">
        <v>45</v>
      </c>
      <c r="AA280" s="6" t="s">
        <v>45</v>
      </c>
      <c r="AB280" s="9" t="s">
        <v>1090</v>
      </c>
      <c r="AC280" s="6" t="s">
        <v>38</v>
      </c>
      <c r="AD280" s="6" t="s">
        <v>38</v>
      </c>
      <c r="AE280" s="6" t="s">
        <v>38</v>
      </c>
      <c r="AF280" s="6" t="s">
        <v>38</v>
      </c>
      <c r="AG280" s="6" t="s">
        <v>38</v>
      </c>
      <c r="AH280" s="9" t="s">
        <v>38</v>
      </c>
    </row>
    <row r="281" spans="1:34" ht="20.100000000000001" customHeight="1" x14ac:dyDescent="0.25">
      <c r="A281" s="6" t="s">
        <v>259</v>
      </c>
      <c r="B281" s="10">
        <v>46160</v>
      </c>
      <c r="C281" s="8" t="str">
        <f>HYPERLINK("https://epingalert.org/en/Search?viewData= G/TBT/N/EU/1208"," G/TBT/N/EU/1208")</f>
        <v xml:space="preserve"> G/TBT/N/EU/1208</v>
      </c>
      <c r="D281" s="9" t="s">
        <v>1091</v>
      </c>
      <c r="E281" s="9" t="s">
        <v>1092</v>
      </c>
      <c r="F281" s="9" t="s">
        <v>1093</v>
      </c>
      <c r="G281" s="9" t="s">
        <v>1094</v>
      </c>
      <c r="H281" s="9" t="s">
        <v>1095</v>
      </c>
      <c r="I281" s="9" t="s">
        <v>280</v>
      </c>
      <c r="J281" s="9" t="s">
        <v>1096</v>
      </c>
      <c r="K281" s="9" t="s">
        <v>73</v>
      </c>
      <c r="L281" s="6"/>
      <c r="M281" s="10">
        <v>46220</v>
      </c>
      <c r="N281" s="7" t="s">
        <v>1097</v>
      </c>
      <c r="O281" s="7" t="s">
        <v>1098</v>
      </c>
      <c r="P281" s="6" t="s">
        <v>43</v>
      </c>
      <c r="Q281" s="9" t="s">
        <v>1099</v>
      </c>
      <c r="R281" s="6" t="str">
        <f>HYPERLINK("https://docs.wto.org/imrd/directdoc.asp?DDFDocuments/t/G/TBTN26/EU1208.docx", "https://docs.wto.org/imrd/directdoc.asp?DDFDocuments/t/G/TBTN26/EU1208.docx")</f>
        <v>https://docs.wto.org/imrd/directdoc.asp?DDFDocuments/t/G/TBTN26/EU1208.docx</v>
      </c>
      <c r="S281" s="6" t="str">
        <f>HYPERLINK("https://docs.wto.org/imrd/directdoc.asp?DDFDocuments/u/G/TBTN26/EU1208.docx", "https://docs.wto.org/imrd/directdoc.asp?DDFDocuments/u/G/TBTN26/EU1208.docx")</f>
        <v>https://docs.wto.org/imrd/directdoc.asp?DDFDocuments/u/G/TBTN26/EU1208.docx</v>
      </c>
      <c r="T281" s="6" t="str">
        <f>HYPERLINK("https://docs.wto.org/imrd/directdoc.asp?DDFDocuments/v/G/TBTN26/EU1208.docx", "https://docs.wto.org/imrd/directdoc.asp?DDFDocuments/v/G/TBTN26/EU1208.docx")</f>
        <v>https://docs.wto.org/imrd/directdoc.asp?DDFDocuments/v/G/TBTN26/EU1208.docx</v>
      </c>
      <c r="U281" s="6" t="s">
        <v>46</v>
      </c>
      <c r="V281" s="6" t="s">
        <v>45</v>
      </c>
      <c r="W281" s="6" t="s">
        <v>45</v>
      </c>
      <c r="X281" s="6" t="s">
        <v>45</v>
      </c>
      <c r="Y281" s="6" t="s">
        <v>45</v>
      </c>
      <c r="Z281" s="6" t="s">
        <v>45</v>
      </c>
      <c r="AA281" s="6" t="s">
        <v>45</v>
      </c>
      <c r="AB281" s="9" t="s">
        <v>1100</v>
      </c>
      <c r="AC281" s="6" t="s">
        <v>38</v>
      </c>
      <c r="AD281" s="6" t="s">
        <v>38</v>
      </c>
      <c r="AE281" s="6" t="s">
        <v>38</v>
      </c>
      <c r="AF281" s="6" t="s">
        <v>38</v>
      </c>
      <c r="AG281" s="6" t="s">
        <v>38</v>
      </c>
      <c r="AH281" s="9" t="s">
        <v>38</v>
      </c>
    </row>
    <row r="282" spans="1:34" ht="20.100000000000001" customHeight="1" x14ac:dyDescent="0.25">
      <c r="A282" s="6" t="s">
        <v>259</v>
      </c>
      <c r="B282" s="10">
        <v>46160</v>
      </c>
      <c r="C282" s="8" t="str">
        <f>HYPERLINK("https://epingalert.org/en/Search?viewData= G/TBT/N/EU/1209"," G/TBT/N/EU/1209")</f>
        <v xml:space="preserve"> G/TBT/N/EU/1209</v>
      </c>
      <c r="D282" s="9" t="s">
        <v>1101</v>
      </c>
      <c r="E282" s="9" t="s">
        <v>1102</v>
      </c>
      <c r="F282" s="9" t="s">
        <v>1093</v>
      </c>
      <c r="G282" s="9" t="s">
        <v>1094</v>
      </c>
      <c r="H282" s="9" t="s">
        <v>1095</v>
      </c>
      <c r="I282" s="9" t="s">
        <v>280</v>
      </c>
      <c r="J282" s="9" t="s">
        <v>1103</v>
      </c>
      <c r="K282" s="9" t="s">
        <v>73</v>
      </c>
      <c r="L282" s="6"/>
      <c r="M282" s="10">
        <v>46220</v>
      </c>
      <c r="N282" s="7" t="s">
        <v>1097</v>
      </c>
      <c r="O282" s="7" t="s">
        <v>1104</v>
      </c>
      <c r="P282" s="6" t="s">
        <v>43</v>
      </c>
      <c r="Q282" s="9" t="s">
        <v>1105</v>
      </c>
      <c r="R282" s="6" t="str">
        <f>HYPERLINK("https://docs.wto.org/imrd/directdoc.asp?DDFDocuments/t/G/TBTN26/EU1209.docx", "https://docs.wto.org/imrd/directdoc.asp?DDFDocuments/t/G/TBTN26/EU1209.docx")</f>
        <v>https://docs.wto.org/imrd/directdoc.asp?DDFDocuments/t/G/TBTN26/EU1209.docx</v>
      </c>
      <c r="S282" s="6" t="str">
        <f>HYPERLINK("https://docs.wto.org/imrd/directdoc.asp?DDFDocuments/u/G/TBTN26/EU1209.docx", "https://docs.wto.org/imrd/directdoc.asp?DDFDocuments/u/G/TBTN26/EU1209.docx")</f>
        <v>https://docs.wto.org/imrd/directdoc.asp?DDFDocuments/u/G/TBTN26/EU1209.docx</v>
      </c>
      <c r="T282" s="6" t="str">
        <f>HYPERLINK("https://docs.wto.org/imrd/directdoc.asp?DDFDocuments/v/G/TBTN26/EU1209.docx", "https://docs.wto.org/imrd/directdoc.asp?DDFDocuments/v/G/TBTN26/EU1209.docx")</f>
        <v>https://docs.wto.org/imrd/directdoc.asp?DDFDocuments/v/G/TBTN26/EU1209.docx</v>
      </c>
      <c r="U282" s="6" t="s">
        <v>46</v>
      </c>
      <c r="V282" s="6" t="s">
        <v>45</v>
      </c>
      <c r="W282" s="6" t="s">
        <v>45</v>
      </c>
      <c r="X282" s="6" t="s">
        <v>45</v>
      </c>
      <c r="Y282" s="6" t="s">
        <v>45</v>
      </c>
      <c r="Z282" s="6" t="s">
        <v>45</v>
      </c>
      <c r="AA282" s="6" t="s">
        <v>45</v>
      </c>
      <c r="AB282" s="9" t="s">
        <v>1106</v>
      </c>
      <c r="AC282" s="6" t="s">
        <v>38</v>
      </c>
      <c r="AD282" s="6" t="s">
        <v>38</v>
      </c>
      <c r="AE282" s="6" t="s">
        <v>38</v>
      </c>
      <c r="AF282" s="6" t="s">
        <v>38</v>
      </c>
      <c r="AG282" s="6" t="s">
        <v>38</v>
      </c>
      <c r="AH282" s="9" t="s">
        <v>38</v>
      </c>
    </row>
    <row r="283" spans="1:34" ht="20.100000000000001" customHeight="1" x14ac:dyDescent="0.25">
      <c r="A283" s="6" t="s">
        <v>1107</v>
      </c>
      <c r="B283" s="10">
        <v>46160</v>
      </c>
      <c r="C283" s="8" t="str">
        <f>HYPERLINK("https://epingalert.org/en/Search?viewData= G/TBT/N/KGZ/66"," G/TBT/N/KGZ/66")</f>
        <v xml:space="preserve"> G/TBT/N/KGZ/66</v>
      </c>
      <c r="D283" s="9" t="s">
        <v>1108</v>
      </c>
      <c r="E283" s="9" t="s">
        <v>1109</v>
      </c>
      <c r="F283" s="9" t="s">
        <v>1110</v>
      </c>
      <c r="G283" s="9" t="s">
        <v>1111</v>
      </c>
      <c r="H283" s="9" t="s">
        <v>1112</v>
      </c>
      <c r="I283" s="9" t="s">
        <v>121</v>
      </c>
      <c r="J283" s="9" t="s">
        <v>38</v>
      </c>
      <c r="K283" s="9" t="s">
        <v>122</v>
      </c>
      <c r="L283" s="6"/>
      <c r="M283" s="10">
        <v>46187</v>
      </c>
      <c r="N283" s="7" t="s">
        <v>74</v>
      </c>
      <c r="O283" s="7" t="s">
        <v>74</v>
      </c>
      <c r="P283" s="6" t="s">
        <v>43</v>
      </c>
      <c r="Q283" s="9" t="s">
        <v>1113</v>
      </c>
      <c r="R283" s="6" t="str">
        <f>HYPERLINK("https://docs.wto.org/imrd/directdoc.asp?DDFDocuments/t/G/TBTN26/KGZ66.docx", "https://docs.wto.org/imrd/directdoc.asp?DDFDocuments/t/G/TBTN26/KGZ66.docx")</f>
        <v>https://docs.wto.org/imrd/directdoc.asp?DDFDocuments/t/G/TBTN26/KGZ66.docx</v>
      </c>
      <c r="S283" s="6" t="str">
        <f>HYPERLINK("https://docs.wto.org/imrd/directdoc.asp?DDFDocuments/u/G/TBTN26/KGZ66.docx", "https://docs.wto.org/imrd/directdoc.asp?DDFDocuments/u/G/TBTN26/KGZ66.docx")</f>
        <v>https://docs.wto.org/imrd/directdoc.asp?DDFDocuments/u/G/TBTN26/KGZ66.docx</v>
      </c>
      <c r="T283" s="6" t="str">
        <f>HYPERLINK("https://docs.wto.org/imrd/directdoc.asp?DDFDocuments/v/G/TBTN26/KGZ66.docx", "https://docs.wto.org/imrd/directdoc.asp?DDFDocuments/v/G/TBTN26/KGZ66.docx")</f>
        <v>https://docs.wto.org/imrd/directdoc.asp?DDFDocuments/v/G/TBTN26/KGZ66.docx</v>
      </c>
      <c r="U283" s="6" t="s">
        <v>46</v>
      </c>
      <c r="V283" s="6" t="s">
        <v>45</v>
      </c>
      <c r="W283" s="6" t="s">
        <v>45</v>
      </c>
      <c r="X283" s="6" t="s">
        <v>45</v>
      </c>
      <c r="Y283" s="6" t="s">
        <v>45</v>
      </c>
      <c r="Z283" s="6" t="s">
        <v>45</v>
      </c>
      <c r="AA283" s="6" t="s">
        <v>45</v>
      </c>
      <c r="AB283" s="9" t="s">
        <v>1114</v>
      </c>
      <c r="AC283" s="6" t="s">
        <v>38</v>
      </c>
      <c r="AD283" s="6" t="s">
        <v>38</v>
      </c>
      <c r="AE283" s="6" t="s">
        <v>38</v>
      </c>
      <c r="AF283" s="6" t="s">
        <v>38</v>
      </c>
      <c r="AG283" s="6" t="s">
        <v>38</v>
      </c>
      <c r="AH283" s="9" t="s">
        <v>38</v>
      </c>
    </row>
    <row r="284" spans="1:34" ht="20.100000000000001" customHeight="1" x14ac:dyDescent="0.25">
      <c r="A284" s="6" t="s">
        <v>413</v>
      </c>
      <c r="B284" s="10">
        <v>46160</v>
      </c>
      <c r="C284" s="8" t="str">
        <f>HYPERLINK("https://epingalert.org/en/Search?viewData= G/TBT/N/PHL/367"," G/TBT/N/PHL/367")</f>
        <v xml:space="preserve"> G/TBT/N/PHL/367</v>
      </c>
      <c r="D284" s="9" t="s">
        <v>1115</v>
      </c>
      <c r="E284" s="9" t="s">
        <v>1116</v>
      </c>
      <c r="F284" s="9" t="s">
        <v>1117</v>
      </c>
      <c r="G284" s="9" t="s">
        <v>38</v>
      </c>
      <c r="H284" s="9" t="s">
        <v>764</v>
      </c>
      <c r="I284" s="9" t="s">
        <v>1048</v>
      </c>
      <c r="J284" s="9" t="s">
        <v>1118</v>
      </c>
      <c r="K284" s="9" t="s">
        <v>122</v>
      </c>
      <c r="L284" s="6"/>
      <c r="M284" s="10">
        <v>46164</v>
      </c>
      <c r="N284" s="7" t="s">
        <v>74</v>
      </c>
      <c r="O284" s="7" t="s">
        <v>74</v>
      </c>
      <c r="P284" s="6" t="s">
        <v>43</v>
      </c>
      <c r="Q284" s="9" t="s">
        <v>1119</v>
      </c>
      <c r="R284" s="6" t="str">
        <f>HYPERLINK("https://docs.wto.org/imrd/directdoc.asp?DDFDocuments/t/G/TBTN26/PHL367.docx", "https://docs.wto.org/imrd/directdoc.asp?DDFDocuments/t/G/TBTN26/PHL367.docx")</f>
        <v>https://docs.wto.org/imrd/directdoc.asp?DDFDocuments/t/G/TBTN26/PHL367.docx</v>
      </c>
      <c r="S284" s="6" t="str">
        <f>HYPERLINK("https://docs.wto.org/imrd/directdoc.asp?DDFDocuments/u/G/TBTN26/PHL367.docx", "https://docs.wto.org/imrd/directdoc.asp?DDFDocuments/u/G/TBTN26/PHL367.docx")</f>
        <v>https://docs.wto.org/imrd/directdoc.asp?DDFDocuments/u/G/TBTN26/PHL367.docx</v>
      </c>
      <c r="T284" s="6" t="str">
        <f>HYPERLINK("https://docs.wto.org/imrd/directdoc.asp?DDFDocuments/v/G/TBTN26/PHL367.docx", "https://docs.wto.org/imrd/directdoc.asp?DDFDocuments/v/G/TBTN26/PHL367.docx")</f>
        <v>https://docs.wto.org/imrd/directdoc.asp?DDFDocuments/v/G/TBTN26/PHL367.docx</v>
      </c>
      <c r="U284" s="6" t="s">
        <v>46</v>
      </c>
      <c r="V284" s="6" t="s">
        <v>45</v>
      </c>
      <c r="W284" s="6" t="s">
        <v>45</v>
      </c>
      <c r="X284" s="6" t="s">
        <v>45</v>
      </c>
      <c r="Y284" s="6" t="s">
        <v>45</v>
      </c>
      <c r="Z284" s="6" t="s">
        <v>45</v>
      </c>
      <c r="AA284" s="6" t="s">
        <v>45</v>
      </c>
      <c r="AB284" s="9" t="s">
        <v>1120</v>
      </c>
      <c r="AC284" s="6" t="s">
        <v>38</v>
      </c>
      <c r="AD284" s="6" t="s">
        <v>38</v>
      </c>
      <c r="AE284" s="6" t="s">
        <v>38</v>
      </c>
      <c r="AF284" s="6" t="s">
        <v>38</v>
      </c>
      <c r="AG284" s="6" t="s">
        <v>38</v>
      </c>
      <c r="AH284" s="9" t="s">
        <v>38</v>
      </c>
    </row>
    <row r="285" spans="1:34" ht="20.100000000000001" customHeight="1" x14ac:dyDescent="0.25">
      <c r="A285" s="6" t="s">
        <v>78</v>
      </c>
      <c r="B285" s="10">
        <v>46160</v>
      </c>
      <c r="C285" s="8" t="str">
        <f>HYPERLINK("https://epingalert.org/en/Search?viewData= G/TBT/N/RWA/1416"," G/TBT/N/RWA/1416")</f>
        <v xml:space="preserve"> G/TBT/N/RWA/1416</v>
      </c>
      <c r="D285" s="9" t="s">
        <v>1121</v>
      </c>
      <c r="E285" s="9" t="s">
        <v>1122</v>
      </c>
      <c r="F285" s="9" t="s">
        <v>1123</v>
      </c>
      <c r="G285" s="9" t="s">
        <v>38</v>
      </c>
      <c r="H285" s="9" t="s">
        <v>1124</v>
      </c>
      <c r="I285" s="9" t="s">
        <v>1125</v>
      </c>
      <c r="J285" s="9" t="s">
        <v>38</v>
      </c>
      <c r="K285" s="9" t="s">
        <v>38</v>
      </c>
      <c r="L285" s="6"/>
      <c r="M285" s="10">
        <v>46220</v>
      </c>
      <c r="N285" s="7" t="s">
        <v>74</v>
      </c>
      <c r="O285" s="7" t="s">
        <v>979</v>
      </c>
      <c r="P285" s="6" t="s">
        <v>43</v>
      </c>
      <c r="Q285" s="9" t="s">
        <v>1126</v>
      </c>
      <c r="R285" s="6" t="str">
        <f>HYPERLINK("https://docs.wto.org/imrd/directdoc.asp?DDFDocuments/t/G/TBTN26/RWA1416.docx", "https://docs.wto.org/imrd/directdoc.asp?DDFDocuments/t/G/TBTN26/RWA1416.docx")</f>
        <v>https://docs.wto.org/imrd/directdoc.asp?DDFDocuments/t/G/TBTN26/RWA1416.docx</v>
      </c>
      <c r="S285" s="6" t="str">
        <f>HYPERLINK("https://docs.wto.org/imrd/directdoc.asp?DDFDocuments/u/G/TBTN26/RWA1416.docx", "https://docs.wto.org/imrd/directdoc.asp?DDFDocuments/u/G/TBTN26/RWA1416.docx")</f>
        <v>https://docs.wto.org/imrd/directdoc.asp?DDFDocuments/u/G/TBTN26/RWA1416.docx</v>
      </c>
      <c r="T285" s="6" t="str">
        <f>HYPERLINK("https://docs.wto.org/imrd/directdoc.asp?DDFDocuments/v/G/TBTN26/RWA1416.docx", "https://docs.wto.org/imrd/directdoc.asp?DDFDocuments/v/G/TBTN26/RWA1416.docx")</f>
        <v>https://docs.wto.org/imrd/directdoc.asp?DDFDocuments/v/G/TBTN26/RWA1416.docx</v>
      </c>
      <c r="U285" s="6" t="s">
        <v>46</v>
      </c>
      <c r="V285" s="6" t="s">
        <v>45</v>
      </c>
      <c r="W285" s="6" t="s">
        <v>45</v>
      </c>
      <c r="X285" s="6" t="s">
        <v>45</v>
      </c>
      <c r="Y285" s="6" t="s">
        <v>45</v>
      </c>
      <c r="Z285" s="6" t="s">
        <v>45</v>
      </c>
      <c r="AA285" s="6" t="s">
        <v>45</v>
      </c>
      <c r="AB285" s="9" t="s">
        <v>38</v>
      </c>
      <c r="AC285" s="6" t="s">
        <v>38</v>
      </c>
      <c r="AD285" s="6" t="s">
        <v>38</v>
      </c>
      <c r="AE285" s="6" t="s">
        <v>38</v>
      </c>
      <c r="AF285" s="6" t="s">
        <v>38</v>
      </c>
      <c r="AG285" s="6" t="s">
        <v>38</v>
      </c>
      <c r="AH285" s="9" t="s">
        <v>38</v>
      </c>
    </row>
    <row r="286" spans="1:34" ht="20.100000000000001" customHeight="1" x14ac:dyDescent="0.25">
      <c r="A286" s="6" t="s">
        <v>366</v>
      </c>
      <c r="B286" s="10">
        <v>46160</v>
      </c>
      <c r="C286" s="8" t="str">
        <f>HYPERLINK("https://epingalert.org/en/Search?viewData= G/TBT/N/THA/805"," G/TBT/N/THA/805")</f>
        <v xml:space="preserve"> G/TBT/N/THA/805</v>
      </c>
      <c r="D286" s="9" t="s">
        <v>1127</v>
      </c>
      <c r="E286" s="9" t="s">
        <v>1128</v>
      </c>
      <c r="F286" s="9" t="s">
        <v>1129</v>
      </c>
      <c r="G286" s="9" t="s">
        <v>38</v>
      </c>
      <c r="H286" s="9" t="s">
        <v>1130</v>
      </c>
      <c r="I286" s="9" t="s">
        <v>765</v>
      </c>
      <c r="J286" s="9" t="s">
        <v>1131</v>
      </c>
      <c r="K286" s="9" t="s">
        <v>38</v>
      </c>
      <c r="L286" s="6"/>
      <c r="M286" s="10">
        <v>46220</v>
      </c>
      <c r="N286" s="7" t="s">
        <v>74</v>
      </c>
      <c r="O286" s="7" t="s">
        <v>1132</v>
      </c>
      <c r="P286" s="6" t="s">
        <v>43</v>
      </c>
      <c r="Q286" s="9" t="s">
        <v>1133</v>
      </c>
      <c r="R286" s="6" t="str">
        <f>HYPERLINK("https://docs.wto.org/imrd/directdoc.asp?DDFDocuments/t/G/TBTN26/THA805.docx", "https://docs.wto.org/imrd/directdoc.asp?DDFDocuments/t/G/TBTN26/THA805.docx")</f>
        <v>https://docs.wto.org/imrd/directdoc.asp?DDFDocuments/t/G/TBTN26/THA805.docx</v>
      </c>
      <c r="S286" s="6" t="str">
        <f>HYPERLINK("https://docs.wto.org/imrd/directdoc.asp?DDFDocuments/u/G/TBTN26/THA805.docx", "https://docs.wto.org/imrd/directdoc.asp?DDFDocuments/u/G/TBTN26/THA805.docx")</f>
        <v>https://docs.wto.org/imrd/directdoc.asp?DDFDocuments/u/G/TBTN26/THA805.docx</v>
      </c>
      <c r="T286" s="6" t="str">
        <f>HYPERLINK("https://docs.wto.org/imrd/directdoc.asp?DDFDocuments/v/G/TBTN26/THA805.docx", "https://docs.wto.org/imrd/directdoc.asp?DDFDocuments/v/G/TBTN26/THA805.docx")</f>
        <v>https://docs.wto.org/imrd/directdoc.asp?DDFDocuments/v/G/TBTN26/THA805.docx</v>
      </c>
      <c r="U286" s="6" t="s">
        <v>46</v>
      </c>
      <c r="V286" s="6" t="s">
        <v>45</v>
      </c>
      <c r="W286" s="6" t="s">
        <v>45</v>
      </c>
      <c r="X286" s="6" t="s">
        <v>45</v>
      </c>
      <c r="Y286" s="6" t="s">
        <v>45</v>
      </c>
      <c r="Z286" s="6" t="s">
        <v>45</v>
      </c>
      <c r="AA286" s="6" t="s">
        <v>45</v>
      </c>
      <c r="AB286" s="9" t="s">
        <v>38</v>
      </c>
      <c r="AC286" s="6" t="s">
        <v>38</v>
      </c>
      <c r="AD286" s="6" t="s">
        <v>38</v>
      </c>
      <c r="AE286" s="6" t="s">
        <v>38</v>
      </c>
      <c r="AF286" s="6" t="s">
        <v>38</v>
      </c>
      <c r="AG286" s="6" t="s">
        <v>38</v>
      </c>
      <c r="AH286" s="9" t="s">
        <v>38</v>
      </c>
    </row>
    <row r="287" spans="1:34" ht="20.100000000000001" customHeight="1" x14ac:dyDescent="0.25">
      <c r="A287" s="6" t="s">
        <v>366</v>
      </c>
      <c r="B287" s="10">
        <v>46160</v>
      </c>
      <c r="C287" s="8" t="str">
        <f>HYPERLINK("https://epingalert.org/en/Search?viewData= G/TBT/N/THA/806"," G/TBT/N/THA/806")</f>
        <v xml:space="preserve"> G/TBT/N/THA/806</v>
      </c>
      <c r="D287" s="9" t="s">
        <v>1134</v>
      </c>
      <c r="E287" s="9" t="s">
        <v>1135</v>
      </c>
      <c r="F287" s="9" t="s">
        <v>1129</v>
      </c>
      <c r="G287" s="9" t="s">
        <v>38</v>
      </c>
      <c r="H287" s="9" t="s">
        <v>1130</v>
      </c>
      <c r="I287" s="9" t="s">
        <v>765</v>
      </c>
      <c r="J287" s="9" t="s">
        <v>1131</v>
      </c>
      <c r="K287" s="9" t="s">
        <v>38</v>
      </c>
      <c r="L287" s="6"/>
      <c r="M287" s="10">
        <v>46220</v>
      </c>
      <c r="N287" s="7" t="s">
        <v>74</v>
      </c>
      <c r="O287" s="7" t="s">
        <v>1132</v>
      </c>
      <c r="P287" s="6" t="s">
        <v>43</v>
      </c>
      <c r="Q287" s="9" t="s">
        <v>1136</v>
      </c>
      <c r="R287" s="6" t="str">
        <f>HYPERLINK("https://docs.wto.org/imrd/directdoc.asp?DDFDocuments/t/G/TBTN26/THA806.docx", "https://docs.wto.org/imrd/directdoc.asp?DDFDocuments/t/G/TBTN26/THA806.docx")</f>
        <v>https://docs.wto.org/imrd/directdoc.asp?DDFDocuments/t/G/TBTN26/THA806.docx</v>
      </c>
      <c r="S287" s="6" t="str">
        <f>HYPERLINK("https://docs.wto.org/imrd/directdoc.asp?DDFDocuments/u/G/TBTN26/THA806.docx", "https://docs.wto.org/imrd/directdoc.asp?DDFDocuments/u/G/TBTN26/THA806.docx")</f>
        <v>https://docs.wto.org/imrd/directdoc.asp?DDFDocuments/u/G/TBTN26/THA806.docx</v>
      </c>
      <c r="T287" s="6" t="str">
        <f>HYPERLINK("https://docs.wto.org/imrd/directdoc.asp?DDFDocuments/v/G/TBTN26/THA806.docx", "https://docs.wto.org/imrd/directdoc.asp?DDFDocuments/v/G/TBTN26/THA806.docx")</f>
        <v>https://docs.wto.org/imrd/directdoc.asp?DDFDocuments/v/G/TBTN26/THA806.docx</v>
      </c>
      <c r="U287" s="6" t="s">
        <v>46</v>
      </c>
      <c r="V287" s="6" t="s">
        <v>45</v>
      </c>
      <c r="W287" s="6" t="s">
        <v>45</v>
      </c>
      <c r="X287" s="6" t="s">
        <v>45</v>
      </c>
      <c r="Y287" s="6" t="s">
        <v>45</v>
      </c>
      <c r="Z287" s="6" t="s">
        <v>45</v>
      </c>
      <c r="AA287" s="6" t="s">
        <v>45</v>
      </c>
      <c r="AB287" s="9" t="s">
        <v>1137</v>
      </c>
      <c r="AC287" s="6" t="s">
        <v>38</v>
      </c>
      <c r="AD287" s="6" t="s">
        <v>38</v>
      </c>
      <c r="AE287" s="6" t="s">
        <v>38</v>
      </c>
      <c r="AF287" s="6" t="s">
        <v>38</v>
      </c>
      <c r="AG287" s="6" t="s">
        <v>38</v>
      </c>
      <c r="AH287" s="9" t="s">
        <v>38</v>
      </c>
    </row>
    <row r="288" spans="1:34" ht="20.100000000000001" customHeight="1" x14ac:dyDescent="0.25">
      <c r="A288" s="6" t="s">
        <v>366</v>
      </c>
      <c r="B288" s="10">
        <v>46160</v>
      </c>
      <c r="C288" s="8" t="str">
        <f>HYPERLINK("https://epingalert.org/en/Search?viewData= G/TBT/N/THA/807"," G/TBT/N/THA/807")</f>
        <v xml:space="preserve"> G/TBT/N/THA/807</v>
      </c>
      <c r="D288" s="9" t="s">
        <v>1138</v>
      </c>
      <c r="E288" s="9" t="s">
        <v>1139</v>
      </c>
      <c r="F288" s="9" t="s">
        <v>1129</v>
      </c>
      <c r="G288" s="9" t="s">
        <v>38</v>
      </c>
      <c r="H288" s="9" t="s">
        <v>1140</v>
      </c>
      <c r="I288" s="9" t="s">
        <v>765</v>
      </c>
      <c r="J288" s="9" t="s">
        <v>1131</v>
      </c>
      <c r="K288" s="9" t="s">
        <v>38</v>
      </c>
      <c r="L288" s="6"/>
      <c r="M288" s="10">
        <v>46220</v>
      </c>
      <c r="N288" s="7" t="s">
        <v>74</v>
      </c>
      <c r="O288" s="7" t="s">
        <v>1132</v>
      </c>
      <c r="P288" s="6" t="s">
        <v>43</v>
      </c>
      <c r="Q288" s="9" t="s">
        <v>1141</v>
      </c>
      <c r="R288" s="6" t="str">
        <f>HYPERLINK("https://docs.wto.org/imrd/directdoc.asp?DDFDocuments/t/G/TBTN26/THA807.docx", "https://docs.wto.org/imrd/directdoc.asp?DDFDocuments/t/G/TBTN26/THA807.docx")</f>
        <v>https://docs.wto.org/imrd/directdoc.asp?DDFDocuments/t/G/TBTN26/THA807.docx</v>
      </c>
      <c r="S288" s="6" t="str">
        <f>HYPERLINK("https://docs.wto.org/imrd/directdoc.asp?DDFDocuments/u/G/TBTN26/THA807.docx", "https://docs.wto.org/imrd/directdoc.asp?DDFDocuments/u/G/TBTN26/THA807.docx")</f>
        <v>https://docs.wto.org/imrd/directdoc.asp?DDFDocuments/u/G/TBTN26/THA807.docx</v>
      </c>
      <c r="T288" s="6" t="str">
        <f>HYPERLINK("https://docs.wto.org/imrd/directdoc.asp?DDFDocuments/v/G/TBTN26/THA807.docx", "https://docs.wto.org/imrd/directdoc.asp?DDFDocuments/v/G/TBTN26/THA807.docx")</f>
        <v>https://docs.wto.org/imrd/directdoc.asp?DDFDocuments/v/G/TBTN26/THA807.docx</v>
      </c>
      <c r="U288" s="6" t="s">
        <v>46</v>
      </c>
      <c r="V288" s="6" t="s">
        <v>45</v>
      </c>
      <c r="W288" s="6" t="s">
        <v>45</v>
      </c>
      <c r="X288" s="6" t="s">
        <v>45</v>
      </c>
      <c r="Y288" s="6" t="s">
        <v>45</v>
      </c>
      <c r="Z288" s="6" t="s">
        <v>45</v>
      </c>
      <c r="AA288" s="6" t="s">
        <v>45</v>
      </c>
      <c r="AB288" s="9" t="s">
        <v>38</v>
      </c>
      <c r="AC288" s="6" t="s">
        <v>38</v>
      </c>
      <c r="AD288" s="6" t="s">
        <v>38</v>
      </c>
      <c r="AE288" s="6" t="s">
        <v>38</v>
      </c>
      <c r="AF288" s="6" t="s">
        <v>38</v>
      </c>
      <c r="AG288" s="6" t="s">
        <v>38</v>
      </c>
      <c r="AH288" s="9" t="s">
        <v>38</v>
      </c>
    </row>
    <row r="289" spans="1:34" ht="20.100000000000001" customHeight="1" x14ac:dyDescent="0.25">
      <c r="A289" s="6" t="s">
        <v>366</v>
      </c>
      <c r="B289" s="10">
        <v>46160</v>
      </c>
      <c r="C289" s="8" t="str">
        <f>HYPERLINK("https://epingalert.org/en/Search?viewData= G/TBT/N/THA/808"," G/TBT/N/THA/808")</f>
        <v xml:space="preserve"> G/TBT/N/THA/808</v>
      </c>
      <c r="D289" s="9" t="s">
        <v>1142</v>
      </c>
      <c r="E289" s="9" t="s">
        <v>1143</v>
      </c>
      <c r="F289" s="9" t="s">
        <v>1129</v>
      </c>
      <c r="G289" s="9" t="s">
        <v>38</v>
      </c>
      <c r="H289" s="9" t="s">
        <v>1130</v>
      </c>
      <c r="I289" s="9" t="s">
        <v>765</v>
      </c>
      <c r="J289" s="9" t="s">
        <v>1131</v>
      </c>
      <c r="K289" s="9" t="s">
        <v>38</v>
      </c>
      <c r="L289" s="6"/>
      <c r="M289" s="10">
        <v>46220</v>
      </c>
      <c r="N289" s="7" t="s">
        <v>74</v>
      </c>
      <c r="O289" s="7" t="s">
        <v>1132</v>
      </c>
      <c r="P289" s="6" t="s">
        <v>43</v>
      </c>
      <c r="Q289" s="9" t="s">
        <v>1144</v>
      </c>
      <c r="R289" s="6" t="str">
        <f>HYPERLINK("https://docs.wto.org/imrd/directdoc.asp?DDFDocuments/t/G/TBTN26/THA808.docx", "https://docs.wto.org/imrd/directdoc.asp?DDFDocuments/t/G/TBTN26/THA808.docx")</f>
        <v>https://docs.wto.org/imrd/directdoc.asp?DDFDocuments/t/G/TBTN26/THA808.docx</v>
      </c>
      <c r="S289" s="6" t="str">
        <f>HYPERLINK("https://docs.wto.org/imrd/directdoc.asp?DDFDocuments/u/G/TBTN26/THA808.docx", "https://docs.wto.org/imrd/directdoc.asp?DDFDocuments/u/G/TBTN26/THA808.docx")</f>
        <v>https://docs.wto.org/imrd/directdoc.asp?DDFDocuments/u/G/TBTN26/THA808.docx</v>
      </c>
      <c r="T289" s="6" t="str">
        <f>HYPERLINK("https://docs.wto.org/imrd/directdoc.asp?DDFDocuments/v/G/TBTN26/THA808.docx", "https://docs.wto.org/imrd/directdoc.asp?DDFDocuments/v/G/TBTN26/THA808.docx")</f>
        <v>https://docs.wto.org/imrd/directdoc.asp?DDFDocuments/v/G/TBTN26/THA808.docx</v>
      </c>
      <c r="U289" s="6" t="s">
        <v>46</v>
      </c>
      <c r="V289" s="6" t="s">
        <v>45</v>
      </c>
      <c r="W289" s="6" t="s">
        <v>45</v>
      </c>
      <c r="X289" s="6" t="s">
        <v>45</v>
      </c>
      <c r="Y289" s="6" t="s">
        <v>45</v>
      </c>
      <c r="Z289" s="6" t="s">
        <v>45</v>
      </c>
      <c r="AA289" s="6" t="s">
        <v>45</v>
      </c>
      <c r="AB289" s="9" t="s">
        <v>1145</v>
      </c>
      <c r="AC289" s="6" t="s">
        <v>38</v>
      </c>
      <c r="AD289" s="6" t="s">
        <v>38</v>
      </c>
      <c r="AE289" s="6" t="s">
        <v>38</v>
      </c>
      <c r="AF289" s="6" t="s">
        <v>38</v>
      </c>
      <c r="AG289" s="6" t="s">
        <v>38</v>
      </c>
      <c r="AH289" s="9" t="s">
        <v>38</v>
      </c>
    </row>
    <row r="290" spans="1:34" ht="20.100000000000001" customHeight="1" x14ac:dyDescent="0.25">
      <c r="A290" s="6" t="s">
        <v>366</v>
      </c>
      <c r="B290" s="10">
        <v>46160</v>
      </c>
      <c r="C290" s="8" t="str">
        <f>HYPERLINK("https://epingalert.org/en/Search?viewData= G/TBT/N/THA/809"," G/TBT/N/THA/809")</f>
        <v xml:space="preserve"> G/TBT/N/THA/809</v>
      </c>
      <c r="D290" s="9" t="s">
        <v>1146</v>
      </c>
      <c r="E290" s="9" t="s">
        <v>1147</v>
      </c>
      <c r="F290" s="9" t="s">
        <v>1129</v>
      </c>
      <c r="G290" s="9" t="s">
        <v>38</v>
      </c>
      <c r="H290" s="9" t="s">
        <v>1148</v>
      </c>
      <c r="I290" s="9" t="s">
        <v>765</v>
      </c>
      <c r="J290" s="9" t="s">
        <v>1131</v>
      </c>
      <c r="K290" s="9" t="s">
        <v>38</v>
      </c>
      <c r="L290" s="6"/>
      <c r="M290" s="10">
        <v>46220</v>
      </c>
      <c r="N290" s="7" t="s">
        <v>74</v>
      </c>
      <c r="O290" s="7" t="s">
        <v>1132</v>
      </c>
      <c r="P290" s="6" t="s">
        <v>43</v>
      </c>
      <c r="Q290" s="9" t="s">
        <v>1149</v>
      </c>
      <c r="R290" s="6" t="str">
        <f>HYPERLINK("https://docs.wto.org/imrd/directdoc.asp?DDFDocuments/t/G/TBTN26/THA809.docx", "https://docs.wto.org/imrd/directdoc.asp?DDFDocuments/t/G/TBTN26/THA809.docx")</f>
        <v>https://docs.wto.org/imrd/directdoc.asp?DDFDocuments/t/G/TBTN26/THA809.docx</v>
      </c>
      <c r="S290" s="6" t="str">
        <f>HYPERLINK("https://docs.wto.org/imrd/directdoc.asp?DDFDocuments/u/G/TBTN26/THA809.docx", "https://docs.wto.org/imrd/directdoc.asp?DDFDocuments/u/G/TBTN26/THA809.docx")</f>
        <v>https://docs.wto.org/imrd/directdoc.asp?DDFDocuments/u/G/TBTN26/THA809.docx</v>
      </c>
      <c r="T290" s="6" t="str">
        <f>HYPERLINK("https://docs.wto.org/imrd/directdoc.asp?DDFDocuments/v/G/TBTN26/THA809.docx", "https://docs.wto.org/imrd/directdoc.asp?DDFDocuments/v/G/TBTN26/THA809.docx")</f>
        <v>https://docs.wto.org/imrd/directdoc.asp?DDFDocuments/v/G/TBTN26/THA809.docx</v>
      </c>
      <c r="U290" s="6" t="s">
        <v>46</v>
      </c>
      <c r="V290" s="6" t="s">
        <v>45</v>
      </c>
      <c r="W290" s="6" t="s">
        <v>45</v>
      </c>
      <c r="X290" s="6" t="s">
        <v>45</v>
      </c>
      <c r="Y290" s="6" t="s">
        <v>45</v>
      </c>
      <c r="Z290" s="6" t="s">
        <v>45</v>
      </c>
      <c r="AA290" s="6" t="s">
        <v>45</v>
      </c>
      <c r="AB290" s="9" t="s">
        <v>38</v>
      </c>
      <c r="AC290" s="6" t="s">
        <v>38</v>
      </c>
      <c r="AD290" s="6" t="s">
        <v>38</v>
      </c>
      <c r="AE290" s="6" t="s">
        <v>38</v>
      </c>
      <c r="AF290" s="6" t="s">
        <v>38</v>
      </c>
      <c r="AG290" s="6" t="s">
        <v>38</v>
      </c>
      <c r="AH290" s="9" t="s">
        <v>38</v>
      </c>
    </row>
    <row r="291" spans="1:34" ht="20.100000000000001" customHeight="1" x14ac:dyDescent="0.25">
      <c r="A291" s="6" t="s">
        <v>1150</v>
      </c>
      <c r="B291" s="10">
        <v>46160</v>
      </c>
      <c r="C291" s="8" t="str">
        <f>HYPERLINK("https://epingalert.org/en/Search?viewData= G/TBT/N/TPKM/587/Add.1"," G/TBT/N/TPKM/587/Add.1")</f>
        <v xml:space="preserve"> G/TBT/N/TPKM/587/Add.1</v>
      </c>
      <c r="D291" s="9" t="s">
        <v>1151</v>
      </c>
      <c r="E291" s="9" t="s">
        <v>1152</v>
      </c>
      <c r="F291" s="9" t="s">
        <v>1153</v>
      </c>
      <c r="G291" s="9" t="s">
        <v>1154</v>
      </c>
      <c r="H291" s="9" t="s">
        <v>1155</v>
      </c>
      <c r="I291" s="9" t="s">
        <v>1156</v>
      </c>
      <c r="J291" s="9" t="s">
        <v>38</v>
      </c>
      <c r="K291" s="9" t="s">
        <v>38</v>
      </c>
      <c r="L291" s="6"/>
      <c r="M291" s="10" t="s">
        <v>38</v>
      </c>
      <c r="N291" s="7"/>
      <c r="O291" s="7"/>
      <c r="P291" s="6" t="s">
        <v>54</v>
      </c>
      <c r="Q291" s="9" t="s">
        <v>1157</v>
      </c>
      <c r="R291" s="6" t="str">
        <f>HYPERLINK("https://docs.wto.org/imrd/directdoc.asp?DDFDocuments/t/G/TBTN26/TPKM587A1.docx", "https://docs.wto.org/imrd/directdoc.asp?DDFDocuments/t/G/TBTN26/TPKM587A1.docx")</f>
        <v>https://docs.wto.org/imrd/directdoc.asp?DDFDocuments/t/G/TBTN26/TPKM587A1.docx</v>
      </c>
      <c r="S291" s="6" t="str">
        <f>HYPERLINK("https://docs.wto.org/imrd/directdoc.asp?DDFDocuments/u/G/TBTN26/TPKM587A1.docx", "https://docs.wto.org/imrd/directdoc.asp?DDFDocuments/u/G/TBTN26/TPKM587A1.docx")</f>
        <v>https://docs.wto.org/imrd/directdoc.asp?DDFDocuments/u/G/TBTN26/TPKM587A1.docx</v>
      </c>
      <c r="T291" s="6" t="str">
        <f>HYPERLINK("https://docs.wto.org/imrd/directdoc.asp?DDFDocuments/v/G/TBTN26/TPKM587A1.docx", "https://docs.wto.org/imrd/directdoc.asp?DDFDocuments/v/G/TBTN26/TPKM587A1.docx")</f>
        <v>https://docs.wto.org/imrd/directdoc.asp?DDFDocuments/v/G/TBTN26/TPKM587A1.docx</v>
      </c>
      <c r="U291" s="6" t="s">
        <v>45</v>
      </c>
      <c r="V291" s="6" t="s">
        <v>45</v>
      </c>
      <c r="W291" s="6" t="s">
        <v>45</v>
      </c>
      <c r="X291" s="6" t="s">
        <v>45</v>
      </c>
      <c r="Y291" s="6" t="s">
        <v>45</v>
      </c>
      <c r="Z291" s="6" t="s">
        <v>45</v>
      </c>
      <c r="AA291" s="6" t="s">
        <v>45</v>
      </c>
      <c r="AB291" s="9" t="s">
        <v>38</v>
      </c>
      <c r="AC291" s="6" t="s">
        <v>38</v>
      </c>
      <c r="AD291" s="6" t="s">
        <v>38</v>
      </c>
      <c r="AE291" s="6" t="s">
        <v>38</v>
      </c>
      <c r="AF291" s="6" t="s">
        <v>38</v>
      </c>
      <c r="AG291" s="6" t="s">
        <v>38</v>
      </c>
      <c r="AH291" s="9" t="s">
        <v>38</v>
      </c>
    </row>
    <row r="292" spans="1:34" ht="20.100000000000001" customHeight="1" x14ac:dyDescent="0.25">
      <c r="A292" s="6" t="s">
        <v>116</v>
      </c>
      <c r="B292" s="10">
        <v>46160</v>
      </c>
      <c r="C292" s="8" t="str">
        <f>HYPERLINK("https://epingalert.org/en/Search?viewData= G/TBT/N/USA/539/Rev.1/Add.3"," G/TBT/N/USA/539/Rev.1/Add.3")</f>
        <v xml:space="preserve"> G/TBT/N/USA/539/Rev.1/Add.3</v>
      </c>
      <c r="D292" s="9" t="s">
        <v>1158</v>
      </c>
      <c r="E292" s="9" t="s">
        <v>1159</v>
      </c>
      <c r="F292" s="9" t="s">
        <v>1160</v>
      </c>
      <c r="G292" s="9" t="s">
        <v>1161</v>
      </c>
      <c r="H292" s="9" t="s">
        <v>1162</v>
      </c>
      <c r="I292" s="9" t="s">
        <v>702</v>
      </c>
      <c r="J292" s="9"/>
      <c r="K292" s="9" t="s">
        <v>38</v>
      </c>
      <c r="L292" s="6"/>
      <c r="M292" s="10" t="s">
        <v>38</v>
      </c>
      <c r="N292" s="7"/>
      <c r="O292" s="7"/>
      <c r="P292" s="6" t="s">
        <v>54</v>
      </c>
      <c r="Q292" s="9" t="s">
        <v>1163</v>
      </c>
      <c r="R292" s="6" t="str">
        <f>HYPERLINK("https://docs.wto.org/imrd/directdoc.asp?DDFDocuments/t/G/TBTN10/USA539R1A3.docx", "https://docs.wto.org/imrd/directdoc.asp?DDFDocuments/t/G/TBTN10/USA539R1A3.docx")</f>
        <v>https://docs.wto.org/imrd/directdoc.asp?DDFDocuments/t/G/TBTN10/USA539R1A3.docx</v>
      </c>
      <c r="S292" s="6" t="str">
        <f>HYPERLINK("https://docs.wto.org/imrd/directdoc.asp?DDFDocuments/u/G/TBTN10/USA539R1A3.docx", "https://docs.wto.org/imrd/directdoc.asp?DDFDocuments/u/G/TBTN10/USA539R1A3.docx")</f>
        <v>https://docs.wto.org/imrd/directdoc.asp?DDFDocuments/u/G/TBTN10/USA539R1A3.docx</v>
      </c>
      <c r="T292" s="6" t="str">
        <f>HYPERLINK("https://docs.wto.org/imrd/directdoc.asp?DDFDocuments/v/G/TBTN10/USA539R1A3.docx", "https://docs.wto.org/imrd/directdoc.asp?DDFDocuments/v/G/TBTN10/USA539R1A3.docx")</f>
        <v>https://docs.wto.org/imrd/directdoc.asp?DDFDocuments/v/G/TBTN10/USA539R1A3.docx</v>
      </c>
      <c r="U292" s="6" t="s">
        <v>45</v>
      </c>
      <c r="V292" s="6" t="s">
        <v>45</v>
      </c>
      <c r="W292" s="6" t="s">
        <v>45</v>
      </c>
      <c r="X292" s="6" t="s">
        <v>45</v>
      </c>
      <c r="Y292" s="6" t="s">
        <v>45</v>
      </c>
      <c r="Z292" s="6" t="s">
        <v>45</v>
      </c>
      <c r="AA292" s="6" t="s">
        <v>45</v>
      </c>
      <c r="AB292" s="9" t="s">
        <v>38</v>
      </c>
      <c r="AC292" s="6" t="s">
        <v>38</v>
      </c>
      <c r="AD292" s="6" t="s">
        <v>38</v>
      </c>
      <c r="AE292" s="6" t="s">
        <v>38</v>
      </c>
      <c r="AF292" s="6" t="s">
        <v>38</v>
      </c>
      <c r="AG292" s="6" t="s">
        <v>38</v>
      </c>
      <c r="AH292" s="9" t="s">
        <v>38</v>
      </c>
    </row>
    <row r="293" spans="1:34" ht="20.100000000000001" customHeight="1" x14ac:dyDescent="0.25">
      <c r="A293" s="6" t="s">
        <v>116</v>
      </c>
      <c r="B293" s="10">
        <v>46160</v>
      </c>
      <c r="C293" s="8" t="str">
        <f>HYPERLINK("https://epingalert.org/en/Search?viewData= G/TBT/N/USA/1010/Rev.1"," G/TBT/N/USA/1010/Rev.1")</f>
        <v xml:space="preserve"> G/TBT/N/USA/1010/Rev.1</v>
      </c>
      <c r="D293" s="9" t="s">
        <v>1164</v>
      </c>
      <c r="E293" s="9" t="s">
        <v>1165</v>
      </c>
      <c r="F293" s="9" t="s">
        <v>1166</v>
      </c>
      <c r="G293" s="9" t="s">
        <v>38</v>
      </c>
      <c r="H293" s="9" t="s">
        <v>1167</v>
      </c>
      <c r="I293" s="9" t="s">
        <v>1168</v>
      </c>
      <c r="J293" s="9" t="s">
        <v>38</v>
      </c>
      <c r="K293" s="9" t="s">
        <v>38</v>
      </c>
      <c r="L293" s="6"/>
      <c r="M293" s="10">
        <v>46202</v>
      </c>
      <c r="N293" s="7" t="s">
        <v>74</v>
      </c>
      <c r="O293" s="7" t="s">
        <v>74</v>
      </c>
      <c r="P293" s="6" t="s">
        <v>129</v>
      </c>
      <c r="Q293" s="9" t="s">
        <v>1169</v>
      </c>
      <c r="R293" s="6" t="str">
        <f>HYPERLINK("https://docs.wto.org/imrd/directdoc.asp?DDFDocuments/t/G/TBTN15/USA1010R1.docx", "https://docs.wto.org/imrd/directdoc.asp?DDFDocuments/t/G/TBTN15/USA1010R1.docx")</f>
        <v>https://docs.wto.org/imrd/directdoc.asp?DDFDocuments/t/G/TBTN15/USA1010R1.docx</v>
      </c>
      <c r="S293" s="6" t="str">
        <f>HYPERLINK("https://docs.wto.org/imrd/directdoc.asp?DDFDocuments/u/G/TBTN15/USA1010R1.docx", "https://docs.wto.org/imrd/directdoc.asp?DDFDocuments/u/G/TBTN15/USA1010R1.docx")</f>
        <v>https://docs.wto.org/imrd/directdoc.asp?DDFDocuments/u/G/TBTN15/USA1010R1.docx</v>
      </c>
      <c r="T293" s="6" t="str">
        <f>HYPERLINK("https://docs.wto.org/imrd/directdoc.asp?DDFDocuments/v/G/TBTN15/USA1010R1.docx", "https://docs.wto.org/imrd/directdoc.asp?DDFDocuments/v/G/TBTN15/USA1010R1.docx")</f>
        <v>https://docs.wto.org/imrd/directdoc.asp?DDFDocuments/v/G/TBTN15/USA1010R1.docx</v>
      </c>
      <c r="U293" s="6" t="s">
        <v>46</v>
      </c>
      <c r="V293" s="6" t="s">
        <v>45</v>
      </c>
      <c r="W293" s="6" t="s">
        <v>46</v>
      </c>
      <c r="X293" s="6" t="s">
        <v>45</v>
      </c>
      <c r="Y293" s="6" t="s">
        <v>45</v>
      </c>
      <c r="Z293" s="6" t="s">
        <v>45</v>
      </c>
      <c r="AA293" s="6" t="s">
        <v>45</v>
      </c>
      <c r="AB293" s="9" t="s">
        <v>1170</v>
      </c>
      <c r="AC293" s="6" t="s">
        <v>38</v>
      </c>
      <c r="AD293" s="6" t="s">
        <v>38</v>
      </c>
      <c r="AE293" s="6" t="s">
        <v>38</v>
      </c>
      <c r="AF293" s="6" t="s">
        <v>38</v>
      </c>
      <c r="AG293" s="6" t="s">
        <v>38</v>
      </c>
      <c r="AH293" s="9" t="s">
        <v>38</v>
      </c>
    </row>
    <row r="294" spans="1:34" ht="20.100000000000001" customHeight="1" x14ac:dyDescent="0.25">
      <c r="A294" s="6" t="s">
        <v>116</v>
      </c>
      <c r="B294" s="10">
        <v>46160</v>
      </c>
      <c r="C294" s="8" t="str">
        <f>HYPERLINK("https://epingalert.org/en/Search?viewData= G/TBT/N/USA/2088/Rev.1/Add.2"," G/TBT/N/USA/2088/Rev.1/Add.2")</f>
        <v xml:space="preserve"> G/TBT/N/USA/2088/Rev.1/Add.2</v>
      </c>
      <c r="D294" s="9" t="s">
        <v>1171</v>
      </c>
      <c r="E294" s="9" t="s">
        <v>1172</v>
      </c>
      <c r="F294" s="9" t="s">
        <v>1173</v>
      </c>
      <c r="G294" s="9" t="s">
        <v>38</v>
      </c>
      <c r="H294" s="9" t="s">
        <v>1174</v>
      </c>
      <c r="I294" s="9" t="s">
        <v>1175</v>
      </c>
      <c r="J294" s="9" t="s">
        <v>38</v>
      </c>
      <c r="K294" s="9" t="s">
        <v>38</v>
      </c>
      <c r="L294" s="6"/>
      <c r="M294" s="10" t="s">
        <v>38</v>
      </c>
      <c r="N294" s="7"/>
      <c r="O294" s="7"/>
      <c r="P294" s="6" t="s">
        <v>54</v>
      </c>
      <c r="Q294" s="9" t="s">
        <v>1176</v>
      </c>
      <c r="R294" s="6" t="str">
        <f>HYPERLINK("https://docs.wto.org/imrd/directdoc.asp?DDFDocuments/t/G/TBTN24/USA2088R1A2.docx", "https://docs.wto.org/imrd/directdoc.asp?DDFDocuments/t/G/TBTN24/USA2088R1A2.docx")</f>
        <v>https://docs.wto.org/imrd/directdoc.asp?DDFDocuments/t/G/TBTN24/USA2088R1A2.docx</v>
      </c>
      <c r="S294" s="6" t="str">
        <f>HYPERLINK("https://docs.wto.org/imrd/directdoc.asp?DDFDocuments/u/G/TBTN24/USA2088R1A2.docx", "https://docs.wto.org/imrd/directdoc.asp?DDFDocuments/u/G/TBTN24/USA2088R1A2.docx")</f>
        <v>https://docs.wto.org/imrd/directdoc.asp?DDFDocuments/u/G/TBTN24/USA2088R1A2.docx</v>
      </c>
      <c r="T294" s="6" t="str">
        <f>HYPERLINK("https://docs.wto.org/imrd/directdoc.asp?DDFDocuments/v/G/TBTN24/USA2088R1A2.docx", "https://docs.wto.org/imrd/directdoc.asp?DDFDocuments/v/G/TBTN24/USA2088R1A2.docx")</f>
        <v>https://docs.wto.org/imrd/directdoc.asp?DDFDocuments/v/G/TBTN24/USA2088R1A2.docx</v>
      </c>
      <c r="U294" s="6" t="s">
        <v>45</v>
      </c>
      <c r="V294" s="6" t="s">
        <v>45</v>
      </c>
      <c r="W294" s="6" t="s">
        <v>45</v>
      </c>
      <c r="X294" s="6" t="s">
        <v>45</v>
      </c>
      <c r="Y294" s="6" t="s">
        <v>45</v>
      </c>
      <c r="Z294" s="6" t="s">
        <v>45</v>
      </c>
      <c r="AA294" s="6" t="s">
        <v>45</v>
      </c>
      <c r="AB294" s="9" t="s">
        <v>38</v>
      </c>
      <c r="AC294" s="6" t="s">
        <v>38</v>
      </c>
      <c r="AD294" s="6" t="s">
        <v>38</v>
      </c>
      <c r="AE294" s="6" t="s">
        <v>38</v>
      </c>
      <c r="AF294" s="6" t="s">
        <v>38</v>
      </c>
      <c r="AG294" s="6" t="s">
        <v>38</v>
      </c>
      <c r="AH294" s="9" t="s">
        <v>38</v>
      </c>
    </row>
    <row r="295" spans="1:34" ht="20.100000000000001" customHeight="1" x14ac:dyDescent="0.25">
      <c r="A295" s="6" t="s">
        <v>116</v>
      </c>
      <c r="B295" s="10">
        <v>46160</v>
      </c>
      <c r="C295" s="8" t="str">
        <f>HYPERLINK("https://epingalert.org/en/Search?viewData= G/TBT/N/USA/2130/Rev.1"," G/TBT/N/USA/2130/Rev.1")</f>
        <v xml:space="preserve"> G/TBT/N/USA/2130/Rev.1</v>
      </c>
      <c r="D295" s="9" t="s">
        <v>1177</v>
      </c>
      <c r="E295" s="9" t="s">
        <v>1178</v>
      </c>
      <c r="F295" s="9" t="s">
        <v>897</v>
      </c>
      <c r="G295" s="9" t="s">
        <v>38</v>
      </c>
      <c r="H295" s="9" t="s">
        <v>1179</v>
      </c>
      <c r="I295" s="9" t="s">
        <v>899</v>
      </c>
      <c r="J295" s="9" t="s">
        <v>38</v>
      </c>
      <c r="K295" s="9" t="s">
        <v>38</v>
      </c>
      <c r="L295" s="6"/>
      <c r="M295" s="10">
        <v>46217</v>
      </c>
      <c r="N295" s="7" t="s">
        <v>74</v>
      </c>
      <c r="O295" s="7" t="s">
        <v>74</v>
      </c>
      <c r="P295" s="6" t="s">
        <v>129</v>
      </c>
      <c r="Q295" s="9" t="s">
        <v>1180</v>
      </c>
      <c r="R295" s="6" t="str">
        <f>HYPERLINK("https://docs.wto.org/imrd/directdoc.asp?DDFDocuments/t/G/TBTN24/USA2130R1.docx", "https://docs.wto.org/imrd/directdoc.asp?DDFDocuments/t/G/TBTN24/USA2130R1.docx")</f>
        <v>https://docs.wto.org/imrd/directdoc.asp?DDFDocuments/t/G/TBTN24/USA2130R1.docx</v>
      </c>
      <c r="S295" s="6" t="str">
        <f>HYPERLINK("https://docs.wto.org/imrd/directdoc.asp?DDFDocuments/u/G/TBTN24/USA2130R1.docx", "https://docs.wto.org/imrd/directdoc.asp?DDFDocuments/u/G/TBTN24/USA2130R1.docx")</f>
        <v>https://docs.wto.org/imrd/directdoc.asp?DDFDocuments/u/G/TBTN24/USA2130R1.docx</v>
      </c>
      <c r="T295" s="6" t="str">
        <f>HYPERLINK("https://docs.wto.org/imrd/directdoc.asp?DDFDocuments/v/G/TBTN24/USA2130R1.docx", "https://docs.wto.org/imrd/directdoc.asp?DDFDocuments/v/G/TBTN24/USA2130R1.docx")</f>
        <v>https://docs.wto.org/imrd/directdoc.asp?DDFDocuments/v/G/TBTN24/USA2130R1.docx</v>
      </c>
      <c r="U295" s="6" t="s">
        <v>46</v>
      </c>
      <c r="V295" s="6" t="s">
        <v>45</v>
      </c>
      <c r="W295" s="6" t="s">
        <v>46</v>
      </c>
      <c r="X295" s="6" t="s">
        <v>45</v>
      </c>
      <c r="Y295" s="6" t="s">
        <v>45</v>
      </c>
      <c r="Z295" s="6" t="s">
        <v>45</v>
      </c>
      <c r="AA295" s="6" t="s">
        <v>45</v>
      </c>
      <c r="AB295" s="9" t="s">
        <v>1181</v>
      </c>
      <c r="AC295" s="6" t="s">
        <v>38</v>
      </c>
      <c r="AD295" s="6" t="s">
        <v>38</v>
      </c>
      <c r="AE295" s="6" t="s">
        <v>38</v>
      </c>
      <c r="AF295" s="6" t="s">
        <v>38</v>
      </c>
      <c r="AG295" s="6" t="s">
        <v>38</v>
      </c>
      <c r="AH295" s="9" t="s">
        <v>38</v>
      </c>
    </row>
    <row r="296" spans="1:34" ht="20.100000000000001" customHeight="1" x14ac:dyDescent="0.25">
      <c r="A296" s="6" t="s">
        <v>116</v>
      </c>
      <c r="B296" s="10">
        <v>46160</v>
      </c>
      <c r="C296" s="8" t="str">
        <f>HYPERLINK("https://epingalert.org/en/Search?viewData= G/TBT/N/USA/2217/Add.1"," G/TBT/N/USA/2217/Add.1")</f>
        <v xml:space="preserve"> G/TBT/N/USA/2217/Add.1</v>
      </c>
      <c r="D296" s="9" t="s">
        <v>1182</v>
      </c>
      <c r="E296" s="9" t="s">
        <v>1183</v>
      </c>
      <c r="F296" s="9" t="s">
        <v>1184</v>
      </c>
      <c r="G296" s="9" t="s">
        <v>38</v>
      </c>
      <c r="H296" s="9" t="s">
        <v>1185</v>
      </c>
      <c r="I296" s="9" t="s">
        <v>662</v>
      </c>
      <c r="J296" s="9" t="s">
        <v>38</v>
      </c>
      <c r="K296" s="9" t="s">
        <v>38</v>
      </c>
      <c r="L296" s="6"/>
      <c r="M296" s="10" t="s">
        <v>38</v>
      </c>
      <c r="N296" s="7"/>
      <c r="O296" s="7"/>
      <c r="P296" s="6" t="s">
        <v>54</v>
      </c>
      <c r="Q296" s="9" t="s">
        <v>1186</v>
      </c>
      <c r="R296" s="6" t="str">
        <f>HYPERLINK("https://docs.wto.org/imrd/directdoc.asp?DDFDocuments/t/G/TBTN25/USA2217A1.docx", "https://docs.wto.org/imrd/directdoc.asp?DDFDocuments/t/G/TBTN25/USA2217A1.docx")</f>
        <v>https://docs.wto.org/imrd/directdoc.asp?DDFDocuments/t/G/TBTN25/USA2217A1.docx</v>
      </c>
      <c r="S296" s="6" t="str">
        <f>HYPERLINK("https://docs.wto.org/imrd/directdoc.asp?DDFDocuments/u/G/TBTN25/USA2217A1.docx", "https://docs.wto.org/imrd/directdoc.asp?DDFDocuments/u/G/TBTN25/USA2217A1.docx")</f>
        <v>https://docs.wto.org/imrd/directdoc.asp?DDFDocuments/u/G/TBTN25/USA2217A1.docx</v>
      </c>
      <c r="T296" s="6" t="str">
        <f>HYPERLINK("https://docs.wto.org/imrd/directdoc.asp?DDFDocuments/v/G/TBTN25/USA2217A1.docx", "https://docs.wto.org/imrd/directdoc.asp?DDFDocuments/v/G/TBTN25/USA2217A1.docx")</f>
        <v>https://docs.wto.org/imrd/directdoc.asp?DDFDocuments/v/G/TBTN25/USA2217A1.docx</v>
      </c>
      <c r="U296" s="6" t="s">
        <v>46</v>
      </c>
      <c r="V296" s="6" t="s">
        <v>45</v>
      </c>
      <c r="W296" s="6" t="s">
        <v>45</v>
      </c>
      <c r="X296" s="6" t="s">
        <v>45</v>
      </c>
      <c r="Y296" s="6" t="s">
        <v>45</v>
      </c>
      <c r="Z296" s="6" t="s">
        <v>45</v>
      </c>
      <c r="AA296" s="6" t="s">
        <v>45</v>
      </c>
      <c r="AB296" s="9" t="s">
        <v>38</v>
      </c>
      <c r="AC296" s="6" t="s">
        <v>38</v>
      </c>
      <c r="AD296" s="6" t="s">
        <v>38</v>
      </c>
      <c r="AE296" s="6" t="s">
        <v>38</v>
      </c>
      <c r="AF296" s="6" t="s">
        <v>38</v>
      </c>
      <c r="AG296" s="6" t="s">
        <v>38</v>
      </c>
      <c r="AH296" s="9" t="s">
        <v>38</v>
      </c>
    </row>
    <row r="297" spans="1:34" ht="20.100000000000001" customHeight="1" x14ac:dyDescent="0.25">
      <c r="A297" s="6" t="s">
        <v>116</v>
      </c>
      <c r="B297" s="10">
        <v>46160</v>
      </c>
      <c r="C297" s="8" t="str">
        <f>HYPERLINK("https://epingalert.org/en/Search?viewData= G/TBT/N/USA/2238/Add.1"," G/TBT/N/USA/2238/Add.1")</f>
        <v xml:space="preserve"> G/TBT/N/USA/2238/Add.1</v>
      </c>
      <c r="D297" s="9" t="s">
        <v>1187</v>
      </c>
      <c r="E297" s="9" t="s">
        <v>1188</v>
      </c>
      <c r="F297" s="9" t="s">
        <v>1189</v>
      </c>
      <c r="G297" s="9" t="s">
        <v>38</v>
      </c>
      <c r="H297" s="9" t="s">
        <v>1190</v>
      </c>
      <c r="I297" s="9" t="s">
        <v>1191</v>
      </c>
      <c r="J297" s="9" t="s">
        <v>38</v>
      </c>
      <c r="K297" s="9" t="s">
        <v>512</v>
      </c>
      <c r="L297" s="6"/>
      <c r="M297" s="10" t="s">
        <v>38</v>
      </c>
      <c r="N297" s="7"/>
      <c r="O297" s="7"/>
      <c r="P297" s="6" t="s">
        <v>54</v>
      </c>
      <c r="Q297" s="9" t="s">
        <v>1192</v>
      </c>
      <c r="R297" s="6" t="str">
        <f>HYPERLINK("https://docs.wto.org/imrd/directdoc.asp?DDFDocuments/t/G/TBTN25/USA2238A1.docx", "https://docs.wto.org/imrd/directdoc.asp?DDFDocuments/t/G/TBTN25/USA2238A1.docx")</f>
        <v>https://docs.wto.org/imrd/directdoc.asp?DDFDocuments/t/G/TBTN25/USA2238A1.docx</v>
      </c>
      <c r="S297" s="6" t="str">
        <f>HYPERLINK("https://docs.wto.org/imrd/directdoc.asp?DDFDocuments/u/G/TBTN25/USA2238A1.docx", "https://docs.wto.org/imrd/directdoc.asp?DDFDocuments/u/G/TBTN25/USA2238A1.docx")</f>
        <v>https://docs.wto.org/imrd/directdoc.asp?DDFDocuments/u/G/TBTN25/USA2238A1.docx</v>
      </c>
      <c r="T297" s="6" t="str">
        <f>HYPERLINK("https://docs.wto.org/imrd/directdoc.asp?DDFDocuments/v/G/TBTN25/USA2238A1.docx", "https://docs.wto.org/imrd/directdoc.asp?DDFDocuments/v/G/TBTN25/USA2238A1.docx")</f>
        <v>https://docs.wto.org/imrd/directdoc.asp?DDFDocuments/v/G/TBTN25/USA2238A1.docx</v>
      </c>
      <c r="U297" s="6" t="s">
        <v>45</v>
      </c>
      <c r="V297" s="6" t="s">
        <v>45</v>
      </c>
      <c r="W297" s="6" t="s">
        <v>45</v>
      </c>
      <c r="X297" s="6" t="s">
        <v>45</v>
      </c>
      <c r="Y297" s="6" t="s">
        <v>45</v>
      </c>
      <c r="Z297" s="6" t="s">
        <v>45</v>
      </c>
      <c r="AA297" s="6" t="s">
        <v>45</v>
      </c>
      <c r="AB297" s="9" t="s">
        <v>38</v>
      </c>
      <c r="AC297" s="6" t="s">
        <v>38</v>
      </c>
      <c r="AD297" s="6" t="s">
        <v>38</v>
      </c>
      <c r="AE297" s="6" t="s">
        <v>38</v>
      </c>
      <c r="AF297" s="6" t="s">
        <v>38</v>
      </c>
      <c r="AG297" s="6" t="s">
        <v>38</v>
      </c>
      <c r="AH297" s="9" t="s">
        <v>38</v>
      </c>
    </row>
    <row r="298" spans="1:34" ht="20.100000000000001" customHeight="1" x14ac:dyDescent="0.25">
      <c r="A298" s="6" t="s">
        <v>116</v>
      </c>
      <c r="B298" s="10">
        <v>46160</v>
      </c>
      <c r="C298" s="8" t="str">
        <f>HYPERLINK("https://epingalert.org/en/Search?viewData= G/TBT/N/USA/2279"," G/TBT/N/USA/2279")</f>
        <v xml:space="preserve"> G/TBT/N/USA/2279</v>
      </c>
      <c r="D298" s="9" t="s">
        <v>1193</v>
      </c>
      <c r="E298" s="9" t="s">
        <v>1194</v>
      </c>
      <c r="F298" s="9" t="s">
        <v>1195</v>
      </c>
      <c r="G298" s="9" t="s">
        <v>38</v>
      </c>
      <c r="H298" s="9" t="s">
        <v>1196</v>
      </c>
      <c r="I298" s="9" t="s">
        <v>121</v>
      </c>
      <c r="J298" s="9" t="s">
        <v>38</v>
      </c>
      <c r="K298" s="9" t="s">
        <v>38</v>
      </c>
      <c r="L298" s="6"/>
      <c r="M298" s="10">
        <v>46191</v>
      </c>
      <c r="N298" s="7" t="s">
        <v>74</v>
      </c>
      <c r="O298" s="7" t="s">
        <v>74</v>
      </c>
      <c r="P298" s="6" t="s">
        <v>43</v>
      </c>
      <c r="Q298" s="9" t="s">
        <v>1197</v>
      </c>
      <c r="R298" s="6" t="str">
        <f>HYPERLINK("https://docs.wto.org/imrd/directdoc.asp?DDFDocuments/t/G/TBTN26/USA2279.docx", "https://docs.wto.org/imrd/directdoc.asp?DDFDocuments/t/G/TBTN26/USA2279.docx")</f>
        <v>https://docs.wto.org/imrd/directdoc.asp?DDFDocuments/t/G/TBTN26/USA2279.docx</v>
      </c>
      <c r="S298" s="6" t="str">
        <f>HYPERLINK("https://docs.wto.org/imrd/directdoc.asp?DDFDocuments/u/G/TBTN26/USA2279.docx", "https://docs.wto.org/imrd/directdoc.asp?DDFDocuments/u/G/TBTN26/USA2279.docx")</f>
        <v>https://docs.wto.org/imrd/directdoc.asp?DDFDocuments/u/G/TBTN26/USA2279.docx</v>
      </c>
      <c r="T298" s="6" t="str">
        <f>HYPERLINK("https://docs.wto.org/imrd/directdoc.asp?DDFDocuments/v/G/TBTN26/USA2279.docx", "https://docs.wto.org/imrd/directdoc.asp?DDFDocuments/v/G/TBTN26/USA2279.docx")</f>
        <v>https://docs.wto.org/imrd/directdoc.asp?DDFDocuments/v/G/TBTN26/USA2279.docx</v>
      </c>
      <c r="U298" s="6" t="s">
        <v>45</v>
      </c>
      <c r="V298" s="6" t="s">
        <v>45</v>
      </c>
      <c r="W298" s="6" t="s">
        <v>45</v>
      </c>
      <c r="X298" s="6" t="s">
        <v>45</v>
      </c>
      <c r="Y298" s="6" t="s">
        <v>46</v>
      </c>
      <c r="Z298" s="6" t="s">
        <v>45</v>
      </c>
      <c r="AA298" s="6" t="s">
        <v>45</v>
      </c>
      <c r="AB298" s="9" t="s">
        <v>1198</v>
      </c>
      <c r="AC298" s="6" t="s">
        <v>38</v>
      </c>
      <c r="AD298" s="6" t="s">
        <v>38</v>
      </c>
      <c r="AE298" s="6" t="s">
        <v>38</v>
      </c>
      <c r="AF298" s="6" t="s">
        <v>38</v>
      </c>
      <c r="AG298" s="6" t="s">
        <v>38</v>
      </c>
      <c r="AH298" s="9" t="s">
        <v>38</v>
      </c>
    </row>
    <row r="299" spans="1:34" ht="20.100000000000001" customHeight="1" x14ac:dyDescent="0.25">
      <c r="A299" s="6" t="s">
        <v>116</v>
      </c>
      <c r="B299" s="10">
        <v>46160</v>
      </c>
      <c r="C299" s="8" t="str">
        <f>HYPERLINK("https://epingalert.org/en/Search?viewData= G/TBT/N/USA/2280"," G/TBT/N/USA/2280")</f>
        <v xml:space="preserve"> G/TBT/N/USA/2280</v>
      </c>
      <c r="D299" s="9" t="s">
        <v>1199</v>
      </c>
      <c r="E299" s="9" t="s">
        <v>1200</v>
      </c>
      <c r="F299" s="9" t="s">
        <v>1201</v>
      </c>
      <c r="G299" s="9" t="s">
        <v>1202</v>
      </c>
      <c r="H299" s="9" t="s">
        <v>1203</v>
      </c>
      <c r="I299" s="9" t="s">
        <v>310</v>
      </c>
      <c r="J299" s="9" t="s">
        <v>38</v>
      </c>
      <c r="K299" s="9" t="s">
        <v>38</v>
      </c>
      <c r="L299" s="6"/>
      <c r="M299" s="10">
        <v>46182</v>
      </c>
      <c r="N299" s="7" t="s">
        <v>74</v>
      </c>
      <c r="O299" s="7" t="s">
        <v>74</v>
      </c>
      <c r="P299" s="6" t="s">
        <v>43</v>
      </c>
      <c r="Q299" s="9" t="s">
        <v>1204</v>
      </c>
      <c r="R299" s="6" t="str">
        <f>HYPERLINK("https://docs.wto.org/imrd/directdoc.asp?DDFDocuments/t/G/TBTN26/USA2280.docx", "https://docs.wto.org/imrd/directdoc.asp?DDFDocuments/t/G/TBTN26/USA2280.docx")</f>
        <v>https://docs.wto.org/imrd/directdoc.asp?DDFDocuments/t/G/TBTN26/USA2280.docx</v>
      </c>
      <c r="S299" s="6" t="str">
        <f>HYPERLINK("https://docs.wto.org/imrd/directdoc.asp?DDFDocuments/u/G/TBTN26/USA2280.docx", "https://docs.wto.org/imrd/directdoc.asp?DDFDocuments/u/G/TBTN26/USA2280.docx")</f>
        <v>https://docs.wto.org/imrd/directdoc.asp?DDFDocuments/u/G/TBTN26/USA2280.docx</v>
      </c>
      <c r="T299" s="6" t="str">
        <f>HYPERLINK("https://docs.wto.org/imrd/directdoc.asp?DDFDocuments/v/G/TBTN26/USA2280.docx", "https://docs.wto.org/imrd/directdoc.asp?DDFDocuments/v/G/TBTN26/USA2280.docx")</f>
        <v>https://docs.wto.org/imrd/directdoc.asp?DDFDocuments/v/G/TBTN26/USA2280.docx</v>
      </c>
      <c r="U299" s="6" t="s">
        <v>45</v>
      </c>
      <c r="V299" s="6" t="s">
        <v>45</v>
      </c>
      <c r="W299" s="6" t="s">
        <v>45</v>
      </c>
      <c r="X299" s="6" t="s">
        <v>45</v>
      </c>
      <c r="Y299" s="6" t="s">
        <v>46</v>
      </c>
      <c r="Z299" s="6" t="s">
        <v>46</v>
      </c>
      <c r="AA299" s="6" t="s">
        <v>45</v>
      </c>
      <c r="AB299" s="9" t="s">
        <v>1205</v>
      </c>
      <c r="AC299" s="6" t="s">
        <v>38</v>
      </c>
      <c r="AD299" s="6" t="s">
        <v>38</v>
      </c>
      <c r="AE299" s="6" t="s">
        <v>38</v>
      </c>
      <c r="AF299" s="6" t="s">
        <v>38</v>
      </c>
      <c r="AG299" s="6" t="s">
        <v>38</v>
      </c>
      <c r="AH299" s="9" t="s">
        <v>38</v>
      </c>
    </row>
    <row r="300" spans="1:34" ht="20.100000000000001" customHeight="1" x14ac:dyDescent="0.25">
      <c r="A300" s="6" t="s">
        <v>139</v>
      </c>
      <c r="B300" s="10">
        <v>46160</v>
      </c>
      <c r="C300" s="8" t="str">
        <f>HYPERLINK("https://epingalert.org/en/Search?viewData= G/TBT/N/VNM/405"," G/TBT/N/VNM/405")</f>
        <v xml:space="preserve"> G/TBT/N/VNM/405</v>
      </c>
      <c r="D300" s="9" t="s">
        <v>1206</v>
      </c>
      <c r="E300" s="9" t="s">
        <v>1207</v>
      </c>
      <c r="F300" s="9" t="s">
        <v>1208</v>
      </c>
      <c r="G300" s="9" t="s">
        <v>1209</v>
      </c>
      <c r="H300" s="9" t="s">
        <v>1210</v>
      </c>
      <c r="I300" s="9" t="s">
        <v>152</v>
      </c>
      <c r="J300" s="9" t="s">
        <v>38</v>
      </c>
      <c r="K300" s="9" t="s">
        <v>38</v>
      </c>
      <c r="L300" s="6"/>
      <c r="M300" s="10">
        <v>46190</v>
      </c>
      <c r="N300" s="7" t="s">
        <v>1211</v>
      </c>
      <c r="O300" s="7" t="s">
        <v>266</v>
      </c>
      <c r="P300" s="6" t="s">
        <v>43</v>
      </c>
      <c r="Q300" s="9" t="s">
        <v>1212</v>
      </c>
      <c r="R300" s="6" t="str">
        <f>HYPERLINK("https://docs.wto.org/imrd/directdoc.asp?DDFDocuments/t/G/TBTN26/VNM405.docx", "https://docs.wto.org/imrd/directdoc.asp?DDFDocuments/t/G/TBTN26/VNM405.docx")</f>
        <v>https://docs.wto.org/imrd/directdoc.asp?DDFDocuments/t/G/TBTN26/VNM405.docx</v>
      </c>
      <c r="S300" s="6" t="str">
        <f>HYPERLINK("https://docs.wto.org/imrd/directdoc.asp?DDFDocuments/u/G/TBTN26/VNM405.docx", "https://docs.wto.org/imrd/directdoc.asp?DDFDocuments/u/G/TBTN26/VNM405.docx")</f>
        <v>https://docs.wto.org/imrd/directdoc.asp?DDFDocuments/u/G/TBTN26/VNM405.docx</v>
      </c>
      <c r="T300" s="6" t="str">
        <f>HYPERLINK("https://docs.wto.org/imrd/directdoc.asp?DDFDocuments/v/G/TBTN26/VNM405.docx", "https://docs.wto.org/imrd/directdoc.asp?DDFDocuments/v/G/TBTN26/VNM405.docx")</f>
        <v>https://docs.wto.org/imrd/directdoc.asp?DDFDocuments/v/G/TBTN26/VNM405.docx</v>
      </c>
      <c r="U300" s="6" t="s">
        <v>46</v>
      </c>
      <c r="V300" s="6" t="s">
        <v>45</v>
      </c>
      <c r="W300" s="6" t="s">
        <v>46</v>
      </c>
      <c r="X300" s="6" t="s">
        <v>45</v>
      </c>
      <c r="Y300" s="6" t="s">
        <v>45</v>
      </c>
      <c r="Z300" s="6" t="s">
        <v>45</v>
      </c>
      <c r="AA300" s="6" t="s">
        <v>45</v>
      </c>
      <c r="AB300" s="9" t="s">
        <v>1213</v>
      </c>
      <c r="AC300" s="6" t="s">
        <v>38</v>
      </c>
      <c r="AD300" s="6" t="s">
        <v>38</v>
      </c>
      <c r="AE300" s="6" t="s">
        <v>38</v>
      </c>
      <c r="AF300" s="6" t="s">
        <v>38</v>
      </c>
      <c r="AG300" s="6" t="s">
        <v>38</v>
      </c>
      <c r="AH300" s="9" t="s">
        <v>38</v>
      </c>
    </row>
    <row r="301" spans="1:34" ht="20.100000000000001" customHeight="1" x14ac:dyDescent="0.25">
      <c r="A301" s="6" t="s">
        <v>34</v>
      </c>
      <c r="B301" s="10">
        <v>46161</v>
      </c>
      <c r="C301" s="8" t="str">
        <f>HYPERLINK("https://epingalert.org/en/Search?viewData= G/SPS/N/BRA/2492"," G/SPS/N/BRA/2492")</f>
        <v xml:space="preserve"> G/SPS/N/BRA/2492</v>
      </c>
      <c r="D301" s="9" t="s">
        <v>801</v>
      </c>
      <c r="E301" s="9" t="s">
        <v>802</v>
      </c>
      <c r="F301" s="9" t="s">
        <v>803</v>
      </c>
      <c r="G301" s="9" t="s">
        <v>38</v>
      </c>
      <c r="H301" s="9" t="s">
        <v>38</v>
      </c>
      <c r="I301" s="9" t="s">
        <v>557</v>
      </c>
      <c r="J301" s="9" t="s">
        <v>38</v>
      </c>
      <c r="K301" s="9" t="s">
        <v>558</v>
      </c>
      <c r="L301" s="6" t="s">
        <v>38</v>
      </c>
      <c r="M301" s="10">
        <v>46221</v>
      </c>
      <c r="N301" s="7">
        <v>46139</v>
      </c>
      <c r="O301" s="7">
        <v>46139</v>
      </c>
      <c r="P301" s="6" t="s">
        <v>43</v>
      </c>
      <c r="Q301" s="9" t="s">
        <v>804</v>
      </c>
      <c r="R301" s="6" t="str">
        <f>HYPERLINK("https://docs.wto.org/imrd/directdoc.asp?DDFDocuments/t/G/SPS/NBRA2492.docx", "https://docs.wto.org/imrd/directdoc.asp?DDFDocuments/t/G/SPS/NBRA2492.docx")</f>
        <v>https://docs.wto.org/imrd/directdoc.asp?DDFDocuments/t/G/SPS/NBRA2492.docx</v>
      </c>
      <c r="S301" s="6" t="str">
        <f>HYPERLINK("https://docs.wto.org/imrd/directdoc.asp?DDFDocuments/u/G/SPS/NBRA2492.docx", "https://docs.wto.org/imrd/directdoc.asp?DDFDocuments/u/G/SPS/NBRA2492.docx")</f>
        <v>https://docs.wto.org/imrd/directdoc.asp?DDFDocuments/u/G/SPS/NBRA2492.docx</v>
      </c>
      <c r="T301" s="6" t="str">
        <f>HYPERLINK("https://docs.wto.org/imrd/directdoc.asp?DDFDocuments/v/G/SPS/NBRA2492.docx", "https://docs.wto.org/imrd/directdoc.asp?DDFDocuments/v/G/SPS/NBRA2492.docx")</f>
        <v>https://docs.wto.org/imrd/directdoc.asp?DDFDocuments/v/G/SPS/NBRA2492.docx</v>
      </c>
      <c r="U301" s="6" t="s">
        <v>38</v>
      </c>
      <c r="V301" s="6" t="s">
        <v>38</v>
      </c>
      <c r="W301" s="6" t="s">
        <v>38</v>
      </c>
      <c r="X301" s="6" t="s">
        <v>38</v>
      </c>
      <c r="Y301" s="6" t="s">
        <v>38</v>
      </c>
      <c r="Z301" s="6" t="s">
        <v>38</v>
      </c>
      <c r="AA301" s="6" t="s">
        <v>38</v>
      </c>
      <c r="AB301" s="9" t="s">
        <v>38</v>
      </c>
      <c r="AC301" s="6" t="s">
        <v>45</v>
      </c>
      <c r="AD301" s="6" t="s">
        <v>46</v>
      </c>
      <c r="AE301" s="6" t="s">
        <v>45</v>
      </c>
      <c r="AF301" s="6" t="s">
        <v>45</v>
      </c>
      <c r="AG301" s="6" t="s">
        <v>46</v>
      </c>
      <c r="AH301" s="9" t="s">
        <v>38</v>
      </c>
    </row>
    <row r="302" spans="1:34" ht="20.100000000000001" customHeight="1" x14ac:dyDescent="0.25">
      <c r="A302" s="6" t="s">
        <v>390</v>
      </c>
      <c r="B302" s="10">
        <v>46161</v>
      </c>
      <c r="C302" s="8" t="str">
        <f>HYPERLINK("https://epingalert.org/en/Search?viewData= G/SPS/N/CHN/1367/Corr.1"," G/SPS/N/CHN/1367/Corr.1")</f>
        <v xml:space="preserve"> G/SPS/N/CHN/1367/Corr.1</v>
      </c>
      <c r="D302" s="9" t="s">
        <v>805</v>
      </c>
      <c r="E302" s="9" t="s">
        <v>806</v>
      </c>
      <c r="F302" s="9" t="s">
        <v>807</v>
      </c>
      <c r="G302" s="9" t="s">
        <v>38</v>
      </c>
      <c r="H302" s="9" t="s">
        <v>38</v>
      </c>
      <c r="I302" s="9" t="s">
        <v>60</v>
      </c>
      <c r="J302" s="9" t="s">
        <v>38</v>
      </c>
      <c r="K302" s="9" t="s">
        <v>631</v>
      </c>
      <c r="L302" s="6"/>
      <c r="M302" s="10" t="s">
        <v>38</v>
      </c>
      <c r="N302" s="7"/>
      <c r="O302" s="7"/>
      <c r="P302" s="6" t="s">
        <v>299</v>
      </c>
      <c r="Q302" s="9" t="s">
        <v>808</v>
      </c>
      <c r="R302" s="6" t="str">
        <f>HYPERLINK("https://docs.wto.org/imrd/directdoc.asp?DDFDocuments/t/G/SPS/NCHN1367C1.docx", "https://docs.wto.org/imrd/directdoc.asp?DDFDocuments/t/G/SPS/NCHN1367C1.docx")</f>
        <v>https://docs.wto.org/imrd/directdoc.asp?DDFDocuments/t/G/SPS/NCHN1367C1.docx</v>
      </c>
      <c r="S302" s="6" t="str">
        <f>HYPERLINK("https://docs.wto.org/imrd/directdoc.asp?DDFDocuments/u/G/SPS/NCHN1367C1.docx", "https://docs.wto.org/imrd/directdoc.asp?DDFDocuments/u/G/SPS/NCHN1367C1.docx")</f>
        <v>https://docs.wto.org/imrd/directdoc.asp?DDFDocuments/u/G/SPS/NCHN1367C1.docx</v>
      </c>
      <c r="T302" s="6" t="str">
        <f>HYPERLINK("https://docs.wto.org/imrd/directdoc.asp?DDFDocuments/v/G/SPS/NCHN1367C1.docx", "https://docs.wto.org/imrd/directdoc.asp?DDFDocuments/v/G/SPS/NCHN1367C1.docx")</f>
        <v>https://docs.wto.org/imrd/directdoc.asp?DDFDocuments/v/G/SPS/NCHN1367C1.docx</v>
      </c>
      <c r="U302" s="6" t="s">
        <v>38</v>
      </c>
      <c r="V302" s="6" t="s">
        <v>38</v>
      </c>
      <c r="W302" s="6" t="s">
        <v>38</v>
      </c>
      <c r="X302" s="6" t="s">
        <v>38</v>
      </c>
      <c r="Y302" s="6" t="s">
        <v>38</v>
      </c>
      <c r="Z302" s="6" t="s">
        <v>38</v>
      </c>
      <c r="AA302" s="6" t="s">
        <v>38</v>
      </c>
      <c r="AB302" s="9" t="s">
        <v>38</v>
      </c>
      <c r="AC302" s="6" t="s">
        <v>38</v>
      </c>
      <c r="AD302" s="6" t="s">
        <v>38</v>
      </c>
      <c r="AE302" s="6" t="s">
        <v>38</v>
      </c>
      <c r="AF302" s="6" t="s">
        <v>38</v>
      </c>
      <c r="AG302" s="6" t="s">
        <v>38</v>
      </c>
      <c r="AH302" s="9" t="s">
        <v>38</v>
      </c>
    </row>
    <row r="303" spans="1:34" ht="20.100000000000001" customHeight="1" x14ac:dyDescent="0.25">
      <c r="A303" s="6" t="s">
        <v>56</v>
      </c>
      <c r="B303" s="10">
        <v>46161</v>
      </c>
      <c r="C303" s="8" t="str">
        <f>HYPERLINK("https://epingalert.org/en/Search?viewData= G/SPS/N/JPN/1405/Add.1"," G/SPS/N/JPN/1405/Add.1")</f>
        <v xml:space="preserve"> G/SPS/N/JPN/1405/Add.1</v>
      </c>
      <c r="D303" s="9" t="s">
        <v>809</v>
      </c>
      <c r="E303" s="9" t="s">
        <v>810</v>
      </c>
      <c r="F303" s="9" t="s">
        <v>811</v>
      </c>
      <c r="G303" s="9" t="s">
        <v>38</v>
      </c>
      <c r="H303" s="9" t="s">
        <v>38</v>
      </c>
      <c r="I303" s="9" t="s">
        <v>727</v>
      </c>
      <c r="J303" s="9" t="s">
        <v>38</v>
      </c>
      <c r="K303" s="9" t="s">
        <v>812</v>
      </c>
      <c r="L303" s="6"/>
      <c r="M303" s="10" t="s">
        <v>38</v>
      </c>
      <c r="N303" s="7"/>
      <c r="O303" s="7"/>
      <c r="P303" s="6" t="s">
        <v>54</v>
      </c>
      <c r="Q303" s="6"/>
      <c r="R303" s="6" t="str">
        <f>HYPERLINK("https://docs.wto.org/imrd/directdoc.asp?DDFDocuments/t/G/SPS/NJPN1405A1.docx", "https://docs.wto.org/imrd/directdoc.asp?DDFDocuments/t/G/SPS/NJPN1405A1.docx")</f>
        <v>https://docs.wto.org/imrd/directdoc.asp?DDFDocuments/t/G/SPS/NJPN1405A1.docx</v>
      </c>
      <c r="S303" s="6" t="str">
        <f>HYPERLINK("https://docs.wto.org/imrd/directdoc.asp?DDFDocuments/u/G/SPS/NJPN1405A1.docx", "https://docs.wto.org/imrd/directdoc.asp?DDFDocuments/u/G/SPS/NJPN1405A1.docx")</f>
        <v>https://docs.wto.org/imrd/directdoc.asp?DDFDocuments/u/G/SPS/NJPN1405A1.docx</v>
      </c>
      <c r="T303" s="6" t="str">
        <f>HYPERLINK("https://docs.wto.org/imrd/directdoc.asp?DDFDocuments/v/G/SPS/NJPN1405A1.docx", "https://docs.wto.org/imrd/directdoc.asp?DDFDocuments/v/G/SPS/NJPN1405A1.docx")</f>
        <v>https://docs.wto.org/imrd/directdoc.asp?DDFDocuments/v/G/SPS/NJPN1405A1.docx</v>
      </c>
      <c r="U303" s="6" t="s">
        <v>38</v>
      </c>
      <c r="V303" s="6" t="s">
        <v>38</v>
      </c>
      <c r="W303" s="6" t="s">
        <v>38</v>
      </c>
      <c r="X303" s="6" t="s">
        <v>38</v>
      </c>
      <c r="Y303" s="6" t="s">
        <v>38</v>
      </c>
      <c r="Z303" s="6" t="s">
        <v>38</v>
      </c>
      <c r="AA303" s="6" t="s">
        <v>38</v>
      </c>
      <c r="AB303" s="9" t="s">
        <v>38</v>
      </c>
      <c r="AC303" s="6" t="s">
        <v>38</v>
      </c>
      <c r="AD303" s="6" t="s">
        <v>38</v>
      </c>
      <c r="AE303" s="6" t="s">
        <v>38</v>
      </c>
      <c r="AF303" s="6" t="s">
        <v>38</v>
      </c>
      <c r="AG303" s="6" t="s">
        <v>38</v>
      </c>
      <c r="AH303" s="9" t="s">
        <v>38</v>
      </c>
    </row>
    <row r="304" spans="1:34" ht="20.100000000000001" customHeight="1" x14ac:dyDescent="0.25">
      <c r="A304" s="6" t="s">
        <v>813</v>
      </c>
      <c r="B304" s="10">
        <v>46161</v>
      </c>
      <c r="C304" s="8" t="str">
        <f>HYPERLINK("https://epingalert.org/en/Search?viewData= G/SPS/N/NIC/301"," G/SPS/N/NIC/301")</f>
        <v xml:space="preserve"> G/SPS/N/NIC/301</v>
      </c>
      <c r="D304" s="9" t="s">
        <v>814</v>
      </c>
      <c r="E304" s="9" t="s">
        <v>815</v>
      </c>
      <c r="F304" s="9" t="s">
        <v>816</v>
      </c>
      <c r="G304" s="9" t="s">
        <v>817</v>
      </c>
      <c r="H304" s="9" t="s">
        <v>38</v>
      </c>
      <c r="I304" s="9" t="s">
        <v>818</v>
      </c>
      <c r="J304" s="9" t="s">
        <v>38</v>
      </c>
      <c r="K304" s="9" t="s">
        <v>819</v>
      </c>
      <c r="L304" s="6" t="s">
        <v>447</v>
      </c>
      <c r="M304" s="10">
        <v>46221</v>
      </c>
      <c r="N304" s="7" t="s">
        <v>74</v>
      </c>
      <c r="O304" s="7" t="s">
        <v>74</v>
      </c>
      <c r="P304" s="6" t="s">
        <v>43</v>
      </c>
      <c r="Q304" s="9" t="s">
        <v>820</v>
      </c>
      <c r="R304" s="6" t="str">
        <f>HYPERLINK("https://docs.wto.org/imrd/directdoc.asp?DDFDocuments/t/G/SPS/NNIC301.docx", "https://docs.wto.org/imrd/directdoc.asp?DDFDocuments/t/G/SPS/NNIC301.docx")</f>
        <v>https://docs.wto.org/imrd/directdoc.asp?DDFDocuments/t/G/SPS/NNIC301.docx</v>
      </c>
      <c r="S304" s="6" t="str">
        <f>HYPERLINK("https://docs.wto.org/imrd/directdoc.asp?DDFDocuments/u/G/SPS/NNIC301.docx", "https://docs.wto.org/imrd/directdoc.asp?DDFDocuments/u/G/SPS/NNIC301.docx")</f>
        <v>https://docs.wto.org/imrd/directdoc.asp?DDFDocuments/u/G/SPS/NNIC301.docx</v>
      </c>
      <c r="T304" s="6" t="str">
        <f>HYPERLINK("https://docs.wto.org/imrd/directdoc.asp?DDFDocuments/v/G/SPS/NNIC301.docx", "https://docs.wto.org/imrd/directdoc.asp?DDFDocuments/v/G/SPS/NNIC301.docx")</f>
        <v>https://docs.wto.org/imrd/directdoc.asp?DDFDocuments/v/G/SPS/NNIC301.docx</v>
      </c>
      <c r="U304" s="6" t="s">
        <v>38</v>
      </c>
      <c r="V304" s="6" t="s">
        <v>38</v>
      </c>
      <c r="W304" s="6" t="s">
        <v>38</v>
      </c>
      <c r="X304" s="6" t="s">
        <v>38</v>
      </c>
      <c r="Y304" s="6" t="s">
        <v>38</v>
      </c>
      <c r="Z304" s="6" t="s">
        <v>38</v>
      </c>
      <c r="AA304" s="6" t="s">
        <v>38</v>
      </c>
      <c r="AB304" s="9" t="s">
        <v>38</v>
      </c>
      <c r="AC304" s="6" t="s">
        <v>45</v>
      </c>
      <c r="AD304" s="6" t="s">
        <v>45</v>
      </c>
      <c r="AE304" s="6" t="s">
        <v>45</v>
      </c>
      <c r="AF304" s="6" t="s">
        <v>46</v>
      </c>
      <c r="AG304" s="6" t="s">
        <v>65</v>
      </c>
      <c r="AH304" s="9" t="s">
        <v>38</v>
      </c>
    </row>
    <row r="305" spans="1:34" ht="20.100000000000001" customHeight="1" x14ac:dyDescent="0.25">
      <c r="A305" s="6" t="s">
        <v>813</v>
      </c>
      <c r="B305" s="10">
        <v>46161</v>
      </c>
      <c r="C305" s="8" t="str">
        <f>HYPERLINK("https://epingalert.org/en/Search?viewData= G/SPS/N/NIC/302"," G/SPS/N/NIC/302")</f>
        <v xml:space="preserve"> G/SPS/N/NIC/302</v>
      </c>
      <c r="D305" s="9" t="s">
        <v>821</v>
      </c>
      <c r="E305" s="9" t="s">
        <v>822</v>
      </c>
      <c r="F305" s="9" t="s">
        <v>823</v>
      </c>
      <c r="G305" s="9" t="s">
        <v>337</v>
      </c>
      <c r="H305" s="9" t="s">
        <v>38</v>
      </c>
      <c r="I305" s="9" t="s">
        <v>818</v>
      </c>
      <c r="J305" s="9" t="s">
        <v>38</v>
      </c>
      <c r="K305" s="9" t="s">
        <v>819</v>
      </c>
      <c r="L305" s="6" t="s">
        <v>824</v>
      </c>
      <c r="M305" s="10">
        <v>46221</v>
      </c>
      <c r="N305" s="7" t="s">
        <v>74</v>
      </c>
      <c r="O305" s="7" t="s">
        <v>74</v>
      </c>
      <c r="P305" s="6" t="s">
        <v>43</v>
      </c>
      <c r="Q305" s="9" t="s">
        <v>825</v>
      </c>
      <c r="R305" s="6" t="str">
        <f>HYPERLINK("https://docs.wto.org/imrd/directdoc.asp?DDFDocuments/t/G/SPS/NNIC302.docx", "https://docs.wto.org/imrd/directdoc.asp?DDFDocuments/t/G/SPS/NNIC302.docx")</f>
        <v>https://docs.wto.org/imrd/directdoc.asp?DDFDocuments/t/G/SPS/NNIC302.docx</v>
      </c>
      <c r="S305" s="6" t="str">
        <f>HYPERLINK("https://docs.wto.org/imrd/directdoc.asp?DDFDocuments/u/G/SPS/NNIC302.docx", "https://docs.wto.org/imrd/directdoc.asp?DDFDocuments/u/G/SPS/NNIC302.docx")</f>
        <v>https://docs.wto.org/imrd/directdoc.asp?DDFDocuments/u/G/SPS/NNIC302.docx</v>
      </c>
      <c r="T305" s="6" t="str">
        <f>HYPERLINK("https://docs.wto.org/imrd/directdoc.asp?DDFDocuments/v/G/SPS/NNIC302.docx", "https://docs.wto.org/imrd/directdoc.asp?DDFDocuments/v/G/SPS/NNIC302.docx")</f>
        <v>https://docs.wto.org/imrd/directdoc.asp?DDFDocuments/v/G/SPS/NNIC302.docx</v>
      </c>
      <c r="U305" s="6" t="s">
        <v>38</v>
      </c>
      <c r="V305" s="6" t="s">
        <v>38</v>
      </c>
      <c r="W305" s="6" t="s">
        <v>38</v>
      </c>
      <c r="X305" s="6" t="s">
        <v>38</v>
      </c>
      <c r="Y305" s="6" t="s">
        <v>38</v>
      </c>
      <c r="Z305" s="6" t="s">
        <v>38</v>
      </c>
      <c r="AA305" s="6" t="s">
        <v>38</v>
      </c>
      <c r="AB305" s="9" t="s">
        <v>38</v>
      </c>
      <c r="AC305" s="6" t="s">
        <v>45</v>
      </c>
      <c r="AD305" s="6" t="s">
        <v>45</v>
      </c>
      <c r="AE305" s="6" t="s">
        <v>45</v>
      </c>
      <c r="AF305" s="6" t="s">
        <v>46</v>
      </c>
      <c r="AG305" s="6" t="s">
        <v>65</v>
      </c>
      <c r="AH305" s="9" t="s">
        <v>38</v>
      </c>
    </row>
    <row r="306" spans="1:34" ht="20.100000000000001" customHeight="1" x14ac:dyDescent="0.25">
      <c r="A306" s="6" t="s">
        <v>813</v>
      </c>
      <c r="B306" s="10">
        <v>46161</v>
      </c>
      <c r="C306" s="8" t="str">
        <f>HYPERLINK("https://epingalert.org/en/Search?viewData= G/SPS/N/NIC/303"," G/SPS/N/NIC/303")</f>
        <v xml:space="preserve"> G/SPS/N/NIC/303</v>
      </c>
      <c r="D306" s="9" t="s">
        <v>826</v>
      </c>
      <c r="E306" s="9" t="s">
        <v>827</v>
      </c>
      <c r="F306" s="9" t="s">
        <v>828</v>
      </c>
      <c r="G306" s="9" t="s">
        <v>829</v>
      </c>
      <c r="H306" s="9" t="s">
        <v>38</v>
      </c>
      <c r="I306" s="9" t="s">
        <v>818</v>
      </c>
      <c r="J306" s="9" t="s">
        <v>38</v>
      </c>
      <c r="K306" s="9" t="s">
        <v>819</v>
      </c>
      <c r="L306" s="6" t="s">
        <v>406</v>
      </c>
      <c r="M306" s="10">
        <v>46221</v>
      </c>
      <c r="N306" s="7" t="s">
        <v>74</v>
      </c>
      <c r="O306" s="7" t="s">
        <v>74</v>
      </c>
      <c r="P306" s="6" t="s">
        <v>43</v>
      </c>
      <c r="Q306" s="9" t="s">
        <v>830</v>
      </c>
      <c r="R306" s="6" t="str">
        <f>HYPERLINK("https://docs.wto.org/imrd/directdoc.asp?DDFDocuments/t/G/SPS/NNIC303.docx", "https://docs.wto.org/imrd/directdoc.asp?DDFDocuments/t/G/SPS/NNIC303.docx")</f>
        <v>https://docs.wto.org/imrd/directdoc.asp?DDFDocuments/t/G/SPS/NNIC303.docx</v>
      </c>
      <c r="S306" s="6" t="str">
        <f>HYPERLINK("https://docs.wto.org/imrd/directdoc.asp?DDFDocuments/u/G/SPS/NNIC303.docx", "https://docs.wto.org/imrd/directdoc.asp?DDFDocuments/u/G/SPS/NNIC303.docx")</f>
        <v>https://docs.wto.org/imrd/directdoc.asp?DDFDocuments/u/G/SPS/NNIC303.docx</v>
      </c>
      <c r="T306" s="6" t="str">
        <f>HYPERLINK("https://docs.wto.org/imrd/directdoc.asp?DDFDocuments/v/G/SPS/NNIC303.docx", "https://docs.wto.org/imrd/directdoc.asp?DDFDocuments/v/G/SPS/NNIC303.docx")</f>
        <v>https://docs.wto.org/imrd/directdoc.asp?DDFDocuments/v/G/SPS/NNIC303.docx</v>
      </c>
      <c r="U306" s="6" t="s">
        <v>38</v>
      </c>
      <c r="V306" s="6" t="s">
        <v>38</v>
      </c>
      <c r="W306" s="6" t="s">
        <v>38</v>
      </c>
      <c r="X306" s="6" t="s">
        <v>38</v>
      </c>
      <c r="Y306" s="6" t="s">
        <v>38</v>
      </c>
      <c r="Z306" s="6" t="s">
        <v>38</v>
      </c>
      <c r="AA306" s="6" t="s">
        <v>38</v>
      </c>
      <c r="AB306" s="9" t="s">
        <v>38</v>
      </c>
      <c r="AC306" s="6" t="s">
        <v>45</v>
      </c>
      <c r="AD306" s="6" t="s">
        <v>45</v>
      </c>
      <c r="AE306" s="6" t="s">
        <v>45</v>
      </c>
      <c r="AF306" s="6" t="s">
        <v>46</v>
      </c>
      <c r="AG306" s="6" t="s">
        <v>65</v>
      </c>
      <c r="AH306" s="9" t="s">
        <v>38</v>
      </c>
    </row>
    <row r="307" spans="1:34" ht="20.100000000000001" customHeight="1" x14ac:dyDescent="0.25">
      <c r="A307" s="6" t="s">
        <v>813</v>
      </c>
      <c r="B307" s="10">
        <v>46161</v>
      </c>
      <c r="C307" s="8" t="str">
        <f>HYPERLINK("https://epingalert.org/en/Search?viewData= G/SPS/N/NIC/304"," G/SPS/N/NIC/304")</f>
        <v xml:space="preserve"> G/SPS/N/NIC/304</v>
      </c>
      <c r="D307" s="9" t="s">
        <v>831</v>
      </c>
      <c r="E307" s="9" t="s">
        <v>832</v>
      </c>
      <c r="F307" s="9" t="s">
        <v>833</v>
      </c>
      <c r="G307" s="9" t="s">
        <v>834</v>
      </c>
      <c r="H307" s="9" t="s">
        <v>38</v>
      </c>
      <c r="I307" s="9" t="s">
        <v>818</v>
      </c>
      <c r="J307" s="9" t="s">
        <v>38</v>
      </c>
      <c r="K307" s="9" t="s">
        <v>819</v>
      </c>
      <c r="L307" s="6" t="s">
        <v>406</v>
      </c>
      <c r="M307" s="10">
        <v>46221</v>
      </c>
      <c r="N307" s="7" t="s">
        <v>74</v>
      </c>
      <c r="O307" s="7" t="s">
        <v>74</v>
      </c>
      <c r="P307" s="6" t="s">
        <v>43</v>
      </c>
      <c r="Q307" s="9" t="s">
        <v>835</v>
      </c>
      <c r="R307" s="6" t="str">
        <f>HYPERLINK("https://docs.wto.org/imrd/directdoc.asp?DDFDocuments/t/G/SPS/NNIC304.docx", "https://docs.wto.org/imrd/directdoc.asp?DDFDocuments/t/G/SPS/NNIC304.docx")</f>
        <v>https://docs.wto.org/imrd/directdoc.asp?DDFDocuments/t/G/SPS/NNIC304.docx</v>
      </c>
      <c r="S307" s="6" t="str">
        <f>HYPERLINK("https://docs.wto.org/imrd/directdoc.asp?DDFDocuments/u/G/SPS/NNIC304.docx", "https://docs.wto.org/imrd/directdoc.asp?DDFDocuments/u/G/SPS/NNIC304.docx")</f>
        <v>https://docs.wto.org/imrd/directdoc.asp?DDFDocuments/u/G/SPS/NNIC304.docx</v>
      </c>
      <c r="T307" s="6" t="str">
        <f>HYPERLINK("https://docs.wto.org/imrd/directdoc.asp?DDFDocuments/v/G/SPS/NNIC304.docx", "https://docs.wto.org/imrd/directdoc.asp?DDFDocuments/v/G/SPS/NNIC304.docx")</f>
        <v>https://docs.wto.org/imrd/directdoc.asp?DDFDocuments/v/G/SPS/NNIC304.docx</v>
      </c>
      <c r="U307" s="6" t="s">
        <v>38</v>
      </c>
      <c r="V307" s="6" t="s">
        <v>38</v>
      </c>
      <c r="W307" s="6" t="s">
        <v>38</v>
      </c>
      <c r="X307" s="6" t="s">
        <v>38</v>
      </c>
      <c r="Y307" s="6" t="s">
        <v>38</v>
      </c>
      <c r="Z307" s="6" t="s">
        <v>38</v>
      </c>
      <c r="AA307" s="6" t="s">
        <v>38</v>
      </c>
      <c r="AB307" s="9" t="s">
        <v>38</v>
      </c>
      <c r="AC307" s="6" t="s">
        <v>45</v>
      </c>
      <c r="AD307" s="6" t="s">
        <v>45</v>
      </c>
      <c r="AE307" s="6" t="s">
        <v>45</v>
      </c>
      <c r="AF307" s="6" t="s">
        <v>46</v>
      </c>
      <c r="AG307" s="6" t="s">
        <v>65</v>
      </c>
      <c r="AH307" s="9" t="s">
        <v>38</v>
      </c>
    </row>
    <row r="308" spans="1:34" ht="20.100000000000001" customHeight="1" x14ac:dyDescent="0.25">
      <c r="A308" s="6" t="s">
        <v>813</v>
      </c>
      <c r="B308" s="10">
        <v>46161</v>
      </c>
      <c r="C308" s="8" t="str">
        <f>HYPERLINK("https://epingalert.org/en/Search?viewData= G/SPS/N/NIC/305"," G/SPS/N/NIC/305")</f>
        <v xml:space="preserve"> G/SPS/N/NIC/305</v>
      </c>
      <c r="D308" s="9" t="s">
        <v>836</v>
      </c>
      <c r="E308" s="9" t="s">
        <v>837</v>
      </c>
      <c r="F308" s="9" t="s">
        <v>838</v>
      </c>
      <c r="G308" s="9" t="s">
        <v>834</v>
      </c>
      <c r="H308" s="9" t="s">
        <v>38</v>
      </c>
      <c r="I308" s="9" t="s">
        <v>818</v>
      </c>
      <c r="J308" s="9" t="s">
        <v>38</v>
      </c>
      <c r="K308" s="9" t="s">
        <v>819</v>
      </c>
      <c r="L308" s="6" t="s">
        <v>406</v>
      </c>
      <c r="M308" s="10">
        <v>46221</v>
      </c>
      <c r="N308" s="7" t="s">
        <v>74</v>
      </c>
      <c r="O308" s="7" t="s">
        <v>74</v>
      </c>
      <c r="P308" s="6" t="s">
        <v>43</v>
      </c>
      <c r="Q308" s="9" t="s">
        <v>839</v>
      </c>
      <c r="R308" s="6" t="str">
        <f>HYPERLINK("https://docs.wto.org/imrd/directdoc.asp?DDFDocuments/t/G/SPS/NNIC305.docx", "https://docs.wto.org/imrd/directdoc.asp?DDFDocuments/t/G/SPS/NNIC305.docx")</f>
        <v>https://docs.wto.org/imrd/directdoc.asp?DDFDocuments/t/G/SPS/NNIC305.docx</v>
      </c>
      <c r="S308" s="6" t="str">
        <f>HYPERLINK("https://docs.wto.org/imrd/directdoc.asp?DDFDocuments/u/G/SPS/NNIC305.docx", "https://docs.wto.org/imrd/directdoc.asp?DDFDocuments/u/G/SPS/NNIC305.docx")</f>
        <v>https://docs.wto.org/imrd/directdoc.asp?DDFDocuments/u/G/SPS/NNIC305.docx</v>
      </c>
      <c r="T308" s="6" t="str">
        <f>HYPERLINK("https://docs.wto.org/imrd/directdoc.asp?DDFDocuments/v/G/SPS/NNIC305.docx", "https://docs.wto.org/imrd/directdoc.asp?DDFDocuments/v/G/SPS/NNIC305.docx")</f>
        <v>https://docs.wto.org/imrd/directdoc.asp?DDFDocuments/v/G/SPS/NNIC305.docx</v>
      </c>
      <c r="U308" s="6" t="s">
        <v>38</v>
      </c>
      <c r="V308" s="6" t="s">
        <v>38</v>
      </c>
      <c r="W308" s="6" t="s">
        <v>38</v>
      </c>
      <c r="X308" s="6" t="s">
        <v>38</v>
      </c>
      <c r="Y308" s="6" t="s">
        <v>38</v>
      </c>
      <c r="Z308" s="6" t="s">
        <v>38</v>
      </c>
      <c r="AA308" s="6" t="s">
        <v>38</v>
      </c>
      <c r="AB308" s="9" t="s">
        <v>38</v>
      </c>
      <c r="AC308" s="6" t="s">
        <v>45</v>
      </c>
      <c r="AD308" s="6" t="s">
        <v>45</v>
      </c>
      <c r="AE308" s="6" t="s">
        <v>45</v>
      </c>
      <c r="AF308" s="6" t="s">
        <v>46</v>
      </c>
      <c r="AG308" s="6" t="s">
        <v>65</v>
      </c>
      <c r="AH308" s="9" t="s">
        <v>38</v>
      </c>
    </row>
    <row r="309" spans="1:34" ht="20.100000000000001" customHeight="1" x14ac:dyDescent="0.25">
      <c r="A309" s="6" t="s">
        <v>813</v>
      </c>
      <c r="B309" s="10">
        <v>46161</v>
      </c>
      <c r="C309" s="8" t="str">
        <f>HYPERLINK("https://epingalert.org/en/Search?viewData= G/SPS/N/NIC/306"," G/SPS/N/NIC/306")</f>
        <v xml:space="preserve"> G/SPS/N/NIC/306</v>
      </c>
      <c r="D309" s="9" t="s">
        <v>840</v>
      </c>
      <c r="E309" s="9" t="s">
        <v>841</v>
      </c>
      <c r="F309" s="9" t="s">
        <v>842</v>
      </c>
      <c r="G309" s="9" t="s">
        <v>843</v>
      </c>
      <c r="H309" s="9" t="s">
        <v>38</v>
      </c>
      <c r="I309" s="9" t="s">
        <v>818</v>
      </c>
      <c r="J309" s="9" t="s">
        <v>38</v>
      </c>
      <c r="K309" s="9" t="s">
        <v>819</v>
      </c>
      <c r="L309" s="6" t="s">
        <v>406</v>
      </c>
      <c r="M309" s="10">
        <v>46221</v>
      </c>
      <c r="N309" s="7" t="s">
        <v>74</v>
      </c>
      <c r="O309" s="7" t="s">
        <v>74</v>
      </c>
      <c r="P309" s="6" t="s">
        <v>43</v>
      </c>
      <c r="Q309" s="9" t="s">
        <v>844</v>
      </c>
      <c r="R309" s="6" t="str">
        <f>HYPERLINK("https://docs.wto.org/imrd/directdoc.asp?DDFDocuments/t/G/SPS/NNIC306.docx", "https://docs.wto.org/imrd/directdoc.asp?DDFDocuments/t/G/SPS/NNIC306.docx")</f>
        <v>https://docs.wto.org/imrd/directdoc.asp?DDFDocuments/t/G/SPS/NNIC306.docx</v>
      </c>
      <c r="S309" s="6" t="str">
        <f>HYPERLINK("https://docs.wto.org/imrd/directdoc.asp?DDFDocuments/u/G/SPS/NNIC306.docx", "https://docs.wto.org/imrd/directdoc.asp?DDFDocuments/u/G/SPS/NNIC306.docx")</f>
        <v>https://docs.wto.org/imrd/directdoc.asp?DDFDocuments/u/G/SPS/NNIC306.docx</v>
      </c>
      <c r="T309" s="6" t="str">
        <f>HYPERLINK("https://docs.wto.org/imrd/directdoc.asp?DDFDocuments/v/G/SPS/NNIC306.docx", "https://docs.wto.org/imrd/directdoc.asp?DDFDocuments/v/G/SPS/NNIC306.docx")</f>
        <v>https://docs.wto.org/imrd/directdoc.asp?DDFDocuments/v/G/SPS/NNIC306.docx</v>
      </c>
      <c r="U309" s="6" t="s">
        <v>38</v>
      </c>
      <c r="V309" s="6" t="s">
        <v>38</v>
      </c>
      <c r="W309" s="6" t="s">
        <v>38</v>
      </c>
      <c r="X309" s="6" t="s">
        <v>38</v>
      </c>
      <c r="Y309" s="6" t="s">
        <v>38</v>
      </c>
      <c r="Z309" s="6" t="s">
        <v>38</v>
      </c>
      <c r="AA309" s="6" t="s">
        <v>38</v>
      </c>
      <c r="AB309" s="9" t="s">
        <v>38</v>
      </c>
      <c r="AC309" s="6" t="s">
        <v>45</v>
      </c>
      <c r="AD309" s="6" t="s">
        <v>45</v>
      </c>
      <c r="AE309" s="6" t="s">
        <v>45</v>
      </c>
      <c r="AF309" s="6" t="s">
        <v>46</v>
      </c>
      <c r="AG309" s="6" t="s">
        <v>65</v>
      </c>
      <c r="AH309" s="9" t="s">
        <v>38</v>
      </c>
    </row>
    <row r="310" spans="1:34" ht="20.100000000000001" customHeight="1" x14ac:dyDescent="0.25">
      <c r="A310" s="6" t="s">
        <v>813</v>
      </c>
      <c r="B310" s="10">
        <v>46161</v>
      </c>
      <c r="C310" s="8" t="str">
        <f>HYPERLINK("https://epingalert.org/en/Search?viewData= G/SPS/N/NIC/307"," G/SPS/N/NIC/307")</f>
        <v xml:space="preserve"> G/SPS/N/NIC/307</v>
      </c>
      <c r="D310" s="9" t="s">
        <v>845</v>
      </c>
      <c r="E310" s="9" t="s">
        <v>846</v>
      </c>
      <c r="F310" s="9" t="s">
        <v>847</v>
      </c>
      <c r="G310" s="9" t="s">
        <v>848</v>
      </c>
      <c r="H310" s="9" t="s">
        <v>38</v>
      </c>
      <c r="I310" s="9" t="s">
        <v>818</v>
      </c>
      <c r="J310" s="9" t="s">
        <v>38</v>
      </c>
      <c r="K310" s="9" t="s">
        <v>819</v>
      </c>
      <c r="L310" s="6" t="s">
        <v>447</v>
      </c>
      <c r="M310" s="10">
        <v>46221</v>
      </c>
      <c r="N310" s="7" t="s">
        <v>74</v>
      </c>
      <c r="O310" s="7" t="s">
        <v>74</v>
      </c>
      <c r="P310" s="6" t="s">
        <v>43</v>
      </c>
      <c r="Q310" s="9" t="s">
        <v>849</v>
      </c>
      <c r="R310" s="6" t="str">
        <f>HYPERLINK("https://docs.wto.org/imrd/directdoc.asp?DDFDocuments/t/G/SPS/NNIC307.docx", "https://docs.wto.org/imrd/directdoc.asp?DDFDocuments/t/G/SPS/NNIC307.docx")</f>
        <v>https://docs.wto.org/imrd/directdoc.asp?DDFDocuments/t/G/SPS/NNIC307.docx</v>
      </c>
      <c r="S310" s="6" t="str">
        <f>HYPERLINK("https://docs.wto.org/imrd/directdoc.asp?DDFDocuments/u/G/SPS/NNIC307.docx", "https://docs.wto.org/imrd/directdoc.asp?DDFDocuments/u/G/SPS/NNIC307.docx")</f>
        <v>https://docs.wto.org/imrd/directdoc.asp?DDFDocuments/u/G/SPS/NNIC307.docx</v>
      </c>
      <c r="T310" s="6" t="str">
        <f>HYPERLINK("https://docs.wto.org/imrd/directdoc.asp?DDFDocuments/v/G/SPS/NNIC307.docx", "https://docs.wto.org/imrd/directdoc.asp?DDFDocuments/v/G/SPS/NNIC307.docx")</f>
        <v>https://docs.wto.org/imrd/directdoc.asp?DDFDocuments/v/G/SPS/NNIC307.docx</v>
      </c>
      <c r="U310" s="6" t="s">
        <v>38</v>
      </c>
      <c r="V310" s="6" t="s">
        <v>38</v>
      </c>
      <c r="W310" s="6" t="s">
        <v>38</v>
      </c>
      <c r="X310" s="6" t="s">
        <v>38</v>
      </c>
      <c r="Y310" s="6" t="s">
        <v>38</v>
      </c>
      <c r="Z310" s="6" t="s">
        <v>38</v>
      </c>
      <c r="AA310" s="6" t="s">
        <v>38</v>
      </c>
      <c r="AB310" s="9" t="s">
        <v>38</v>
      </c>
      <c r="AC310" s="6" t="s">
        <v>45</v>
      </c>
      <c r="AD310" s="6" t="s">
        <v>45</v>
      </c>
      <c r="AE310" s="6" t="s">
        <v>45</v>
      </c>
      <c r="AF310" s="6" t="s">
        <v>46</v>
      </c>
      <c r="AG310" s="6" t="s">
        <v>65</v>
      </c>
      <c r="AH310" s="9" t="s">
        <v>38</v>
      </c>
    </row>
    <row r="311" spans="1:34" ht="20.100000000000001" customHeight="1" x14ac:dyDescent="0.25">
      <c r="A311" s="6" t="s">
        <v>813</v>
      </c>
      <c r="B311" s="10">
        <v>46161</v>
      </c>
      <c r="C311" s="8" t="str">
        <f>HYPERLINK("https://epingalert.org/en/Search?viewData= G/SPS/N/NIC/308"," G/SPS/N/NIC/308")</f>
        <v xml:space="preserve"> G/SPS/N/NIC/308</v>
      </c>
      <c r="D311" s="9" t="s">
        <v>850</v>
      </c>
      <c r="E311" s="9" t="s">
        <v>851</v>
      </c>
      <c r="F311" s="9" t="s">
        <v>852</v>
      </c>
      <c r="G311" s="9" t="s">
        <v>853</v>
      </c>
      <c r="H311" s="9" t="s">
        <v>38</v>
      </c>
      <c r="I311" s="9" t="s">
        <v>818</v>
      </c>
      <c r="J311" s="9" t="s">
        <v>38</v>
      </c>
      <c r="K311" s="9" t="s">
        <v>819</v>
      </c>
      <c r="L311" s="6" t="s">
        <v>447</v>
      </c>
      <c r="M311" s="10">
        <v>46221</v>
      </c>
      <c r="N311" s="7" t="s">
        <v>74</v>
      </c>
      <c r="O311" s="7" t="s">
        <v>74</v>
      </c>
      <c r="P311" s="6" t="s">
        <v>43</v>
      </c>
      <c r="Q311" s="9" t="s">
        <v>854</v>
      </c>
      <c r="R311" s="6" t="str">
        <f>HYPERLINK("https://docs.wto.org/imrd/directdoc.asp?DDFDocuments/t/G/SPS/NNIC308.docx", "https://docs.wto.org/imrd/directdoc.asp?DDFDocuments/t/G/SPS/NNIC308.docx")</f>
        <v>https://docs.wto.org/imrd/directdoc.asp?DDFDocuments/t/G/SPS/NNIC308.docx</v>
      </c>
      <c r="S311" s="6" t="str">
        <f>HYPERLINK("https://docs.wto.org/imrd/directdoc.asp?DDFDocuments/u/G/SPS/NNIC308.docx", "https://docs.wto.org/imrd/directdoc.asp?DDFDocuments/u/G/SPS/NNIC308.docx")</f>
        <v>https://docs.wto.org/imrd/directdoc.asp?DDFDocuments/u/G/SPS/NNIC308.docx</v>
      </c>
      <c r="T311" s="6" t="str">
        <f>HYPERLINK("https://docs.wto.org/imrd/directdoc.asp?DDFDocuments/v/G/SPS/NNIC308.docx", "https://docs.wto.org/imrd/directdoc.asp?DDFDocuments/v/G/SPS/NNIC308.docx")</f>
        <v>https://docs.wto.org/imrd/directdoc.asp?DDFDocuments/v/G/SPS/NNIC308.docx</v>
      </c>
      <c r="U311" s="6" t="s">
        <v>38</v>
      </c>
      <c r="V311" s="6" t="s">
        <v>38</v>
      </c>
      <c r="W311" s="6" t="s">
        <v>38</v>
      </c>
      <c r="X311" s="6" t="s">
        <v>38</v>
      </c>
      <c r="Y311" s="6" t="s">
        <v>38</v>
      </c>
      <c r="Z311" s="6" t="s">
        <v>38</v>
      </c>
      <c r="AA311" s="6" t="s">
        <v>38</v>
      </c>
      <c r="AB311" s="9" t="s">
        <v>38</v>
      </c>
      <c r="AC311" s="6" t="s">
        <v>45</v>
      </c>
      <c r="AD311" s="6" t="s">
        <v>45</v>
      </c>
      <c r="AE311" s="6" t="s">
        <v>45</v>
      </c>
      <c r="AF311" s="6" t="s">
        <v>46</v>
      </c>
      <c r="AG311" s="6" t="s">
        <v>65</v>
      </c>
      <c r="AH311" s="9" t="s">
        <v>38</v>
      </c>
    </row>
    <row r="312" spans="1:34" ht="20.100000000000001" customHeight="1" x14ac:dyDescent="0.25">
      <c r="A312" s="6" t="s">
        <v>813</v>
      </c>
      <c r="B312" s="10">
        <v>46161</v>
      </c>
      <c r="C312" s="8" t="str">
        <f>HYPERLINK("https://epingalert.org/en/Search?viewData= G/SPS/N/NIC/309"," G/SPS/N/NIC/309")</f>
        <v xml:space="preserve"> G/SPS/N/NIC/309</v>
      </c>
      <c r="D312" s="9" t="s">
        <v>855</v>
      </c>
      <c r="E312" s="9" t="s">
        <v>856</v>
      </c>
      <c r="F312" s="9" t="s">
        <v>857</v>
      </c>
      <c r="G312" s="9" t="s">
        <v>858</v>
      </c>
      <c r="H312" s="9" t="s">
        <v>38</v>
      </c>
      <c r="I312" s="9" t="s">
        <v>818</v>
      </c>
      <c r="J312" s="9" t="s">
        <v>38</v>
      </c>
      <c r="K312" s="9" t="s">
        <v>819</v>
      </c>
      <c r="L312" s="6" t="s">
        <v>447</v>
      </c>
      <c r="M312" s="10">
        <v>46221</v>
      </c>
      <c r="N312" s="7" t="s">
        <v>74</v>
      </c>
      <c r="O312" s="7" t="s">
        <v>74</v>
      </c>
      <c r="P312" s="6" t="s">
        <v>43</v>
      </c>
      <c r="Q312" s="9" t="s">
        <v>859</v>
      </c>
      <c r="R312" s="6" t="str">
        <f>HYPERLINK("https://docs.wto.org/imrd/directdoc.asp?DDFDocuments/t/G/SPS/NNIC309.docx", "https://docs.wto.org/imrd/directdoc.asp?DDFDocuments/t/G/SPS/NNIC309.docx")</f>
        <v>https://docs.wto.org/imrd/directdoc.asp?DDFDocuments/t/G/SPS/NNIC309.docx</v>
      </c>
      <c r="S312" s="6" t="str">
        <f>HYPERLINK("https://docs.wto.org/imrd/directdoc.asp?DDFDocuments/u/G/SPS/NNIC309.docx", "https://docs.wto.org/imrd/directdoc.asp?DDFDocuments/u/G/SPS/NNIC309.docx")</f>
        <v>https://docs.wto.org/imrd/directdoc.asp?DDFDocuments/u/G/SPS/NNIC309.docx</v>
      </c>
      <c r="T312" s="6" t="str">
        <f>HYPERLINK("https://docs.wto.org/imrd/directdoc.asp?DDFDocuments/v/G/SPS/NNIC309.docx", "https://docs.wto.org/imrd/directdoc.asp?DDFDocuments/v/G/SPS/NNIC309.docx")</f>
        <v>https://docs.wto.org/imrd/directdoc.asp?DDFDocuments/v/G/SPS/NNIC309.docx</v>
      </c>
      <c r="U312" s="6" t="s">
        <v>38</v>
      </c>
      <c r="V312" s="6" t="s">
        <v>38</v>
      </c>
      <c r="W312" s="6" t="s">
        <v>38</v>
      </c>
      <c r="X312" s="6" t="s">
        <v>38</v>
      </c>
      <c r="Y312" s="6" t="s">
        <v>38</v>
      </c>
      <c r="Z312" s="6" t="s">
        <v>38</v>
      </c>
      <c r="AA312" s="6" t="s">
        <v>38</v>
      </c>
      <c r="AB312" s="9" t="s">
        <v>38</v>
      </c>
      <c r="AC312" s="6" t="s">
        <v>45</v>
      </c>
      <c r="AD312" s="6" t="s">
        <v>45</v>
      </c>
      <c r="AE312" s="6" t="s">
        <v>45</v>
      </c>
      <c r="AF312" s="6" t="s">
        <v>46</v>
      </c>
      <c r="AG312" s="6" t="s">
        <v>65</v>
      </c>
      <c r="AH312" s="9" t="s">
        <v>38</v>
      </c>
    </row>
    <row r="313" spans="1:34" ht="20.100000000000001" customHeight="1" x14ac:dyDescent="0.25">
      <c r="A313" s="6" t="s">
        <v>406</v>
      </c>
      <c r="B313" s="10">
        <v>46161</v>
      </c>
      <c r="C313" s="8" t="str">
        <f>HYPERLINK("https://epingalert.org/en/Search?viewData= G/SPS/N/PER/1126"," G/SPS/N/PER/1126")</f>
        <v xml:space="preserve"> G/SPS/N/PER/1126</v>
      </c>
      <c r="D313" s="9" t="s">
        <v>860</v>
      </c>
      <c r="E313" s="9" t="s">
        <v>861</v>
      </c>
      <c r="F313" s="9" t="s">
        <v>862</v>
      </c>
      <c r="G313" s="9" t="s">
        <v>863</v>
      </c>
      <c r="H313" s="9" t="s">
        <v>38</v>
      </c>
      <c r="I313" s="9" t="s">
        <v>52</v>
      </c>
      <c r="J313" s="9" t="s">
        <v>38</v>
      </c>
      <c r="K313" s="9" t="s">
        <v>168</v>
      </c>
      <c r="L313" s="6" t="s">
        <v>864</v>
      </c>
      <c r="M313" s="10" t="s">
        <v>38</v>
      </c>
      <c r="N313" s="7" t="s">
        <v>74</v>
      </c>
      <c r="O313" s="7" t="s">
        <v>471</v>
      </c>
      <c r="P313" s="6" t="s">
        <v>43</v>
      </c>
      <c r="Q313" s="9" t="s">
        <v>865</v>
      </c>
      <c r="R313" s="6" t="str">
        <f>HYPERLINK("https://docs.wto.org/imrd/directdoc.asp?DDFDocuments/t/G/SPS/NPER1126.docx", "https://docs.wto.org/imrd/directdoc.asp?DDFDocuments/t/G/SPS/NPER1126.docx")</f>
        <v>https://docs.wto.org/imrd/directdoc.asp?DDFDocuments/t/G/SPS/NPER1126.docx</v>
      </c>
      <c r="S313" s="6" t="str">
        <f>HYPERLINK("https://docs.wto.org/imrd/directdoc.asp?DDFDocuments/u/G/SPS/NPER1126.docx", "https://docs.wto.org/imrd/directdoc.asp?DDFDocuments/u/G/SPS/NPER1126.docx")</f>
        <v>https://docs.wto.org/imrd/directdoc.asp?DDFDocuments/u/G/SPS/NPER1126.docx</v>
      </c>
      <c r="T313" s="6" t="str">
        <f>HYPERLINK("https://docs.wto.org/imrd/directdoc.asp?DDFDocuments/v/G/SPS/NPER1126.docx", "https://docs.wto.org/imrd/directdoc.asp?DDFDocuments/v/G/SPS/NPER1126.docx")</f>
        <v>https://docs.wto.org/imrd/directdoc.asp?DDFDocuments/v/G/SPS/NPER1126.docx</v>
      </c>
      <c r="U313" s="6" t="s">
        <v>38</v>
      </c>
      <c r="V313" s="6" t="s">
        <v>38</v>
      </c>
      <c r="W313" s="6" t="s">
        <v>38</v>
      </c>
      <c r="X313" s="6" t="s">
        <v>38</v>
      </c>
      <c r="Y313" s="6" t="s">
        <v>38</v>
      </c>
      <c r="Z313" s="6" t="s">
        <v>38</v>
      </c>
      <c r="AA313" s="6" t="s">
        <v>38</v>
      </c>
      <c r="AB313" s="9" t="s">
        <v>38</v>
      </c>
      <c r="AC313" s="6" t="s">
        <v>45</v>
      </c>
      <c r="AD313" s="6" t="s">
        <v>45</v>
      </c>
      <c r="AE313" s="6" t="s">
        <v>46</v>
      </c>
      <c r="AF313" s="6" t="s">
        <v>45</v>
      </c>
      <c r="AG313" s="6" t="s">
        <v>46</v>
      </c>
      <c r="AH313" s="9" t="s">
        <v>38</v>
      </c>
    </row>
    <row r="314" spans="1:34" ht="20.100000000000001" customHeight="1" x14ac:dyDescent="0.25">
      <c r="A314" s="6" t="s">
        <v>406</v>
      </c>
      <c r="B314" s="10">
        <v>46161</v>
      </c>
      <c r="C314" s="8" t="str">
        <f>HYPERLINK("https://epingalert.org/en/Search?viewData= G/SPS/N/PER/1127"," G/SPS/N/PER/1127")</f>
        <v xml:space="preserve"> G/SPS/N/PER/1127</v>
      </c>
      <c r="D314" s="9" t="s">
        <v>866</v>
      </c>
      <c r="E314" s="9" t="s">
        <v>867</v>
      </c>
      <c r="F314" s="9" t="s">
        <v>868</v>
      </c>
      <c r="G314" s="9" t="s">
        <v>863</v>
      </c>
      <c r="H314" s="9" t="s">
        <v>38</v>
      </c>
      <c r="I314" s="9" t="s">
        <v>52</v>
      </c>
      <c r="J314" s="9" t="s">
        <v>38</v>
      </c>
      <c r="K314" s="9" t="s">
        <v>168</v>
      </c>
      <c r="L314" s="6" t="s">
        <v>864</v>
      </c>
      <c r="M314" s="10" t="s">
        <v>38</v>
      </c>
      <c r="N314" s="7" t="s">
        <v>74</v>
      </c>
      <c r="O314" s="7" t="s">
        <v>471</v>
      </c>
      <c r="P314" s="6" t="s">
        <v>43</v>
      </c>
      <c r="Q314" s="9" t="s">
        <v>869</v>
      </c>
      <c r="R314" s="6" t="str">
        <f>HYPERLINK("https://docs.wto.org/imrd/directdoc.asp?DDFDocuments/t/G/SPS/NPER1127.docx", "https://docs.wto.org/imrd/directdoc.asp?DDFDocuments/t/G/SPS/NPER1127.docx")</f>
        <v>https://docs.wto.org/imrd/directdoc.asp?DDFDocuments/t/G/SPS/NPER1127.docx</v>
      </c>
      <c r="S314" s="6" t="str">
        <f>HYPERLINK("https://docs.wto.org/imrd/directdoc.asp?DDFDocuments/u/G/SPS/NPER1127.docx", "https://docs.wto.org/imrd/directdoc.asp?DDFDocuments/u/G/SPS/NPER1127.docx")</f>
        <v>https://docs.wto.org/imrd/directdoc.asp?DDFDocuments/u/G/SPS/NPER1127.docx</v>
      </c>
      <c r="T314" s="6" t="str">
        <f>HYPERLINK("https://docs.wto.org/imrd/directdoc.asp?DDFDocuments/v/G/SPS/NPER1127.docx", "https://docs.wto.org/imrd/directdoc.asp?DDFDocuments/v/G/SPS/NPER1127.docx")</f>
        <v>https://docs.wto.org/imrd/directdoc.asp?DDFDocuments/v/G/SPS/NPER1127.docx</v>
      </c>
      <c r="U314" s="6" t="s">
        <v>38</v>
      </c>
      <c r="V314" s="6" t="s">
        <v>38</v>
      </c>
      <c r="W314" s="6" t="s">
        <v>38</v>
      </c>
      <c r="X314" s="6" t="s">
        <v>38</v>
      </c>
      <c r="Y314" s="6" t="s">
        <v>38</v>
      </c>
      <c r="Z314" s="6" t="s">
        <v>38</v>
      </c>
      <c r="AA314" s="6" t="s">
        <v>38</v>
      </c>
      <c r="AB314" s="9" t="s">
        <v>38</v>
      </c>
      <c r="AC314" s="6" t="s">
        <v>45</v>
      </c>
      <c r="AD314" s="6" t="s">
        <v>45</v>
      </c>
      <c r="AE314" s="6" t="s">
        <v>46</v>
      </c>
      <c r="AF314" s="6" t="s">
        <v>45</v>
      </c>
      <c r="AG314" s="6" t="s">
        <v>46</v>
      </c>
      <c r="AH314" s="9" t="s">
        <v>38</v>
      </c>
    </row>
    <row r="315" spans="1:34" ht="20.100000000000001" customHeight="1" x14ac:dyDescent="0.25">
      <c r="A315" s="6" t="s">
        <v>870</v>
      </c>
      <c r="B315" s="10">
        <v>46161</v>
      </c>
      <c r="C315" s="8" t="str">
        <f>HYPERLINK("https://epingalert.org/en/Search?viewData= G/SPS/N/SAU/603/Add.1"," G/SPS/N/SAU/603/Add.1")</f>
        <v xml:space="preserve"> G/SPS/N/SAU/603/Add.1</v>
      </c>
      <c r="D315" s="9" t="s">
        <v>871</v>
      </c>
      <c r="E315" s="9" t="s">
        <v>872</v>
      </c>
      <c r="F315" s="9" t="s">
        <v>873</v>
      </c>
      <c r="G315" s="9" t="s">
        <v>38</v>
      </c>
      <c r="H315" s="9" t="s">
        <v>38</v>
      </c>
      <c r="I315" s="9" t="s">
        <v>727</v>
      </c>
      <c r="J315" s="9" t="s">
        <v>38</v>
      </c>
      <c r="K315" s="9" t="s">
        <v>874</v>
      </c>
      <c r="L315" s="6"/>
      <c r="M315" s="10" t="s">
        <v>38</v>
      </c>
      <c r="N315" s="7"/>
      <c r="O315" s="7"/>
      <c r="P315" s="6" t="s">
        <v>162</v>
      </c>
      <c r="Q315" s="9" t="s">
        <v>875</v>
      </c>
      <c r="R315" s="6" t="str">
        <f>HYPERLINK("https://docs.wto.org/imrd/directdoc.asp?DDFDocuments/t/G/SPS/NSAU603A1.docx", "https://docs.wto.org/imrd/directdoc.asp?DDFDocuments/t/G/SPS/NSAU603A1.docx")</f>
        <v>https://docs.wto.org/imrd/directdoc.asp?DDFDocuments/t/G/SPS/NSAU603A1.docx</v>
      </c>
      <c r="S315" s="6" t="str">
        <f>HYPERLINK("https://docs.wto.org/imrd/directdoc.asp?DDFDocuments/u/G/SPS/NSAU603A1.docx", "https://docs.wto.org/imrd/directdoc.asp?DDFDocuments/u/G/SPS/NSAU603A1.docx")</f>
        <v>https://docs.wto.org/imrd/directdoc.asp?DDFDocuments/u/G/SPS/NSAU603A1.docx</v>
      </c>
      <c r="T315" s="6" t="str">
        <f>HYPERLINK("https://docs.wto.org/imrd/directdoc.asp?DDFDocuments/v/G/SPS/NSAU603A1.docx", "https://docs.wto.org/imrd/directdoc.asp?DDFDocuments/v/G/SPS/NSAU603A1.docx")</f>
        <v>https://docs.wto.org/imrd/directdoc.asp?DDFDocuments/v/G/SPS/NSAU603A1.docx</v>
      </c>
      <c r="U315" s="6" t="s">
        <v>38</v>
      </c>
      <c r="V315" s="6" t="s">
        <v>38</v>
      </c>
      <c r="W315" s="6" t="s">
        <v>38</v>
      </c>
      <c r="X315" s="6" t="s">
        <v>38</v>
      </c>
      <c r="Y315" s="6" t="s">
        <v>38</v>
      </c>
      <c r="Z315" s="6" t="s">
        <v>38</v>
      </c>
      <c r="AA315" s="6" t="s">
        <v>38</v>
      </c>
      <c r="AB315" s="9" t="s">
        <v>38</v>
      </c>
      <c r="AC315" s="6" t="s">
        <v>38</v>
      </c>
      <c r="AD315" s="6" t="s">
        <v>38</v>
      </c>
      <c r="AE315" s="6" t="s">
        <v>38</v>
      </c>
      <c r="AF315" s="6" t="s">
        <v>38</v>
      </c>
      <c r="AG315" s="6" t="s">
        <v>38</v>
      </c>
      <c r="AH315" s="9" t="s">
        <v>38</v>
      </c>
    </row>
    <row r="316" spans="1:34" ht="20.100000000000001" customHeight="1" x14ac:dyDescent="0.25">
      <c r="A316" s="6" t="s">
        <v>870</v>
      </c>
      <c r="B316" s="10">
        <v>46161</v>
      </c>
      <c r="C316" s="8" t="str">
        <f>HYPERLINK("https://epingalert.org/en/Search?viewData= G/SPS/N/SAU/618"," G/SPS/N/SAU/618")</f>
        <v xml:space="preserve"> G/SPS/N/SAU/618</v>
      </c>
      <c r="D316" s="9" t="s">
        <v>876</v>
      </c>
      <c r="E316" s="9" t="s">
        <v>877</v>
      </c>
      <c r="F316" s="9" t="s">
        <v>873</v>
      </c>
      <c r="G316" s="9" t="s">
        <v>38</v>
      </c>
      <c r="H316" s="9" t="s">
        <v>38</v>
      </c>
      <c r="I316" s="9" t="s">
        <v>727</v>
      </c>
      <c r="J316" s="9" t="s">
        <v>38</v>
      </c>
      <c r="K316" s="9" t="s">
        <v>878</v>
      </c>
      <c r="L316" s="6" t="s">
        <v>592</v>
      </c>
      <c r="M316" s="10" t="s">
        <v>38</v>
      </c>
      <c r="N316" s="7"/>
      <c r="O316" s="7">
        <v>46154</v>
      </c>
      <c r="P316" s="6" t="s">
        <v>351</v>
      </c>
      <c r="Q316" s="9" t="s">
        <v>879</v>
      </c>
      <c r="R316" s="6" t="str">
        <f>HYPERLINK("https://docs.wto.org/imrd/directdoc.asp?DDFDocuments/t/G/SPS/NSAU618.docx", "https://docs.wto.org/imrd/directdoc.asp?DDFDocuments/t/G/SPS/NSAU618.docx")</f>
        <v>https://docs.wto.org/imrd/directdoc.asp?DDFDocuments/t/G/SPS/NSAU618.docx</v>
      </c>
      <c r="S316" s="6" t="str">
        <f>HYPERLINK("https://docs.wto.org/imrd/directdoc.asp?DDFDocuments/u/G/SPS/NSAU618.docx", "https://docs.wto.org/imrd/directdoc.asp?DDFDocuments/u/G/SPS/NSAU618.docx")</f>
        <v>https://docs.wto.org/imrd/directdoc.asp?DDFDocuments/u/G/SPS/NSAU618.docx</v>
      </c>
      <c r="T316" s="6" t="str">
        <f>HYPERLINK("https://docs.wto.org/imrd/directdoc.asp?DDFDocuments/v/G/SPS/NSAU618.docx", "https://docs.wto.org/imrd/directdoc.asp?DDFDocuments/v/G/SPS/NSAU618.docx")</f>
        <v>https://docs.wto.org/imrd/directdoc.asp?DDFDocuments/v/G/SPS/NSAU618.docx</v>
      </c>
      <c r="U316" s="6" t="s">
        <v>38</v>
      </c>
      <c r="V316" s="6" t="s">
        <v>38</v>
      </c>
      <c r="W316" s="6" t="s">
        <v>38</v>
      </c>
      <c r="X316" s="6" t="s">
        <v>38</v>
      </c>
      <c r="Y316" s="6" t="s">
        <v>38</v>
      </c>
      <c r="Z316" s="6" t="s">
        <v>38</v>
      </c>
      <c r="AA316" s="6" t="s">
        <v>38</v>
      </c>
      <c r="AB316" s="9" t="s">
        <v>38</v>
      </c>
      <c r="AC316" s="6" t="s">
        <v>45</v>
      </c>
      <c r="AD316" s="6" t="s">
        <v>46</v>
      </c>
      <c r="AE316" s="6" t="s">
        <v>45</v>
      </c>
      <c r="AF316" s="6" t="s">
        <v>45</v>
      </c>
      <c r="AG316" s="6" t="s">
        <v>46</v>
      </c>
      <c r="AH316" s="9" t="s">
        <v>38</v>
      </c>
    </row>
    <row r="317" spans="1:34" ht="20.100000000000001" customHeight="1" x14ac:dyDescent="0.25">
      <c r="A317" s="6" t="s">
        <v>56</v>
      </c>
      <c r="B317" s="10">
        <v>46161</v>
      </c>
      <c r="C317" s="8" t="str">
        <f>HYPERLINK("https://epingalert.org/en/Search?viewData= G/TBT/N/JPN/908/Add.1"," G/TBT/N/JPN/908/Add.1")</f>
        <v xml:space="preserve"> G/TBT/N/JPN/908/Add.1</v>
      </c>
      <c r="D317" s="9" t="s">
        <v>880</v>
      </c>
      <c r="E317" s="9" t="s">
        <v>881</v>
      </c>
      <c r="F317" s="9" t="s">
        <v>882</v>
      </c>
      <c r="G317" s="9" t="s">
        <v>38</v>
      </c>
      <c r="H317" s="9" t="s">
        <v>883</v>
      </c>
      <c r="I317" s="9" t="s">
        <v>884</v>
      </c>
      <c r="J317" s="9" t="s">
        <v>38</v>
      </c>
      <c r="K317" s="9" t="s">
        <v>812</v>
      </c>
      <c r="L317" s="6"/>
      <c r="M317" s="10" t="s">
        <v>38</v>
      </c>
      <c r="N317" s="7"/>
      <c r="O317" s="7"/>
      <c r="P317" s="6" t="s">
        <v>54</v>
      </c>
      <c r="Q317" s="6"/>
      <c r="R317" s="6" t="str">
        <f>HYPERLINK("https://docs.wto.org/imrd/directdoc.asp?DDFDocuments/t/G/TBTN26/JPN908A1.docx", "https://docs.wto.org/imrd/directdoc.asp?DDFDocuments/t/G/TBTN26/JPN908A1.docx")</f>
        <v>https://docs.wto.org/imrd/directdoc.asp?DDFDocuments/t/G/TBTN26/JPN908A1.docx</v>
      </c>
      <c r="S317" s="6" t="str">
        <f>HYPERLINK("https://docs.wto.org/imrd/directdoc.asp?DDFDocuments/u/G/TBTN26/JPN908A1.docx", "https://docs.wto.org/imrd/directdoc.asp?DDFDocuments/u/G/TBTN26/JPN908A1.docx")</f>
        <v>https://docs.wto.org/imrd/directdoc.asp?DDFDocuments/u/G/TBTN26/JPN908A1.docx</v>
      </c>
      <c r="T317" s="6" t="str">
        <f>HYPERLINK("https://docs.wto.org/imrd/directdoc.asp?DDFDocuments/v/G/TBTN26/JPN908A1.docx", "https://docs.wto.org/imrd/directdoc.asp?DDFDocuments/v/G/TBTN26/JPN908A1.docx")</f>
        <v>https://docs.wto.org/imrd/directdoc.asp?DDFDocuments/v/G/TBTN26/JPN908A1.docx</v>
      </c>
      <c r="U317" s="6" t="s">
        <v>45</v>
      </c>
      <c r="V317" s="6" t="s">
        <v>45</v>
      </c>
      <c r="W317" s="6" t="s">
        <v>45</v>
      </c>
      <c r="X317" s="6" t="s">
        <v>45</v>
      </c>
      <c r="Y317" s="6" t="s">
        <v>45</v>
      </c>
      <c r="Z317" s="6" t="s">
        <v>45</v>
      </c>
      <c r="AA317" s="6" t="s">
        <v>45</v>
      </c>
      <c r="AB317" s="9" t="s">
        <v>38</v>
      </c>
      <c r="AC317" s="6" t="s">
        <v>38</v>
      </c>
      <c r="AD317" s="6" t="s">
        <v>38</v>
      </c>
      <c r="AE317" s="6" t="s">
        <v>38</v>
      </c>
      <c r="AF317" s="6" t="s">
        <v>38</v>
      </c>
      <c r="AG317" s="6" t="s">
        <v>38</v>
      </c>
      <c r="AH317" s="9" t="s">
        <v>38</v>
      </c>
    </row>
    <row r="318" spans="1:34" ht="20.100000000000001" customHeight="1" x14ac:dyDescent="0.25">
      <c r="A318" s="6" t="s">
        <v>528</v>
      </c>
      <c r="B318" s="10">
        <v>46161</v>
      </c>
      <c r="C318" s="8" t="str">
        <f>HYPERLINK("https://epingalert.org/en/Search?viewData= G/TBT/N/NZL/153"," G/TBT/N/NZL/153")</f>
        <v xml:space="preserve"> G/TBT/N/NZL/153</v>
      </c>
      <c r="D318" s="9" t="s">
        <v>777</v>
      </c>
      <c r="E318" s="9" t="s">
        <v>885</v>
      </c>
      <c r="F318" s="9" t="s">
        <v>779</v>
      </c>
      <c r="G318" s="9" t="s">
        <v>38</v>
      </c>
      <c r="H318" s="9" t="s">
        <v>886</v>
      </c>
      <c r="I318" s="9" t="s">
        <v>781</v>
      </c>
      <c r="J318" s="9" t="s">
        <v>782</v>
      </c>
      <c r="K318" s="9" t="s">
        <v>887</v>
      </c>
      <c r="L318" s="6"/>
      <c r="M318" s="10">
        <v>46221</v>
      </c>
      <c r="N318" s="7" t="s">
        <v>888</v>
      </c>
      <c r="O318" s="7" t="s">
        <v>889</v>
      </c>
      <c r="P318" s="6" t="s">
        <v>43</v>
      </c>
      <c r="Q318" s="9" t="s">
        <v>890</v>
      </c>
      <c r="R318" s="6" t="str">
        <f>HYPERLINK("https://docs.wto.org/imrd/directdoc.asp?DDFDocuments/t/G/TBTN26/NZL153.docx", "https://docs.wto.org/imrd/directdoc.asp?DDFDocuments/t/G/TBTN26/NZL153.docx")</f>
        <v>https://docs.wto.org/imrd/directdoc.asp?DDFDocuments/t/G/TBTN26/NZL153.docx</v>
      </c>
      <c r="S318" s="6" t="str">
        <f>HYPERLINK("https://docs.wto.org/imrd/directdoc.asp?DDFDocuments/u/G/TBTN26/NZL153.docx", "https://docs.wto.org/imrd/directdoc.asp?DDFDocuments/u/G/TBTN26/NZL153.docx")</f>
        <v>https://docs.wto.org/imrd/directdoc.asp?DDFDocuments/u/G/TBTN26/NZL153.docx</v>
      </c>
      <c r="T318" s="6" t="str">
        <f>HYPERLINK("https://docs.wto.org/imrd/directdoc.asp?DDFDocuments/v/G/TBTN26/NZL153.docx", "https://docs.wto.org/imrd/directdoc.asp?DDFDocuments/v/G/TBTN26/NZL153.docx")</f>
        <v>https://docs.wto.org/imrd/directdoc.asp?DDFDocuments/v/G/TBTN26/NZL153.docx</v>
      </c>
      <c r="U318" s="6" t="s">
        <v>46</v>
      </c>
      <c r="V318" s="6" t="s">
        <v>45</v>
      </c>
      <c r="W318" s="6" t="s">
        <v>45</v>
      </c>
      <c r="X318" s="6" t="s">
        <v>45</v>
      </c>
      <c r="Y318" s="6" t="s">
        <v>45</v>
      </c>
      <c r="Z318" s="6" t="s">
        <v>45</v>
      </c>
      <c r="AA318" s="6" t="s">
        <v>45</v>
      </c>
      <c r="AB318" s="9" t="s">
        <v>891</v>
      </c>
      <c r="AC318" s="6" t="s">
        <v>38</v>
      </c>
      <c r="AD318" s="6" t="s">
        <v>38</v>
      </c>
      <c r="AE318" s="6" t="s">
        <v>38</v>
      </c>
      <c r="AF318" s="6" t="s">
        <v>38</v>
      </c>
      <c r="AG318" s="6" t="s">
        <v>38</v>
      </c>
      <c r="AH318" s="9" t="s">
        <v>38</v>
      </c>
    </row>
    <row r="319" spans="1:34" ht="20.100000000000001" customHeight="1" x14ac:dyDescent="0.25">
      <c r="A319" s="6" t="s">
        <v>116</v>
      </c>
      <c r="B319" s="10">
        <v>46161</v>
      </c>
      <c r="C319" s="8" t="str">
        <f>HYPERLINK("https://epingalert.org/en/Search?viewData= G/TBT/N/USA/1881/Add.5"," G/TBT/N/USA/1881/Add.5")</f>
        <v xml:space="preserve"> G/TBT/N/USA/1881/Add.5</v>
      </c>
      <c r="D319" s="9" t="s">
        <v>295</v>
      </c>
      <c r="E319" s="9" t="s">
        <v>892</v>
      </c>
      <c r="F319" s="9" t="s">
        <v>297</v>
      </c>
      <c r="G319" s="9" t="s">
        <v>38</v>
      </c>
      <c r="H319" s="9" t="s">
        <v>893</v>
      </c>
      <c r="I319" s="9" t="s">
        <v>121</v>
      </c>
      <c r="J319" s="9"/>
      <c r="K319" s="9" t="s">
        <v>38</v>
      </c>
      <c r="L319" s="6"/>
      <c r="M319" s="10" t="s">
        <v>38</v>
      </c>
      <c r="N319" s="7"/>
      <c r="O319" s="7"/>
      <c r="P319" s="6" t="s">
        <v>54</v>
      </c>
      <c r="Q319" s="9" t="s">
        <v>894</v>
      </c>
      <c r="R319" s="6" t="str">
        <f>HYPERLINK("https://docs.wto.org/imrd/directdoc.asp?DDFDocuments/t/G/TBTN22/USA1881A5.docx", "https://docs.wto.org/imrd/directdoc.asp?DDFDocuments/t/G/TBTN22/USA1881A5.docx")</f>
        <v>https://docs.wto.org/imrd/directdoc.asp?DDFDocuments/t/G/TBTN22/USA1881A5.docx</v>
      </c>
      <c r="S319" s="6" t="str">
        <f>HYPERLINK("https://docs.wto.org/imrd/directdoc.asp?DDFDocuments/u/G/TBTN22/USA1881A5.docx", "https://docs.wto.org/imrd/directdoc.asp?DDFDocuments/u/G/TBTN22/USA1881A5.docx")</f>
        <v>https://docs.wto.org/imrd/directdoc.asp?DDFDocuments/u/G/TBTN22/USA1881A5.docx</v>
      </c>
      <c r="T319" s="6" t="str">
        <f>HYPERLINK("https://docs.wto.org/imrd/directdoc.asp?DDFDocuments/v/G/TBTN22/USA1881A5.docx", "https://docs.wto.org/imrd/directdoc.asp?DDFDocuments/v/G/TBTN22/USA1881A5.docx")</f>
        <v>https://docs.wto.org/imrd/directdoc.asp?DDFDocuments/v/G/TBTN22/USA1881A5.docx</v>
      </c>
      <c r="U319" s="6" t="s">
        <v>46</v>
      </c>
      <c r="V319" s="6" t="s">
        <v>45</v>
      </c>
      <c r="W319" s="6" t="s">
        <v>45</v>
      </c>
      <c r="X319" s="6" t="s">
        <v>45</v>
      </c>
      <c r="Y319" s="6" t="s">
        <v>45</v>
      </c>
      <c r="Z319" s="6" t="s">
        <v>45</v>
      </c>
      <c r="AA319" s="6" t="s">
        <v>45</v>
      </c>
      <c r="AB319" s="9" t="s">
        <v>38</v>
      </c>
      <c r="AC319" s="6" t="s">
        <v>38</v>
      </c>
      <c r="AD319" s="6" t="s">
        <v>38</v>
      </c>
      <c r="AE319" s="6" t="s">
        <v>38</v>
      </c>
      <c r="AF319" s="6" t="s">
        <v>38</v>
      </c>
      <c r="AG319" s="6" t="s">
        <v>38</v>
      </c>
      <c r="AH319" s="9" t="s">
        <v>38</v>
      </c>
    </row>
    <row r="320" spans="1:34" ht="20.100000000000001" customHeight="1" x14ac:dyDescent="0.25">
      <c r="A320" s="6" t="s">
        <v>116</v>
      </c>
      <c r="B320" s="10">
        <v>46161</v>
      </c>
      <c r="C320" s="8" t="str">
        <f>HYPERLINK("https://epingalert.org/en/Search?viewData= G/TBT/N/USA/2130/Rev.1/Add.1"," G/TBT/N/USA/2130/Rev.1/Add.1")</f>
        <v xml:space="preserve"> G/TBT/N/USA/2130/Rev.1/Add.1</v>
      </c>
      <c r="D320" s="9" t="s">
        <v>895</v>
      </c>
      <c r="E320" s="9" t="s">
        <v>896</v>
      </c>
      <c r="F320" s="9" t="s">
        <v>897</v>
      </c>
      <c r="G320" s="9" t="s">
        <v>38</v>
      </c>
      <c r="H320" s="9" t="s">
        <v>898</v>
      </c>
      <c r="I320" s="9" t="s">
        <v>899</v>
      </c>
      <c r="J320" s="9" t="s">
        <v>38</v>
      </c>
      <c r="K320" s="9" t="s">
        <v>38</v>
      </c>
      <c r="L320" s="6"/>
      <c r="M320" s="10" t="s">
        <v>38</v>
      </c>
      <c r="N320" s="7"/>
      <c r="O320" s="7"/>
      <c r="P320" s="6" t="s">
        <v>54</v>
      </c>
      <c r="Q320" s="9" t="s">
        <v>900</v>
      </c>
      <c r="R320" s="6" t="str">
        <f>HYPERLINK("https://docs.wto.org/imrd/directdoc.asp?DDFDocuments/t/G/TBTN24/USA2130R1A1.docx", "https://docs.wto.org/imrd/directdoc.asp?DDFDocuments/t/G/TBTN24/USA2130R1A1.docx")</f>
        <v>https://docs.wto.org/imrd/directdoc.asp?DDFDocuments/t/G/TBTN24/USA2130R1A1.docx</v>
      </c>
      <c r="S320" s="6" t="str">
        <f>HYPERLINK("https://docs.wto.org/imrd/directdoc.asp?DDFDocuments/u/G/TBTN24/USA2130R1A1.docx", "https://docs.wto.org/imrd/directdoc.asp?DDFDocuments/u/G/TBTN24/USA2130R1A1.docx")</f>
        <v>https://docs.wto.org/imrd/directdoc.asp?DDFDocuments/u/G/TBTN24/USA2130R1A1.docx</v>
      </c>
      <c r="T320" s="6" t="str">
        <f>HYPERLINK("https://docs.wto.org/imrd/directdoc.asp?DDFDocuments/v/G/TBTN24/USA2130R1A1.docx", "https://docs.wto.org/imrd/directdoc.asp?DDFDocuments/v/G/TBTN24/USA2130R1A1.docx")</f>
        <v>https://docs.wto.org/imrd/directdoc.asp?DDFDocuments/v/G/TBTN24/USA2130R1A1.docx</v>
      </c>
      <c r="U320" s="6" t="s">
        <v>45</v>
      </c>
      <c r="V320" s="6" t="s">
        <v>45</v>
      </c>
      <c r="W320" s="6" t="s">
        <v>45</v>
      </c>
      <c r="X320" s="6" t="s">
        <v>45</v>
      </c>
      <c r="Y320" s="6" t="s">
        <v>45</v>
      </c>
      <c r="Z320" s="6" t="s">
        <v>45</v>
      </c>
      <c r="AA320" s="6" t="s">
        <v>45</v>
      </c>
      <c r="AB320" s="9" t="s">
        <v>38</v>
      </c>
      <c r="AC320" s="6" t="s">
        <v>38</v>
      </c>
      <c r="AD320" s="6" t="s">
        <v>38</v>
      </c>
      <c r="AE320" s="6" t="s">
        <v>38</v>
      </c>
      <c r="AF320" s="6" t="s">
        <v>38</v>
      </c>
      <c r="AG320" s="6" t="s">
        <v>38</v>
      </c>
      <c r="AH320" s="9" t="s">
        <v>38</v>
      </c>
    </row>
    <row r="321" spans="1:34" ht="20.100000000000001" customHeight="1" x14ac:dyDescent="0.25">
      <c r="A321" s="6" t="s">
        <v>116</v>
      </c>
      <c r="B321" s="10">
        <v>46161</v>
      </c>
      <c r="C321" s="8" t="str">
        <f>HYPERLINK("https://epingalert.org/en/Search?viewData= G/TBT/N/USA/2218/Add.1"," G/TBT/N/USA/2218/Add.1")</f>
        <v xml:space="preserve"> G/TBT/N/USA/2218/Add.1</v>
      </c>
      <c r="D321" s="9" t="s">
        <v>901</v>
      </c>
      <c r="E321" s="9" t="s">
        <v>902</v>
      </c>
      <c r="F321" s="9" t="s">
        <v>903</v>
      </c>
      <c r="G321" s="9" t="s">
        <v>38</v>
      </c>
      <c r="H321" s="9" t="s">
        <v>904</v>
      </c>
      <c r="I321" s="9" t="s">
        <v>108</v>
      </c>
      <c r="J321" s="9" t="s">
        <v>38</v>
      </c>
      <c r="K321" s="9" t="s">
        <v>38</v>
      </c>
      <c r="L321" s="6"/>
      <c r="M321" s="10" t="s">
        <v>38</v>
      </c>
      <c r="N321" s="7"/>
      <c r="O321" s="7"/>
      <c r="P321" s="6" t="s">
        <v>54</v>
      </c>
      <c r="Q321" s="6"/>
      <c r="R321" s="6" t="str">
        <f>HYPERLINK("https://docs.wto.org/imrd/directdoc.asp?DDFDocuments/t/G/TBTN25/USA2218A1.docx", "https://docs.wto.org/imrd/directdoc.asp?DDFDocuments/t/G/TBTN25/USA2218A1.docx")</f>
        <v>https://docs.wto.org/imrd/directdoc.asp?DDFDocuments/t/G/TBTN25/USA2218A1.docx</v>
      </c>
      <c r="S321" s="6" t="str">
        <f>HYPERLINK("https://docs.wto.org/imrd/directdoc.asp?DDFDocuments/u/G/TBTN25/USA2218A1.docx", "https://docs.wto.org/imrd/directdoc.asp?DDFDocuments/u/G/TBTN25/USA2218A1.docx")</f>
        <v>https://docs.wto.org/imrd/directdoc.asp?DDFDocuments/u/G/TBTN25/USA2218A1.docx</v>
      </c>
      <c r="T321" s="6" t="str">
        <f>HYPERLINK("https://docs.wto.org/imrd/directdoc.asp?DDFDocuments/v/G/TBTN25/USA2218A1.docx", "https://docs.wto.org/imrd/directdoc.asp?DDFDocuments/v/G/TBTN25/USA2218A1.docx")</f>
        <v>https://docs.wto.org/imrd/directdoc.asp?DDFDocuments/v/G/TBTN25/USA2218A1.docx</v>
      </c>
      <c r="U321" s="6" t="s">
        <v>45</v>
      </c>
      <c r="V321" s="6" t="s">
        <v>45</v>
      </c>
      <c r="W321" s="6" t="s">
        <v>45</v>
      </c>
      <c r="X321" s="6" t="s">
        <v>45</v>
      </c>
      <c r="Y321" s="6" t="s">
        <v>45</v>
      </c>
      <c r="Z321" s="6" t="s">
        <v>45</v>
      </c>
      <c r="AA321" s="6" t="s">
        <v>45</v>
      </c>
      <c r="AB321" s="9" t="s">
        <v>38</v>
      </c>
      <c r="AC321" s="6" t="s">
        <v>38</v>
      </c>
      <c r="AD321" s="6" t="s">
        <v>38</v>
      </c>
      <c r="AE321" s="6" t="s">
        <v>38</v>
      </c>
      <c r="AF321" s="6" t="s">
        <v>38</v>
      </c>
      <c r="AG321" s="6" t="s">
        <v>38</v>
      </c>
      <c r="AH321" s="9" t="s">
        <v>38</v>
      </c>
    </row>
    <row r="322" spans="1:34" ht="20.100000000000001" customHeight="1" x14ac:dyDescent="0.25">
      <c r="A322" s="6" t="s">
        <v>116</v>
      </c>
      <c r="B322" s="10">
        <v>46161</v>
      </c>
      <c r="C322" s="8" t="str">
        <f>HYPERLINK("https://epingalert.org/en/Search?viewData= G/TBT/N/USA/2281"," G/TBT/N/USA/2281")</f>
        <v xml:space="preserve"> G/TBT/N/USA/2281</v>
      </c>
      <c r="D322" s="9" t="s">
        <v>905</v>
      </c>
      <c r="E322" s="9" t="s">
        <v>906</v>
      </c>
      <c r="F322" s="9" t="s">
        <v>907</v>
      </c>
      <c r="G322" s="9" t="s">
        <v>38</v>
      </c>
      <c r="H322" s="9" t="s">
        <v>908</v>
      </c>
      <c r="I322" s="9" t="s">
        <v>909</v>
      </c>
      <c r="J322" s="9" t="s">
        <v>38</v>
      </c>
      <c r="K322" s="9" t="s">
        <v>38</v>
      </c>
      <c r="L322" s="6"/>
      <c r="M322" s="10">
        <v>46209</v>
      </c>
      <c r="N322" s="7" t="s">
        <v>74</v>
      </c>
      <c r="O322" s="7" t="s">
        <v>74</v>
      </c>
      <c r="P322" s="6" t="s">
        <v>43</v>
      </c>
      <c r="Q322" s="9" t="s">
        <v>910</v>
      </c>
      <c r="R322" s="6" t="str">
        <f>HYPERLINK("https://docs.wto.org/imrd/directdoc.asp?DDFDocuments/t/G/TBTN26/USA2281.docx", "https://docs.wto.org/imrd/directdoc.asp?DDFDocuments/t/G/TBTN26/USA2281.docx")</f>
        <v>https://docs.wto.org/imrd/directdoc.asp?DDFDocuments/t/G/TBTN26/USA2281.docx</v>
      </c>
      <c r="S322" s="6" t="str">
        <f>HYPERLINK("https://docs.wto.org/imrd/directdoc.asp?DDFDocuments/u/G/TBTN26/USA2281.docx", "https://docs.wto.org/imrd/directdoc.asp?DDFDocuments/u/G/TBTN26/USA2281.docx")</f>
        <v>https://docs.wto.org/imrd/directdoc.asp?DDFDocuments/u/G/TBTN26/USA2281.docx</v>
      </c>
      <c r="T322" s="6" t="str">
        <f>HYPERLINK("https://docs.wto.org/imrd/directdoc.asp?DDFDocuments/v/G/TBTN26/USA2281.docx", "https://docs.wto.org/imrd/directdoc.asp?DDFDocuments/v/G/TBTN26/USA2281.docx")</f>
        <v>https://docs.wto.org/imrd/directdoc.asp?DDFDocuments/v/G/TBTN26/USA2281.docx</v>
      </c>
      <c r="U322" s="6" t="s">
        <v>46</v>
      </c>
      <c r="V322" s="6" t="s">
        <v>45</v>
      </c>
      <c r="W322" s="6" t="s">
        <v>46</v>
      </c>
      <c r="X322" s="6" t="s">
        <v>45</v>
      </c>
      <c r="Y322" s="6" t="s">
        <v>45</v>
      </c>
      <c r="Z322" s="6" t="s">
        <v>45</v>
      </c>
      <c r="AA322" s="6" t="s">
        <v>45</v>
      </c>
      <c r="AB322" s="9" t="s">
        <v>911</v>
      </c>
      <c r="AC322" s="6" t="s">
        <v>38</v>
      </c>
      <c r="AD322" s="6" t="s">
        <v>38</v>
      </c>
      <c r="AE322" s="6" t="s">
        <v>38</v>
      </c>
      <c r="AF322" s="6" t="s">
        <v>38</v>
      </c>
      <c r="AG322" s="6" t="s">
        <v>38</v>
      </c>
      <c r="AH322" s="9" t="s">
        <v>38</v>
      </c>
    </row>
    <row r="323" spans="1:34" ht="20.100000000000001" customHeight="1" x14ac:dyDescent="0.25">
      <c r="A323" s="6" t="s">
        <v>41</v>
      </c>
      <c r="B323" s="10">
        <v>46162</v>
      </c>
      <c r="C323" s="8" t="str">
        <f>HYPERLINK("https://epingalert.org/en/Search?viewData= G/SPS/N/CHL/884"," G/SPS/N/CHL/884")</f>
        <v xml:space="preserve"> G/SPS/N/CHL/884</v>
      </c>
      <c r="D323" s="9" t="s">
        <v>719</v>
      </c>
      <c r="E323" s="9" t="s">
        <v>720</v>
      </c>
      <c r="F323" s="9" t="s">
        <v>721</v>
      </c>
      <c r="G323" s="9" t="s">
        <v>337</v>
      </c>
      <c r="H323" s="9" t="s">
        <v>38</v>
      </c>
      <c r="I323" s="9" t="s">
        <v>52</v>
      </c>
      <c r="J323" s="9" t="s">
        <v>38</v>
      </c>
      <c r="K323" s="9" t="s">
        <v>168</v>
      </c>
      <c r="L323" s="6" t="s">
        <v>528</v>
      </c>
      <c r="M323" s="10">
        <v>46222</v>
      </c>
      <c r="N323" s="7" t="s">
        <v>722</v>
      </c>
      <c r="O323" s="7" t="s">
        <v>722</v>
      </c>
      <c r="P323" s="6" t="s">
        <v>43</v>
      </c>
      <c r="Q323" s="9" t="s">
        <v>723</v>
      </c>
      <c r="R323" s="6" t="str">
        <f>HYPERLINK("https://docs.wto.org/imrd/directdoc.asp?DDFDocuments/t/G/SPS/NCHL884.docx", "https://docs.wto.org/imrd/directdoc.asp?DDFDocuments/t/G/SPS/NCHL884.docx")</f>
        <v>https://docs.wto.org/imrd/directdoc.asp?DDFDocuments/t/G/SPS/NCHL884.docx</v>
      </c>
      <c r="S323" s="6" t="str">
        <f>HYPERLINK("https://docs.wto.org/imrd/directdoc.asp?DDFDocuments/u/G/SPS/NCHL884.docx", "https://docs.wto.org/imrd/directdoc.asp?DDFDocuments/u/G/SPS/NCHL884.docx")</f>
        <v>https://docs.wto.org/imrd/directdoc.asp?DDFDocuments/u/G/SPS/NCHL884.docx</v>
      </c>
      <c r="T323" s="6" t="str">
        <f>HYPERLINK("https://docs.wto.org/imrd/directdoc.asp?DDFDocuments/v/G/SPS/NCHL884.docx", "https://docs.wto.org/imrd/directdoc.asp?DDFDocuments/v/G/SPS/NCHL884.docx")</f>
        <v>https://docs.wto.org/imrd/directdoc.asp?DDFDocuments/v/G/SPS/NCHL884.docx</v>
      </c>
      <c r="U323" s="6" t="s">
        <v>38</v>
      </c>
      <c r="V323" s="6" t="s">
        <v>38</v>
      </c>
      <c r="W323" s="6" t="s">
        <v>38</v>
      </c>
      <c r="X323" s="6" t="s">
        <v>38</v>
      </c>
      <c r="Y323" s="6" t="s">
        <v>38</v>
      </c>
      <c r="Z323" s="6" t="s">
        <v>38</v>
      </c>
      <c r="AA323" s="6" t="s">
        <v>38</v>
      </c>
      <c r="AB323" s="9" t="s">
        <v>38</v>
      </c>
      <c r="AC323" s="6" t="s">
        <v>45</v>
      </c>
      <c r="AD323" s="6" t="s">
        <v>45</v>
      </c>
      <c r="AE323" s="6" t="s">
        <v>46</v>
      </c>
      <c r="AF323" s="6" t="s">
        <v>45</v>
      </c>
      <c r="AG323" s="6" t="s">
        <v>46</v>
      </c>
      <c r="AH323" s="9" t="s">
        <v>38</v>
      </c>
    </row>
    <row r="324" spans="1:34" ht="20.100000000000001" customHeight="1" x14ac:dyDescent="0.25">
      <c r="A324" s="6" t="s">
        <v>259</v>
      </c>
      <c r="B324" s="10">
        <v>46162</v>
      </c>
      <c r="C324" s="8" t="str">
        <f>HYPERLINK("https://epingalert.org/en/Search?viewData= G/SPS/N/EU/883/Corr.1"," G/SPS/N/EU/883/Corr.1")</f>
        <v xml:space="preserve"> G/SPS/N/EU/883/Corr.1</v>
      </c>
      <c r="D324" s="9" t="s">
        <v>724</v>
      </c>
      <c r="E324" s="9" t="s">
        <v>725</v>
      </c>
      <c r="F324" s="9" t="s">
        <v>726</v>
      </c>
      <c r="G324" s="9" t="s">
        <v>569</v>
      </c>
      <c r="H324" s="9" t="s">
        <v>38</v>
      </c>
      <c r="I324" s="9" t="s">
        <v>727</v>
      </c>
      <c r="J324" s="9" t="s">
        <v>38</v>
      </c>
      <c r="K324" s="9" t="s">
        <v>728</v>
      </c>
      <c r="L324" s="6"/>
      <c r="M324" s="10" t="s">
        <v>38</v>
      </c>
      <c r="N324" s="7"/>
      <c r="O324" s="7"/>
      <c r="P324" s="6" t="s">
        <v>299</v>
      </c>
      <c r="Q324" s="9" t="s">
        <v>729</v>
      </c>
      <c r="R324" s="6" t="str">
        <f>HYPERLINK("https://docs.wto.org/imrd/directdoc.asp?DDFDocuments/t/G/SPS/NEU883C1.docx", "https://docs.wto.org/imrd/directdoc.asp?DDFDocuments/t/G/SPS/NEU883C1.docx")</f>
        <v>https://docs.wto.org/imrd/directdoc.asp?DDFDocuments/t/G/SPS/NEU883C1.docx</v>
      </c>
      <c r="S324" s="6" t="str">
        <f>HYPERLINK("https://docs.wto.org/imrd/directdoc.asp?DDFDocuments/u/G/SPS/NEU883C1.docx", "https://docs.wto.org/imrd/directdoc.asp?DDFDocuments/u/G/SPS/NEU883C1.docx")</f>
        <v>https://docs.wto.org/imrd/directdoc.asp?DDFDocuments/u/G/SPS/NEU883C1.docx</v>
      </c>
      <c r="T324" s="6" t="str">
        <f>HYPERLINK("https://docs.wto.org/imrd/directdoc.asp?DDFDocuments/v/G/SPS/NEU883C1.docx", "https://docs.wto.org/imrd/directdoc.asp?DDFDocuments/v/G/SPS/NEU883C1.docx")</f>
        <v>https://docs.wto.org/imrd/directdoc.asp?DDFDocuments/v/G/SPS/NEU883C1.docx</v>
      </c>
      <c r="U324" s="6" t="s">
        <v>38</v>
      </c>
      <c r="V324" s="6" t="s">
        <v>38</v>
      </c>
      <c r="W324" s="6" t="s">
        <v>38</v>
      </c>
      <c r="X324" s="6" t="s">
        <v>38</v>
      </c>
      <c r="Y324" s="6" t="s">
        <v>38</v>
      </c>
      <c r="Z324" s="6" t="s">
        <v>38</v>
      </c>
      <c r="AA324" s="6" t="s">
        <v>38</v>
      </c>
      <c r="AB324" s="9" t="s">
        <v>38</v>
      </c>
      <c r="AC324" s="6" t="s">
        <v>38</v>
      </c>
      <c r="AD324" s="6" t="s">
        <v>38</v>
      </c>
      <c r="AE324" s="6" t="s">
        <v>38</v>
      </c>
      <c r="AF324" s="6" t="s">
        <v>38</v>
      </c>
      <c r="AG324" s="6" t="s">
        <v>38</v>
      </c>
      <c r="AH324" s="9" t="s">
        <v>38</v>
      </c>
    </row>
    <row r="325" spans="1:34" ht="20.100000000000001" customHeight="1" x14ac:dyDescent="0.25">
      <c r="A325" s="6" t="s">
        <v>627</v>
      </c>
      <c r="B325" s="10">
        <v>46162</v>
      </c>
      <c r="C325" s="8" t="str">
        <f>HYPERLINK("https://epingalert.org/en/Search?viewData= G/SPS/N/POL/26"," G/SPS/N/POL/26")</f>
        <v xml:space="preserve"> G/SPS/N/POL/26</v>
      </c>
      <c r="D325" s="9" t="s">
        <v>730</v>
      </c>
      <c r="E325" s="9" t="s">
        <v>731</v>
      </c>
      <c r="F325" s="9" t="s">
        <v>630</v>
      </c>
      <c r="G325" s="9" t="s">
        <v>38</v>
      </c>
      <c r="H325" s="9" t="s">
        <v>38</v>
      </c>
      <c r="I325" s="9" t="s">
        <v>60</v>
      </c>
      <c r="J325" s="9"/>
      <c r="K325" s="9" t="s">
        <v>61</v>
      </c>
      <c r="L325" s="6" t="s">
        <v>38</v>
      </c>
      <c r="M325" s="10" t="s">
        <v>38</v>
      </c>
      <c r="N325" s="7"/>
      <c r="O325" s="7">
        <v>46180</v>
      </c>
      <c r="P325" s="6" t="s">
        <v>351</v>
      </c>
      <c r="Q325" s="9" t="s">
        <v>732</v>
      </c>
      <c r="R325" s="6" t="str">
        <f>HYPERLINK("https://docs.wto.org/imrd/directdoc.asp?DDFDocuments/t/G/SPS/NPOL26.docx", "https://docs.wto.org/imrd/directdoc.asp?DDFDocuments/t/G/SPS/NPOL26.docx")</f>
        <v>https://docs.wto.org/imrd/directdoc.asp?DDFDocuments/t/G/SPS/NPOL26.docx</v>
      </c>
      <c r="S325" s="6" t="str">
        <f>HYPERLINK("https://docs.wto.org/imrd/directdoc.asp?DDFDocuments/u/G/SPS/NPOL26.docx", "https://docs.wto.org/imrd/directdoc.asp?DDFDocuments/u/G/SPS/NPOL26.docx")</f>
        <v>https://docs.wto.org/imrd/directdoc.asp?DDFDocuments/u/G/SPS/NPOL26.docx</v>
      </c>
      <c r="T325" s="6" t="str">
        <f>HYPERLINK("https://docs.wto.org/imrd/directdoc.asp?DDFDocuments/v/G/SPS/NPOL26.docx", "https://docs.wto.org/imrd/directdoc.asp?DDFDocuments/v/G/SPS/NPOL26.docx")</f>
        <v>https://docs.wto.org/imrd/directdoc.asp?DDFDocuments/v/G/SPS/NPOL26.docx</v>
      </c>
      <c r="U325" s="6" t="s">
        <v>38</v>
      </c>
      <c r="V325" s="6" t="s">
        <v>38</v>
      </c>
      <c r="W325" s="6" t="s">
        <v>38</v>
      </c>
      <c r="X325" s="6" t="s">
        <v>38</v>
      </c>
      <c r="Y325" s="6" t="s">
        <v>38</v>
      </c>
      <c r="Z325" s="6" t="s">
        <v>38</v>
      </c>
      <c r="AA325" s="6" t="s">
        <v>38</v>
      </c>
      <c r="AB325" s="9" t="s">
        <v>38</v>
      </c>
      <c r="AC325" s="6" t="s">
        <v>46</v>
      </c>
      <c r="AD325" s="6" t="s">
        <v>45</v>
      </c>
      <c r="AE325" s="6" t="s">
        <v>45</v>
      </c>
      <c r="AF325" s="6" t="s">
        <v>45</v>
      </c>
      <c r="AG325" s="6" t="s">
        <v>45</v>
      </c>
      <c r="AH325" s="9" t="s">
        <v>733</v>
      </c>
    </row>
    <row r="326" spans="1:34" ht="20.100000000000001" customHeight="1" x14ac:dyDescent="0.25">
      <c r="A326" s="6" t="s">
        <v>366</v>
      </c>
      <c r="B326" s="10">
        <v>46162</v>
      </c>
      <c r="C326" s="8" t="str">
        <f>HYPERLINK("https://epingalert.org/en/Search?viewData= G/SPS/N/THA/793/Add.1"," G/SPS/N/THA/793/Add.1")</f>
        <v xml:space="preserve"> G/SPS/N/THA/793/Add.1</v>
      </c>
      <c r="D326" s="9" t="s">
        <v>734</v>
      </c>
      <c r="E326" s="9" t="s">
        <v>735</v>
      </c>
      <c r="F326" s="9" t="s">
        <v>736</v>
      </c>
      <c r="G326" s="9" t="s">
        <v>38</v>
      </c>
      <c r="H326" s="9" t="s">
        <v>737</v>
      </c>
      <c r="I326" s="9" t="s">
        <v>60</v>
      </c>
      <c r="J326" s="9" t="s">
        <v>38</v>
      </c>
      <c r="K326" s="9" t="s">
        <v>738</v>
      </c>
      <c r="L326" s="6"/>
      <c r="M326" s="10" t="s">
        <v>38</v>
      </c>
      <c r="N326" s="7"/>
      <c r="O326" s="7"/>
      <c r="P326" s="6" t="s">
        <v>54</v>
      </c>
      <c r="Q326" s="9" t="s">
        <v>739</v>
      </c>
      <c r="R326" s="6" t="str">
        <f>HYPERLINK("https://docs.wto.org/imrd/directdoc.asp?DDFDocuments/t/G/SPS/NTHA793A1.docx", "https://docs.wto.org/imrd/directdoc.asp?DDFDocuments/t/G/SPS/NTHA793A1.docx")</f>
        <v>https://docs.wto.org/imrd/directdoc.asp?DDFDocuments/t/G/SPS/NTHA793A1.docx</v>
      </c>
      <c r="S326" s="6" t="str">
        <f>HYPERLINK("https://docs.wto.org/imrd/directdoc.asp?DDFDocuments/u/G/SPS/NTHA793A1.docx", "https://docs.wto.org/imrd/directdoc.asp?DDFDocuments/u/G/SPS/NTHA793A1.docx")</f>
        <v>https://docs.wto.org/imrd/directdoc.asp?DDFDocuments/u/G/SPS/NTHA793A1.docx</v>
      </c>
      <c r="T326" s="6" t="str">
        <f>HYPERLINK("https://docs.wto.org/imrd/directdoc.asp?DDFDocuments/v/G/SPS/NTHA793A1.docx", "https://docs.wto.org/imrd/directdoc.asp?DDFDocuments/v/G/SPS/NTHA793A1.docx")</f>
        <v>https://docs.wto.org/imrd/directdoc.asp?DDFDocuments/v/G/SPS/NTHA793A1.docx</v>
      </c>
      <c r="U326" s="6" t="s">
        <v>38</v>
      </c>
      <c r="V326" s="6" t="s">
        <v>38</v>
      </c>
      <c r="W326" s="6" t="s">
        <v>38</v>
      </c>
      <c r="X326" s="6" t="s">
        <v>38</v>
      </c>
      <c r="Y326" s="6" t="s">
        <v>38</v>
      </c>
      <c r="Z326" s="6" t="s">
        <v>38</v>
      </c>
      <c r="AA326" s="6" t="s">
        <v>38</v>
      </c>
      <c r="AB326" s="9" t="s">
        <v>38</v>
      </c>
      <c r="AC326" s="6" t="s">
        <v>38</v>
      </c>
      <c r="AD326" s="6" t="s">
        <v>38</v>
      </c>
      <c r="AE326" s="6" t="s">
        <v>38</v>
      </c>
      <c r="AF326" s="6" t="s">
        <v>38</v>
      </c>
      <c r="AG326" s="6" t="s">
        <v>38</v>
      </c>
      <c r="AH326" s="9" t="s">
        <v>38</v>
      </c>
    </row>
    <row r="327" spans="1:34" ht="20.100000000000001" customHeight="1" x14ac:dyDescent="0.25">
      <c r="A327" s="6" t="s">
        <v>156</v>
      </c>
      <c r="B327" s="10">
        <v>46162</v>
      </c>
      <c r="C327" s="8" t="str">
        <f>HYPERLINK("https://epingalert.org/en/Search?viewData= G/TBT/N/AUS/194/Add.1"," G/TBT/N/AUS/194/Add.1")</f>
        <v xml:space="preserve"> G/TBT/N/AUS/194/Add.1</v>
      </c>
      <c r="D327" s="9" t="s">
        <v>740</v>
      </c>
      <c r="E327" s="9" t="s">
        <v>38</v>
      </c>
      <c r="F327" s="9" t="s">
        <v>741</v>
      </c>
      <c r="G327" s="9" t="s">
        <v>742</v>
      </c>
      <c r="H327" s="9" t="s">
        <v>743</v>
      </c>
      <c r="I327" s="9" t="s">
        <v>108</v>
      </c>
      <c r="J327" s="9" t="s">
        <v>744</v>
      </c>
      <c r="K327" s="9" t="s">
        <v>38</v>
      </c>
      <c r="L327" s="6"/>
      <c r="M327" s="10" t="s">
        <v>38</v>
      </c>
      <c r="N327" s="7"/>
      <c r="O327" s="7"/>
      <c r="P327" s="6" t="s">
        <v>54</v>
      </c>
      <c r="Q327" s="9" t="s">
        <v>745</v>
      </c>
      <c r="R327" s="6" t="str">
        <f>HYPERLINK("https://docs.wto.org/imrd/directdoc.asp?DDFDocuments/t/G/TBTN25/AUS194A1.docx", "https://docs.wto.org/imrd/directdoc.asp?DDFDocuments/t/G/TBTN25/AUS194A1.docx")</f>
        <v>https://docs.wto.org/imrd/directdoc.asp?DDFDocuments/t/G/TBTN25/AUS194A1.docx</v>
      </c>
      <c r="S327" s="6" t="str">
        <f>HYPERLINK("https://docs.wto.org/imrd/directdoc.asp?DDFDocuments/u/G/TBTN25/AUS194A1.docx", "https://docs.wto.org/imrd/directdoc.asp?DDFDocuments/u/G/TBTN25/AUS194A1.docx")</f>
        <v>https://docs.wto.org/imrd/directdoc.asp?DDFDocuments/u/G/TBTN25/AUS194A1.docx</v>
      </c>
      <c r="T327" s="6" t="str">
        <f>HYPERLINK("https://docs.wto.org/imrd/directdoc.asp?DDFDocuments/v/G/TBTN25/AUS194A1.docx", "https://docs.wto.org/imrd/directdoc.asp?DDFDocuments/v/G/TBTN25/AUS194A1.docx")</f>
        <v>https://docs.wto.org/imrd/directdoc.asp?DDFDocuments/v/G/TBTN25/AUS194A1.docx</v>
      </c>
      <c r="U327" s="6" t="s">
        <v>45</v>
      </c>
      <c r="V327" s="6" t="s">
        <v>45</v>
      </c>
      <c r="W327" s="6" t="s">
        <v>45</v>
      </c>
      <c r="X327" s="6" t="s">
        <v>45</v>
      </c>
      <c r="Y327" s="6" t="s">
        <v>45</v>
      </c>
      <c r="Z327" s="6" t="s">
        <v>45</v>
      </c>
      <c r="AA327" s="6" t="s">
        <v>45</v>
      </c>
      <c r="AB327" s="9" t="s">
        <v>38</v>
      </c>
      <c r="AC327" s="6" t="s">
        <v>38</v>
      </c>
      <c r="AD327" s="6" t="s">
        <v>38</v>
      </c>
      <c r="AE327" s="6" t="s">
        <v>38</v>
      </c>
      <c r="AF327" s="6" t="s">
        <v>38</v>
      </c>
      <c r="AG327" s="6" t="s">
        <v>38</v>
      </c>
      <c r="AH327" s="9" t="s">
        <v>38</v>
      </c>
    </row>
    <row r="328" spans="1:34" ht="20.100000000000001" customHeight="1" x14ac:dyDescent="0.25">
      <c r="A328" s="6" t="s">
        <v>156</v>
      </c>
      <c r="B328" s="10">
        <v>46162</v>
      </c>
      <c r="C328" s="8" t="str">
        <f>HYPERLINK("https://epingalert.org/en/Search?viewData= G/TBT/N/AUS/199"," G/TBT/N/AUS/199")</f>
        <v xml:space="preserve"> G/TBT/N/AUS/199</v>
      </c>
      <c r="D328" s="9" t="s">
        <v>746</v>
      </c>
      <c r="E328" s="9" t="s">
        <v>747</v>
      </c>
      <c r="F328" s="9" t="s">
        <v>748</v>
      </c>
      <c r="G328" s="9" t="s">
        <v>749</v>
      </c>
      <c r="H328" s="9" t="s">
        <v>750</v>
      </c>
      <c r="I328" s="9" t="s">
        <v>108</v>
      </c>
      <c r="J328" s="9" t="s">
        <v>751</v>
      </c>
      <c r="K328" s="9" t="s">
        <v>38</v>
      </c>
      <c r="L328" s="6"/>
      <c r="M328" s="10">
        <v>46223</v>
      </c>
      <c r="N328" s="7">
        <v>46265</v>
      </c>
      <c r="O328" s="7">
        <v>46388</v>
      </c>
      <c r="P328" s="6" t="s">
        <v>43</v>
      </c>
      <c r="Q328" s="9" t="s">
        <v>752</v>
      </c>
      <c r="R328" s="6" t="str">
        <f>HYPERLINK("https://docs.wto.org/imrd/directdoc.asp?DDFDocuments/t/G/TBTN26/AUS199.docx", "https://docs.wto.org/imrd/directdoc.asp?DDFDocuments/t/G/TBTN26/AUS199.docx")</f>
        <v>https://docs.wto.org/imrd/directdoc.asp?DDFDocuments/t/G/TBTN26/AUS199.docx</v>
      </c>
      <c r="S328" s="6" t="str">
        <f>HYPERLINK("https://docs.wto.org/imrd/directdoc.asp?DDFDocuments/u/G/TBTN26/AUS199.docx", "https://docs.wto.org/imrd/directdoc.asp?DDFDocuments/u/G/TBTN26/AUS199.docx")</f>
        <v>https://docs.wto.org/imrd/directdoc.asp?DDFDocuments/u/G/TBTN26/AUS199.docx</v>
      </c>
      <c r="T328" s="6" t="str">
        <f>HYPERLINK("https://docs.wto.org/imrd/directdoc.asp?DDFDocuments/v/G/TBTN26/AUS199.docx", "https://docs.wto.org/imrd/directdoc.asp?DDFDocuments/v/G/TBTN26/AUS199.docx")</f>
        <v>https://docs.wto.org/imrd/directdoc.asp?DDFDocuments/v/G/TBTN26/AUS199.docx</v>
      </c>
      <c r="U328" s="6" t="s">
        <v>46</v>
      </c>
      <c r="V328" s="6" t="s">
        <v>45</v>
      </c>
      <c r="W328" s="6" t="s">
        <v>45</v>
      </c>
      <c r="X328" s="6" t="s">
        <v>45</v>
      </c>
      <c r="Y328" s="6" t="s">
        <v>45</v>
      </c>
      <c r="Z328" s="6" t="s">
        <v>45</v>
      </c>
      <c r="AA328" s="6" t="s">
        <v>45</v>
      </c>
      <c r="AB328" s="9" t="s">
        <v>753</v>
      </c>
      <c r="AC328" s="6" t="s">
        <v>38</v>
      </c>
      <c r="AD328" s="6" t="s">
        <v>38</v>
      </c>
      <c r="AE328" s="6" t="s">
        <v>38</v>
      </c>
      <c r="AF328" s="6" t="s">
        <v>38</v>
      </c>
      <c r="AG328" s="6" t="s">
        <v>38</v>
      </c>
      <c r="AH328" s="9" t="s">
        <v>38</v>
      </c>
    </row>
    <row r="329" spans="1:34" ht="20.100000000000001" customHeight="1" x14ac:dyDescent="0.25">
      <c r="A329" s="6" t="s">
        <v>66</v>
      </c>
      <c r="B329" s="10">
        <v>46162</v>
      </c>
      <c r="C329" s="8" t="str">
        <f>HYPERLINK("https://epingalert.org/en/Search?viewData= G/TBT/N/BDI/760, G/TBT/N/KEN/2050, G/TBT/N/RWA/1417, G/TBT/N/TZA/1595, G/TBT/N/UGA/2372"," G/TBT/N/BDI/760, G/TBT/N/KEN/2050, G/TBT/N/RWA/1417, G/TBT/N/TZA/1595, G/TBT/N/UGA/2372")</f>
        <v xml:space="preserve"> G/TBT/N/BDI/760, G/TBT/N/KEN/2050, G/TBT/N/RWA/1417, G/TBT/N/TZA/1595, G/TBT/N/UGA/2372</v>
      </c>
      <c r="D329" s="9" t="s">
        <v>754</v>
      </c>
      <c r="E329" s="9" t="s">
        <v>755</v>
      </c>
      <c r="F329" s="9" t="s">
        <v>756</v>
      </c>
      <c r="G329" s="9" t="s">
        <v>757</v>
      </c>
      <c r="H329" s="9" t="s">
        <v>758</v>
      </c>
      <c r="I329" s="9" t="s">
        <v>503</v>
      </c>
      <c r="J329" s="9" t="s">
        <v>38</v>
      </c>
      <c r="K329" s="9" t="s">
        <v>122</v>
      </c>
      <c r="L329" s="6"/>
      <c r="M329" s="10">
        <v>46222</v>
      </c>
      <c r="N329" s="7" t="s">
        <v>74</v>
      </c>
      <c r="O329" s="7" t="s">
        <v>74</v>
      </c>
      <c r="P329" s="6" t="s">
        <v>43</v>
      </c>
      <c r="Q329" s="9" t="s">
        <v>759</v>
      </c>
      <c r="R329" s="6" t="str">
        <f>HYPERLINK("https://docs.wto.org/imrd/directdoc.asp?DDFDocuments/t/G/TBTN26/BDI760.docx", "https://docs.wto.org/imrd/directdoc.asp?DDFDocuments/t/G/TBTN26/BDI760.docx")</f>
        <v>https://docs.wto.org/imrd/directdoc.asp?DDFDocuments/t/G/TBTN26/BDI760.docx</v>
      </c>
      <c r="S329" s="6" t="str">
        <f>HYPERLINK("https://docs.wto.org/imrd/directdoc.asp?DDFDocuments/u/G/TBTN26/BDI760.docx", "https://docs.wto.org/imrd/directdoc.asp?DDFDocuments/u/G/TBTN26/BDI760.docx")</f>
        <v>https://docs.wto.org/imrd/directdoc.asp?DDFDocuments/u/G/TBTN26/BDI760.docx</v>
      </c>
      <c r="T329" s="6" t="str">
        <f>HYPERLINK("https://docs.wto.org/imrd/directdoc.asp?DDFDocuments/v/G/TBTN26/BDI760.docx", "https://docs.wto.org/imrd/directdoc.asp?DDFDocuments/v/G/TBTN26/BDI760.docx")</f>
        <v>https://docs.wto.org/imrd/directdoc.asp?DDFDocuments/v/G/TBTN26/BDI760.docx</v>
      </c>
      <c r="U329" s="6" t="s">
        <v>46</v>
      </c>
      <c r="V329" s="6" t="s">
        <v>45</v>
      </c>
      <c r="W329" s="6" t="s">
        <v>45</v>
      </c>
      <c r="X329" s="6" t="s">
        <v>45</v>
      </c>
      <c r="Y329" s="6" t="s">
        <v>45</v>
      </c>
      <c r="Z329" s="6" t="s">
        <v>45</v>
      </c>
      <c r="AA329" s="6" t="s">
        <v>45</v>
      </c>
      <c r="AB329" s="9" t="s">
        <v>760</v>
      </c>
      <c r="AC329" s="6" t="s">
        <v>38</v>
      </c>
      <c r="AD329" s="6" t="s">
        <v>38</v>
      </c>
      <c r="AE329" s="6" t="s">
        <v>38</v>
      </c>
      <c r="AF329" s="6" t="s">
        <v>38</v>
      </c>
      <c r="AG329" s="6" t="s">
        <v>38</v>
      </c>
      <c r="AH329" s="9" t="s">
        <v>38</v>
      </c>
    </row>
    <row r="330" spans="1:34" ht="20.100000000000001" customHeight="1" x14ac:dyDescent="0.25">
      <c r="A330" s="6" t="s">
        <v>77</v>
      </c>
      <c r="B330" s="10">
        <v>46162</v>
      </c>
      <c r="C330" s="8" t="str">
        <f>HYPERLINK("https://epingalert.org/en/Search?viewData= G/TBT/N/BDI/760, G/TBT/N/KEN/2050, G/TBT/N/RWA/1417, G/TBT/N/TZA/1595, G/TBT/N/UGA/2372"," G/TBT/N/BDI/760, G/TBT/N/KEN/2050, G/TBT/N/RWA/1417, G/TBT/N/TZA/1595, G/TBT/N/UGA/2372")</f>
        <v xml:space="preserve"> G/TBT/N/BDI/760, G/TBT/N/KEN/2050, G/TBT/N/RWA/1417, G/TBT/N/TZA/1595, G/TBT/N/UGA/2372</v>
      </c>
      <c r="D330" s="9" t="s">
        <v>754</v>
      </c>
      <c r="E330" s="9" t="s">
        <v>755</v>
      </c>
      <c r="F330" s="9" t="s">
        <v>756</v>
      </c>
      <c r="G330" s="9" t="s">
        <v>757</v>
      </c>
      <c r="H330" s="9" t="s">
        <v>758</v>
      </c>
      <c r="I330" s="9" t="s">
        <v>503</v>
      </c>
      <c r="J330" s="9" t="s">
        <v>38</v>
      </c>
      <c r="K330" s="9" t="s">
        <v>122</v>
      </c>
      <c r="L330" s="6"/>
      <c r="M330" s="10">
        <v>46222</v>
      </c>
      <c r="N330" s="7" t="s">
        <v>74</v>
      </c>
      <c r="O330" s="7" t="s">
        <v>74</v>
      </c>
      <c r="P330" s="6" t="s">
        <v>43</v>
      </c>
      <c r="Q330" s="9" t="s">
        <v>759</v>
      </c>
      <c r="R330" s="6" t="str">
        <f>HYPERLINK("https://docs.wto.org/imrd/directdoc.asp?DDFDocuments/t/G/TBTN26/BDI760.docx", "https://docs.wto.org/imrd/directdoc.asp?DDFDocuments/t/G/TBTN26/BDI760.docx")</f>
        <v>https://docs.wto.org/imrd/directdoc.asp?DDFDocuments/t/G/TBTN26/BDI760.docx</v>
      </c>
      <c r="S330" s="6" t="str">
        <f>HYPERLINK("https://docs.wto.org/imrd/directdoc.asp?DDFDocuments/u/G/TBTN26/BDI760.docx", "https://docs.wto.org/imrd/directdoc.asp?DDFDocuments/u/G/TBTN26/BDI760.docx")</f>
        <v>https://docs.wto.org/imrd/directdoc.asp?DDFDocuments/u/G/TBTN26/BDI760.docx</v>
      </c>
      <c r="T330" s="6" t="str">
        <f>HYPERLINK("https://docs.wto.org/imrd/directdoc.asp?DDFDocuments/v/G/TBTN26/BDI760.docx", "https://docs.wto.org/imrd/directdoc.asp?DDFDocuments/v/G/TBTN26/BDI760.docx")</f>
        <v>https://docs.wto.org/imrd/directdoc.asp?DDFDocuments/v/G/TBTN26/BDI760.docx</v>
      </c>
      <c r="U330" s="6" t="s">
        <v>46</v>
      </c>
      <c r="V330" s="6" t="s">
        <v>45</v>
      </c>
      <c r="W330" s="6" t="s">
        <v>45</v>
      </c>
      <c r="X330" s="6" t="s">
        <v>45</v>
      </c>
      <c r="Y330" s="6" t="s">
        <v>45</v>
      </c>
      <c r="Z330" s="6" t="s">
        <v>45</v>
      </c>
      <c r="AA330" s="6" t="s">
        <v>45</v>
      </c>
      <c r="AB330" s="9" t="s">
        <v>760</v>
      </c>
      <c r="AC330" s="6" t="s">
        <v>38</v>
      </c>
      <c r="AD330" s="6" t="s">
        <v>38</v>
      </c>
      <c r="AE330" s="6" t="s">
        <v>38</v>
      </c>
      <c r="AF330" s="6" t="s">
        <v>38</v>
      </c>
      <c r="AG330" s="6" t="s">
        <v>38</v>
      </c>
      <c r="AH330" s="9" t="s">
        <v>38</v>
      </c>
    </row>
    <row r="331" spans="1:34" ht="20.100000000000001" customHeight="1" x14ac:dyDescent="0.25">
      <c r="A331" s="6" t="s">
        <v>78</v>
      </c>
      <c r="B331" s="10">
        <v>46162</v>
      </c>
      <c r="C331" s="8" t="str">
        <f>HYPERLINK("https://epingalert.org/en/Search?viewData= G/TBT/N/BDI/760, G/TBT/N/KEN/2050, G/TBT/N/RWA/1417, G/TBT/N/TZA/1595, G/TBT/N/UGA/2372"," G/TBT/N/BDI/760, G/TBT/N/KEN/2050, G/TBT/N/RWA/1417, G/TBT/N/TZA/1595, G/TBT/N/UGA/2372")</f>
        <v xml:space="preserve"> G/TBT/N/BDI/760, G/TBT/N/KEN/2050, G/TBT/N/RWA/1417, G/TBT/N/TZA/1595, G/TBT/N/UGA/2372</v>
      </c>
      <c r="D331" s="9" t="s">
        <v>754</v>
      </c>
      <c r="E331" s="9" t="s">
        <v>755</v>
      </c>
      <c r="F331" s="9" t="s">
        <v>756</v>
      </c>
      <c r="G331" s="9" t="s">
        <v>757</v>
      </c>
      <c r="H331" s="9" t="s">
        <v>758</v>
      </c>
      <c r="I331" s="9" t="s">
        <v>503</v>
      </c>
      <c r="J331" s="9" t="s">
        <v>38</v>
      </c>
      <c r="K331" s="9" t="s">
        <v>122</v>
      </c>
      <c r="L331" s="6"/>
      <c r="M331" s="10">
        <v>46222</v>
      </c>
      <c r="N331" s="7" t="s">
        <v>74</v>
      </c>
      <c r="O331" s="7" t="s">
        <v>74</v>
      </c>
      <c r="P331" s="6" t="s">
        <v>43</v>
      </c>
      <c r="Q331" s="9" t="s">
        <v>759</v>
      </c>
      <c r="R331" s="6" t="str">
        <f>HYPERLINK("https://docs.wto.org/imrd/directdoc.asp?DDFDocuments/t/G/TBTN26/BDI760.docx", "https://docs.wto.org/imrd/directdoc.asp?DDFDocuments/t/G/TBTN26/BDI760.docx")</f>
        <v>https://docs.wto.org/imrd/directdoc.asp?DDFDocuments/t/G/TBTN26/BDI760.docx</v>
      </c>
      <c r="S331" s="6" t="str">
        <f>HYPERLINK("https://docs.wto.org/imrd/directdoc.asp?DDFDocuments/u/G/TBTN26/BDI760.docx", "https://docs.wto.org/imrd/directdoc.asp?DDFDocuments/u/G/TBTN26/BDI760.docx")</f>
        <v>https://docs.wto.org/imrd/directdoc.asp?DDFDocuments/u/G/TBTN26/BDI760.docx</v>
      </c>
      <c r="T331" s="6" t="str">
        <f>HYPERLINK("https://docs.wto.org/imrd/directdoc.asp?DDFDocuments/v/G/TBTN26/BDI760.docx", "https://docs.wto.org/imrd/directdoc.asp?DDFDocuments/v/G/TBTN26/BDI760.docx")</f>
        <v>https://docs.wto.org/imrd/directdoc.asp?DDFDocuments/v/G/TBTN26/BDI760.docx</v>
      </c>
      <c r="U331" s="6" t="s">
        <v>46</v>
      </c>
      <c r="V331" s="6" t="s">
        <v>45</v>
      </c>
      <c r="W331" s="6" t="s">
        <v>45</v>
      </c>
      <c r="X331" s="6" t="s">
        <v>45</v>
      </c>
      <c r="Y331" s="6" t="s">
        <v>45</v>
      </c>
      <c r="Z331" s="6" t="s">
        <v>45</v>
      </c>
      <c r="AA331" s="6" t="s">
        <v>45</v>
      </c>
      <c r="AB331" s="9" t="s">
        <v>760</v>
      </c>
      <c r="AC331" s="6" t="s">
        <v>38</v>
      </c>
      <c r="AD331" s="6" t="s">
        <v>38</v>
      </c>
      <c r="AE331" s="6" t="s">
        <v>38</v>
      </c>
      <c r="AF331" s="6" t="s">
        <v>38</v>
      </c>
      <c r="AG331" s="6" t="s">
        <v>38</v>
      </c>
      <c r="AH331" s="9" t="s">
        <v>38</v>
      </c>
    </row>
    <row r="332" spans="1:34" ht="20.100000000000001" customHeight="1" x14ac:dyDescent="0.25">
      <c r="A332" s="6" t="s">
        <v>79</v>
      </c>
      <c r="B332" s="10">
        <v>46162</v>
      </c>
      <c r="C332" s="8" t="str">
        <f>HYPERLINK("https://epingalert.org/en/Search?viewData= G/TBT/N/BDI/760, G/TBT/N/KEN/2050, G/TBT/N/RWA/1417, G/TBT/N/TZA/1595, G/TBT/N/UGA/2372"," G/TBT/N/BDI/760, G/TBT/N/KEN/2050, G/TBT/N/RWA/1417, G/TBT/N/TZA/1595, G/TBT/N/UGA/2372")</f>
        <v xml:space="preserve"> G/TBT/N/BDI/760, G/TBT/N/KEN/2050, G/TBT/N/RWA/1417, G/TBT/N/TZA/1595, G/TBT/N/UGA/2372</v>
      </c>
      <c r="D332" s="9" t="s">
        <v>754</v>
      </c>
      <c r="E332" s="9" t="s">
        <v>755</v>
      </c>
      <c r="F332" s="9" t="s">
        <v>756</v>
      </c>
      <c r="G332" s="9" t="s">
        <v>757</v>
      </c>
      <c r="H332" s="9" t="s">
        <v>758</v>
      </c>
      <c r="I332" s="9" t="s">
        <v>503</v>
      </c>
      <c r="J332" s="9" t="s">
        <v>38</v>
      </c>
      <c r="K332" s="9" t="s">
        <v>122</v>
      </c>
      <c r="L332" s="6"/>
      <c r="M332" s="10">
        <v>46222</v>
      </c>
      <c r="N332" s="7" t="s">
        <v>74</v>
      </c>
      <c r="O332" s="7" t="s">
        <v>74</v>
      </c>
      <c r="P332" s="6" t="s">
        <v>43</v>
      </c>
      <c r="Q332" s="9" t="s">
        <v>759</v>
      </c>
      <c r="R332" s="6" t="str">
        <f>HYPERLINK("https://docs.wto.org/imrd/directdoc.asp?DDFDocuments/t/G/TBTN26/BDI760.docx", "https://docs.wto.org/imrd/directdoc.asp?DDFDocuments/t/G/TBTN26/BDI760.docx")</f>
        <v>https://docs.wto.org/imrd/directdoc.asp?DDFDocuments/t/G/TBTN26/BDI760.docx</v>
      </c>
      <c r="S332" s="6" t="str">
        <f>HYPERLINK("https://docs.wto.org/imrd/directdoc.asp?DDFDocuments/u/G/TBTN26/BDI760.docx", "https://docs.wto.org/imrd/directdoc.asp?DDFDocuments/u/G/TBTN26/BDI760.docx")</f>
        <v>https://docs.wto.org/imrd/directdoc.asp?DDFDocuments/u/G/TBTN26/BDI760.docx</v>
      </c>
      <c r="T332" s="6" t="str">
        <f>HYPERLINK("https://docs.wto.org/imrd/directdoc.asp?DDFDocuments/v/G/TBTN26/BDI760.docx", "https://docs.wto.org/imrd/directdoc.asp?DDFDocuments/v/G/TBTN26/BDI760.docx")</f>
        <v>https://docs.wto.org/imrd/directdoc.asp?DDFDocuments/v/G/TBTN26/BDI760.docx</v>
      </c>
      <c r="U332" s="6" t="s">
        <v>46</v>
      </c>
      <c r="V332" s="6" t="s">
        <v>45</v>
      </c>
      <c r="W332" s="6" t="s">
        <v>45</v>
      </c>
      <c r="X332" s="6" t="s">
        <v>45</v>
      </c>
      <c r="Y332" s="6" t="s">
        <v>45</v>
      </c>
      <c r="Z332" s="6" t="s">
        <v>45</v>
      </c>
      <c r="AA332" s="6" t="s">
        <v>45</v>
      </c>
      <c r="AB332" s="9" t="s">
        <v>760</v>
      </c>
      <c r="AC332" s="6" t="s">
        <v>38</v>
      </c>
      <c r="AD332" s="6" t="s">
        <v>38</v>
      </c>
      <c r="AE332" s="6" t="s">
        <v>38</v>
      </c>
      <c r="AF332" s="6" t="s">
        <v>38</v>
      </c>
      <c r="AG332" s="6" t="s">
        <v>38</v>
      </c>
      <c r="AH332" s="9" t="s">
        <v>38</v>
      </c>
    </row>
    <row r="333" spans="1:34" ht="20.100000000000001" customHeight="1" x14ac:dyDescent="0.25">
      <c r="A333" s="6" t="s">
        <v>80</v>
      </c>
      <c r="B333" s="10">
        <v>46162</v>
      </c>
      <c r="C333" s="8" t="str">
        <f>HYPERLINK("https://epingalert.org/en/Search?viewData= G/TBT/N/BDI/760, G/TBT/N/KEN/2050, G/TBT/N/RWA/1417, G/TBT/N/TZA/1595, G/TBT/N/UGA/2372"," G/TBT/N/BDI/760, G/TBT/N/KEN/2050, G/TBT/N/RWA/1417, G/TBT/N/TZA/1595, G/TBT/N/UGA/2372")</f>
        <v xml:space="preserve"> G/TBT/N/BDI/760, G/TBT/N/KEN/2050, G/TBT/N/RWA/1417, G/TBT/N/TZA/1595, G/TBT/N/UGA/2372</v>
      </c>
      <c r="D333" s="9" t="s">
        <v>754</v>
      </c>
      <c r="E333" s="9" t="s">
        <v>755</v>
      </c>
      <c r="F333" s="9" t="s">
        <v>756</v>
      </c>
      <c r="G333" s="9" t="s">
        <v>757</v>
      </c>
      <c r="H333" s="9" t="s">
        <v>758</v>
      </c>
      <c r="I333" s="9" t="s">
        <v>503</v>
      </c>
      <c r="J333" s="9" t="s">
        <v>38</v>
      </c>
      <c r="K333" s="9" t="s">
        <v>122</v>
      </c>
      <c r="L333" s="6"/>
      <c r="M333" s="10">
        <v>46222</v>
      </c>
      <c r="N333" s="7" t="s">
        <v>74</v>
      </c>
      <c r="O333" s="7" t="s">
        <v>74</v>
      </c>
      <c r="P333" s="6" t="s">
        <v>43</v>
      </c>
      <c r="Q333" s="9" t="s">
        <v>759</v>
      </c>
      <c r="R333" s="6" t="str">
        <f>HYPERLINK("https://docs.wto.org/imrd/directdoc.asp?DDFDocuments/t/G/TBTN26/BDI760.docx", "https://docs.wto.org/imrd/directdoc.asp?DDFDocuments/t/G/TBTN26/BDI760.docx")</f>
        <v>https://docs.wto.org/imrd/directdoc.asp?DDFDocuments/t/G/TBTN26/BDI760.docx</v>
      </c>
      <c r="S333" s="6" t="str">
        <f>HYPERLINK("https://docs.wto.org/imrd/directdoc.asp?DDFDocuments/u/G/TBTN26/BDI760.docx", "https://docs.wto.org/imrd/directdoc.asp?DDFDocuments/u/G/TBTN26/BDI760.docx")</f>
        <v>https://docs.wto.org/imrd/directdoc.asp?DDFDocuments/u/G/TBTN26/BDI760.docx</v>
      </c>
      <c r="T333" s="6" t="str">
        <f>HYPERLINK("https://docs.wto.org/imrd/directdoc.asp?DDFDocuments/v/G/TBTN26/BDI760.docx", "https://docs.wto.org/imrd/directdoc.asp?DDFDocuments/v/G/TBTN26/BDI760.docx")</f>
        <v>https://docs.wto.org/imrd/directdoc.asp?DDFDocuments/v/G/TBTN26/BDI760.docx</v>
      </c>
      <c r="U333" s="6" t="s">
        <v>46</v>
      </c>
      <c r="V333" s="6" t="s">
        <v>45</v>
      </c>
      <c r="W333" s="6" t="s">
        <v>45</v>
      </c>
      <c r="X333" s="6" t="s">
        <v>45</v>
      </c>
      <c r="Y333" s="6" t="s">
        <v>45</v>
      </c>
      <c r="Z333" s="6" t="s">
        <v>45</v>
      </c>
      <c r="AA333" s="6" t="s">
        <v>45</v>
      </c>
      <c r="AB333" s="9" t="s">
        <v>760</v>
      </c>
      <c r="AC333" s="6" t="s">
        <v>38</v>
      </c>
      <c r="AD333" s="6" t="s">
        <v>38</v>
      </c>
      <c r="AE333" s="6" t="s">
        <v>38</v>
      </c>
      <c r="AF333" s="6" t="s">
        <v>38</v>
      </c>
      <c r="AG333" s="6" t="s">
        <v>38</v>
      </c>
      <c r="AH333" s="9" t="s">
        <v>38</v>
      </c>
    </row>
    <row r="334" spans="1:34" ht="20.100000000000001" customHeight="1" x14ac:dyDescent="0.25">
      <c r="A334" s="6" t="s">
        <v>560</v>
      </c>
      <c r="B334" s="10">
        <v>46162</v>
      </c>
      <c r="C334" s="8" t="str">
        <f>HYPERLINK("https://epingalert.org/en/Search?viewData= G/TBT/N/CAN/777"," G/TBT/N/CAN/777")</f>
        <v xml:space="preserve"> G/TBT/N/CAN/777</v>
      </c>
      <c r="D334" s="9" t="s">
        <v>761</v>
      </c>
      <c r="E334" s="9" t="s">
        <v>762</v>
      </c>
      <c r="F334" s="9" t="s">
        <v>763</v>
      </c>
      <c r="G334" s="9" t="s">
        <v>38</v>
      </c>
      <c r="H334" s="9" t="s">
        <v>764</v>
      </c>
      <c r="I334" s="9" t="s">
        <v>765</v>
      </c>
      <c r="J334" s="9" t="s">
        <v>766</v>
      </c>
      <c r="K334" s="9" t="s">
        <v>122</v>
      </c>
      <c r="L334" s="6"/>
      <c r="M334" s="10">
        <v>46217</v>
      </c>
      <c r="N334" s="7" t="s">
        <v>74</v>
      </c>
      <c r="O334" s="7" t="s">
        <v>767</v>
      </c>
      <c r="P334" s="6" t="s">
        <v>43</v>
      </c>
      <c r="Q334" s="9" t="s">
        <v>768</v>
      </c>
      <c r="R334" s="6" t="str">
        <f>HYPERLINK("https://docs.wto.org/imrd/directdoc.asp?DDFDocuments/t/G/TBTN26/CAN777.docx", "https://docs.wto.org/imrd/directdoc.asp?DDFDocuments/t/G/TBTN26/CAN777.docx")</f>
        <v>https://docs.wto.org/imrd/directdoc.asp?DDFDocuments/t/G/TBTN26/CAN777.docx</v>
      </c>
      <c r="S334" s="6" t="str">
        <f>HYPERLINK("https://docs.wto.org/imrd/directdoc.asp?DDFDocuments/u/G/TBTN26/CAN777.docx", "https://docs.wto.org/imrd/directdoc.asp?DDFDocuments/u/G/TBTN26/CAN777.docx")</f>
        <v>https://docs.wto.org/imrd/directdoc.asp?DDFDocuments/u/G/TBTN26/CAN777.docx</v>
      </c>
      <c r="T334" s="6" t="str">
        <f>HYPERLINK("https://docs.wto.org/imrd/directdoc.asp?DDFDocuments/v/G/TBTN26/CAN777.docx", "https://docs.wto.org/imrd/directdoc.asp?DDFDocuments/v/G/TBTN26/CAN777.docx")</f>
        <v>https://docs.wto.org/imrd/directdoc.asp?DDFDocuments/v/G/TBTN26/CAN777.docx</v>
      </c>
      <c r="U334" s="6" t="s">
        <v>46</v>
      </c>
      <c r="V334" s="6" t="s">
        <v>45</v>
      </c>
      <c r="W334" s="6" t="s">
        <v>45</v>
      </c>
      <c r="X334" s="6" t="s">
        <v>45</v>
      </c>
      <c r="Y334" s="6" t="s">
        <v>45</v>
      </c>
      <c r="Z334" s="6" t="s">
        <v>45</v>
      </c>
      <c r="AA334" s="6" t="s">
        <v>45</v>
      </c>
      <c r="AB334" s="9" t="s">
        <v>769</v>
      </c>
      <c r="AC334" s="6" t="s">
        <v>38</v>
      </c>
      <c r="AD334" s="6" t="s">
        <v>38</v>
      </c>
      <c r="AE334" s="6" t="s">
        <v>38</v>
      </c>
      <c r="AF334" s="6" t="s">
        <v>38</v>
      </c>
      <c r="AG334" s="6" t="s">
        <v>38</v>
      </c>
      <c r="AH334" s="9" t="s">
        <v>38</v>
      </c>
    </row>
    <row r="335" spans="1:34" ht="20.100000000000001" customHeight="1" x14ac:dyDescent="0.25">
      <c r="A335" s="6" t="s">
        <v>41</v>
      </c>
      <c r="B335" s="10">
        <v>46162</v>
      </c>
      <c r="C335" s="8" t="str">
        <f>HYPERLINK("https://epingalert.org/en/Search?viewData= G/TBT/N/CHL/795"," G/TBT/N/CHL/795")</f>
        <v xml:space="preserve"> G/TBT/N/CHL/795</v>
      </c>
      <c r="D335" s="9" t="s">
        <v>770</v>
      </c>
      <c r="E335" s="9" t="s">
        <v>771</v>
      </c>
      <c r="F335" s="9" t="s">
        <v>772</v>
      </c>
      <c r="G335" s="9" t="s">
        <v>38</v>
      </c>
      <c r="H335" s="9" t="s">
        <v>773</v>
      </c>
      <c r="I335" s="9" t="s">
        <v>121</v>
      </c>
      <c r="J335" s="9" t="s">
        <v>38</v>
      </c>
      <c r="K335" s="9" t="s">
        <v>38</v>
      </c>
      <c r="L335" s="6"/>
      <c r="M335" s="10">
        <v>46222</v>
      </c>
      <c r="N335" s="7" t="s">
        <v>774</v>
      </c>
      <c r="O335" s="7" t="s">
        <v>774</v>
      </c>
      <c r="P335" s="6" t="s">
        <v>43</v>
      </c>
      <c r="Q335" s="9" t="s">
        <v>775</v>
      </c>
      <c r="R335" s="6" t="str">
        <f>HYPERLINK("https://docs.wto.org/imrd/directdoc.asp?DDFDocuments/t/G/TBTN26/CHL795.docx", "https://docs.wto.org/imrd/directdoc.asp?DDFDocuments/t/G/TBTN26/CHL795.docx")</f>
        <v>https://docs.wto.org/imrd/directdoc.asp?DDFDocuments/t/G/TBTN26/CHL795.docx</v>
      </c>
      <c r="S335" s="6" t="str">
        <f>HYPERLINK("https://docs.wto.org/imrd/directdoc.asp?DDFDocuments/u/G/TBTN26/CHL795.docx", "https://docs.wto.org/imrd/directdoc.asp?DDFDocuments/u/G/TBTN26/CHL795.docx")</f>
        <v>https://docs.wto.org/imrd/directdoc.asp?DDFDocuments/u/G/TBTN26/CHL795.docx</v>
      </c>
      <c r="T335" s="6" t="str">
        <f>HYPERLINK("https://docs.wto.org/imrd/directdoc.asp?DDFDocuments/v/G/TBTN26/CHL795.docx", "https://docs.wto.org/imrd/directdoc.asp?DDFDocuments/v/G/TBTN26/CHL795.docx")</f>
        <v>https://docs.wto.org/imrd/directdoc.asp?DDFDocuments/v/G/TBTN26/CHL795.docx</v>
      </c>
      <c r="U335" s="6" t="s">
        <v>45</v>
      </c>
      <c r="V335" s="6" t="s">
        <v>45</v>
      </c>
      <c r="W335" s="6" t="s">
        <v>46</v>
      </c>
      <c r="X335" s="6" t="s">
        <v>45</v>
      </c>
      <c r="Y335" s="6" t="s">
        <v>45</v>
      </c>
      <c r="Z335" s="6" t="s">
        <v>45</v>
      </c>
      <c r="AA335" s="6" t="s">
        <v>45</v>
      </c>
      <c r="AB335" s="9" t="s">
        <v>776</v>
      </c>
      <c r="AC335" s="6" t="s">
        <v>38</v>
      </c>
      <c r="AD335" s="6" t="s">
        <v>38</v>
      </c>
      <c r="AE335" s="6" t="s">
        <v>38</v>
      </c>
      <c r="AF335" s="6" t="s">
        <v>38</v>
      </c>
      <c r="AG335" s="6" t="s">
        <v>38</v>
      </c>
      <c r="AH335" s="9" t="s">
        <v>38</v>
      </c>
    </row>
    <row r="336" spans="1:34" ht="20.100000000000001" customHeight="1" x14ac:dyDescent="0.25">
      <c r="A336" s="6" t="s">
        <v>528</v>
      </c>
      <c r="B336" s="10">
        <v>46162</v>
      </c>
      <c r="C336" s="8" t="str">
        <f>HYPERLINK("https://epingalert.org/en/Search?viewData= G/TBT/N/NZL/153/Add.1"," G/TBT/N/NZL/153/Add.1")</f>
        <v xml:space="preserve"> G/TBT/N/NZL/153/Add.1</v>
      </c>
      <c r="D336" s="9" t="s">
        <v>777</v>
      </c>
      <c r="E336" s="9" t="s">
        <v>778</v>
      </c>
      <c r="F336" s="9" t="s">
        <v>779</v>
      </c>
      <c r="G336" s="9" t="s">
        <v>38</v>
      </c>
      <c r="H336" s="9" t="s">
        <v>780</v>
      </c>
      <c r="I336" s="9" t="s">
        <v>781</v>
      </c>
      <c r="J336" s="9" t="s">
        <v>782</v>
      </c>
      <c r="K336" s="9" t="s">
        <v>783</v>
      </c>
      <c r="L336" s="6"/>
      <c r="M336" s="10">
        <v>46214</v>
      </c>
      <c r="N336" s="7"/>
      <c r="O336" s="7"/>
      <c r="P336" s="6" t="s">
        <v>54</v>
      </c>
      <c r="Q336" s="6"/>
      <c r="R336" s="6" t="str">
        <f>HYPERLINK("https://docs.wto.org/imrd/directdoc.asp?DDFDocuments/t/G/TBTN26/NZL153A1.docx", "https://docs.wto.org/imrd/directdoc.asp?DDFDocuments/t/G/TBTN26/NZL153A1.docx")</f>
        <v>https://docs.wto.org/imrd/directdoc.asp?DDFDocuments/t/G/TBTN26/NZL153A1.docx</v>
      </c>
      <c r="S336" s="6" t="str">
        <f>HYPERLINK("https://docs.wto.org/imrd/directdoc.asp?DDFDocuments/u/G/TBTN26/NZL153A1.docx", "https://docs.wto.org/imrd/directdoc.asp?DDFDocuments/u/G/TBTN26/NZL153A1.docx")</f>
        <v>https://docs.wto.org/imrd/directdoc.asp?DDFDocuments/u/G/TBTN26/NZL153A1.docx</v>
      </c>
      <c r="T336" s="6" t="str">
        <f>HYPERLINK("https://docs.wto.org/imrd/directdoc.asp?DDFDocuments/v/G/TBTN26/NZL153A1.docx", "https://docs.wto.org/imrd/directdoc.asp?DDFDocuments/v/G/TBTN26/NZL153A1.docx")</f>
        <v>https://docs.wto.org/imrd/directdoc.asp?DDFDocuments/v/G/TBTN26/NZL153A1.docx</v>
      </c>
      <c r="U336" s="6" t="s">
        <v>45</v>
      </c>
      <c r="V336" s="6" t="s">
        <v>45</v>
      </c>
      <c r="W336" s="6" t="s">
        <v>45</v>
      </c>
      <c r="X336" s="6" t="s">
        <v>45</v>
      </c>
      <c r="Y336" s="6" t="s">
        <v>45</v>
      </c>
      <c r="Z336" s="6" t="s">
        <v>45</v>
      </c>
      <c r="AA336" s="6" t="s">
        <v>45</v>
      </c>
      <c r="AB336" s="9" t="s">
        <v>38</v>
      </c>
      <c r="AC336" s="6" t="s">
        <v>38</v>
      </c>
      <c r="AD336" s="6" t="s">
        <v>38</v>
      </c>
      <c r="AE336" s="6" t="s">
        <v>38</v>
      </c>
      <c r="AF336" s="6" t="s">
        <v>38</v>
      </c>
      <c r="AG336" s="6" t="s">
        <v>38</v>
      </c>
      <c r="AH336" s="9" t="s">
        <v>38</v>
      </c>
    </row>
    <row r="337" spans="1:34" ht="20.100000000000001" customHeight="1" x14ac:dyDescent="0.25">
      <c r="A337" s="6" t="s">
        <v>366</v>
      </c>
      <c r="B337" s="10">
        <v>46162</v>
      </c>
      <c r="C337" s="8" t="str">
        <f>HYPERLINK("https://epingalert.org/en/Search?viewData= G/TBT/N/THA/785/Add.1"," G/TBT/N/THA/785/Add.1")</f>
        <v xml:space="preserve"> G/TBT/N/THA/785/Add.1</v>
      </c>
      <c r="D337" s="9" t="s">
        <v>784</v>
      </c>
      <c r="E337" s="9" t="s">
        <v>785</v>
      </c>
      <c r="F337" s="9" t="s">
        <v>786</v>
      </c>
      <c r="G337" s="9" t="s">
        <v>38</v>
      </c>
      <c r="H337" s="9" t="s">
        <v>38</v>
      </c>
      <c r="I337" s="9" t="s">
        <v>121</v>
      </c>
      <c r="J337" s="9" t="s">
        <v>38</v>
      </c>
      <c r="K337" s="9" t="s">
        <v>512</v>
      </c>
      <c r="L337" s="6"/>
      <c r="M337" s="10" t="s">
        <v>38</v>
      </c>
      <c r="N337" s="7"/>
      <c r="O337" s="7"/>
      <c r="P337" s="6" t="s">
        <v>54</v>
      </c>
      <c r="Q337" s="9" t="s">
        <v>787</v>
      </c>
      <c r="R337" s="6" t="str">
        <f>HYPERLINK("https://docs.wto.org/imrd/directdoc.asp?DDFDocuments/t/G/TBTN25/THA785A1.docx", "https://docs.wto.org/imrd/directdoc.asp?DDFDocuments/t/G/TBTN25/THA785A1.docx")</f>
        <v>https://docs.wto.org/imrd/directdoc.asp?DDFDocuments/t/G/TBTN25/THA785A1.docx</v>
      </c>
      <c r="S337" s="6" t="str">
        <f>HYPERLINK("https://docs.wto.org/imrd/directdoc.asp?DDFDocuments/u/G/TBTN25/THA785A1.docx", "https://docs.wto.org/imrd/directdoc.asp?DDFDocuments/u/G/TBTN25/THA785A1.docx")</f>
        <v>https://docs.wto.org/imrd/directdoc.asp?DDFDocuments/u/G/TBTN25/THA785A1.docx</v>
      </c>
      <c r="T337" s="6" t="str">
        <f>HYPERLINK("https://docs.wto.org/imrd/directdoc.asp?DDFDocuments/v/G/TBTN25/THA785A1.docx", "https://docs.wto.org/imrd/directdoc.asp?DDFDocuments/v/G/TBTN25/THA785A1.docx")</f>
        <v>https://docs.wto.org/imrd/directdoc.asp?DDFDocuments/v/G/TBTN25/THA785A1.docx</v>
      </c>
      <c r="U337" s="6" t="s">
        <v>45</v>
      </c>
      <c r="V337" s="6" t="s">
        <v>45</v>
      </c>
      <c r="W337" s="6" t="s">
        <v>45</v>
      </c>
      <c r="X337" s="6" t="s">
        <v>45</v>
      </c>
      <c r="Y337" s="6" t="s">
        <v>45</v>
      </c>
      <c r="Z337" s="6" t="s">
        <v>45</v>
      </c>
      <c r="AA337" s="6" t="s">
        <v>45</v>
      </c>
      <c r="AB337" s="9" t="s">
        <v>38</v>
      </c>
      <c r="AC337" s="6" t="s">
        <v>38</v>
      </c>
      <c r="AD337" s="6" t="s">
        <v>38</v>
      </c>
      <c r="AE337" s="6" t="s">
        <v>38</v>
      </c>
      <c r="AF337" s="6" t="s">
        <v>38</v>
      </c>
      <c r="AG337" s="6" t="s">
        <v>38</v>
      </c>
      <c r="AH337" s="9" t="s">
        <v>38</v>
      </c>
    </row>
    <row r="338" spans="1:34" ht="20.100000000000001" customHeight="1" x14ac:dyDescent="0.25">
      <c r="A338" s="6" t="s">
        <v>788</v>
      </c>
      <c r="B338" s="10">
        <v>46162</v>
      </c>
      <c r="C338" s="8" t="str">
        <f>HYPERLINK("https://epingalert.org/en/Search?viewData= G/TBT/N/UKR/350/Add.1"," G/TBT/N/UKR/350/Add.1")</f>
        <v xml:space="preserve"> G/TBT/N/UKR/350/Add.1</v>
      </c>
      <c r="D338" s="9" t="s">
        <v>789</v>
      </c>
      <c r="E338" s="9" t="s">
        <v>790</v>
      </c>
      <c r="F338" s="9" t="s">
        <v>791</v>
      </c>
      <c r="G338" s="9" t="s">
        <v>792</v>
      </c>
      <c r="H338" s="9" t="s">
        <v>793</v>
      </c>
      <c r="I338" s="9" t="s">
        <v>245</v>
      </c>
      <c r="J338" s="9" t="s">
        <v>38</v>
      </c>
      <c r="K338" s="9" t="s">
        <v>38</v>
      </c>
      <c r="L338" s="6"/>
      <c r="M338" s="10" t="s">
        <v>38</v>
      </c>
      <c r="N338" s="7"/>
      <c r="O338" s="7"/>
      <c r="P338" s="6" t="s">
        <v>54</v>
      </c>
      <c r="Q338" s="9" t="s">
        <v>794</v>
      </c>
      <c r="R338" s="6" t="str">
        <f>HYPERLINK("https://docs.wto.org/imrd/directdoc.asp?DDFDocuments/t/G/TBTN25/UKR350A1.docx", "https://docs.wto.org/imrd/directdoc.asp?DDFDocuments/t/G/TBTN25/UKR350A1.docx")</f>
        <v>https://docs.wto.org/imrd/directdoc.asp?DDFDocuments/t/G/TBTN25/UKR350A1.docx</v>
      </c>
      <c r="S338" s="6" t="str">
        <f>HYPERLINK("https://docs.wto.org/imrd/directdoc.asp?DDFDocuments/u/G/TBTN25/UKR350A1.docx", "https://docs.wto.org/imrd/directdoc.asp?DDFDocuments/u/G/TBTN25/UKR350A1.docx")</f>
        <v>https://docs.wto.org/imrd/directdoc.asp?DDFDocuments/u/G/TBTN25/UKR350A1.docx</v>
      </c>
      <c r="T338" s="6" t="str">
        <f>HYPERLINK("https://docs.wto.org/imrd/directdoc.asp?DDFDocuments/v/G/TBTN25/UKR350A1.docx", "https://docs.wto.org/imrd/directdoc.asp?DDFDocuments/v/G/TBTN25/UKR350A1.docx")</f>
        <v>https://docs.wto.org/imrd/directdoc.asp?DDFDocuments/v/G/TBTN25/UKR350A1.docx</v>
      </c>
      <c r="U338" s="6" t="s">
        <v>45</v>
      </c>
      <c r="V338" s="6" t="s">
        <v>45</v>
      </c>
      <c r="W338" s="6" t="s">
        <v>45</v>
      </c>
      <c r="X338" s="6" t="s">
        <v>45</v>
      </c>
      <c r="Y338" s="6" t="s">
        <v>45</v>
      </c>
      <c r="Z338" s="6" t="s">
        <v>45</v>
      </c>
      <c r="AA338" s="6" t="s">
        <v>45</v>
      </c>
      <c r="AB338" s="9" t="s">
        <v>38</v>
      </c>
      <c r="AC338" s="6" t="s">
        <v>38</v>
      </c>
      <c r="AD338" s="6" t="s">
        <v>38</v>
      </c>
      <c r="AE338" s="6" t="s">
        <v>38</v>
      </c>
      <c r="AF338" s="6" t="s">
        <v>38</v>
      </c>
      <c r="AG338" s="6" t="s">
        <v>38</v>
      </c>
      <c r="AH338" s="9" t="s">
        <v>38</v>
      </c>
    </row>
    <row r="339" spans="1:34" ht="20.100000000000001" customHeight="1" x14ac:dyDescent="0.25">
      <c r="A339" s="6" t="s">
        <v>116</v>
      </c>
      <c r="B339" s="10">
        <v>46162</v>
      </c>
      <c r="C339" s="8" t="str">
        <f>HYPERLINK("https://epingalert.org/en/Search?viewData= G/TBT/N/USA/2161/Add.2"," G/TBT/N/USA/2161/Add.2")</f>
        <v xml:space="preserve"> G/TBT/N/USA/2161/Add.2</v>
      </c>
      <c r="D339" s="9" t="s">
        <v>795</v>
      </c>
      <c r="E339" s="9" t="s">
        <v>796</v>
      </c>
      <c r="F339" s="9" t="s">
        <v>797</v>
      </c>
      <c r="G339" s="9" t="s">
        <v>38</v>
      </c>
      <c r="H339" s="9" t="s">
        <v>798</v>
      </c>
      <c r="I339" s="9" t="s">
        <v>799</v>
      </c>
      <c r="J339" s="9" t="s">
        <v>38</v>
      </c>
      <c r="K339" s="9" t="s">
        <v>38</v>
      </c>
      <c r="L339" s="6"/>
      <c r="M339" s="10" t="s">
        <v>38</v>
      </c>
      <c r="N339" s="7"/>
      <c r="O339" s="7"/>
      <c r="P339" s="6" t="s">
        <v>54</v>
      </c>
      <c r="Q339" s="9" t="s">
        <v>800</v>
      </c>
      <c r="R339" s="6" t="str">
        <f>HYPERLINK("https://docs.wto.org/imrd/directdoc.asp?DDFDocuments/t/G/TBTN24/USA2161A2.docx", "https://docs.wto.org/imrd/directdoc.asp?DDFDocuments/t/G/TBTN24/USA2161A2.docx")</f>
        <v>https://docs.wto.org/imrd/directdoc.asp?DDFDocuments/t/G/TBTN24/USA2161A2.docx</v>
      </c>
      <c r="S339" s="6" t="str">
        <f>HYPERLINK("https://docs.wto.org/imrd/directdoc.asp?DDFDocuments/u/G/TBTN24/USA2161A2.docx", "https://docs.wto.org/imrd/directdoc.asp?DDFDocuments/u/G/TBTN24/USA2161A2.docx")</f>
        <v>https://docs.wto.org/imrd/directdoc.asp?DDFDocuments/u/G/TBTN24/USA2161A2.docx</v>
      </c>
      <c r="T339" s="6" t="str">
        <f>HYPERLINK("https://docs.wto.org/imrd/directdoc.asp?DDFDocuments/v/G/TBTN24/USA2161A2.docx", "https://docs.wto.org/imrd/directdoc.asp?DDFDocuments/v/G/TBTN24/USA2161A2.docx")</f>
        <v>https://docs.wto.org/imrd/directdoc.asp?DDFDocuments/v/G/TBTN24/USA2161A2.docx</v>
      </c>
      <c r="U339" s="6" t="s">
        <v>46</v>
      </c>
      <c r="V339" s="6" t="s">
        <v>45</v>
      </c>
      <c r="W339" s="6" t="s">
        <v>46</v>
      </c>
      <c r="X339" s="6" t="s">
        <v>45</v>
      </c>
      <c r="Y339" s="6" t="s">
        <v>45</v>
      </c>
      <c r="Z339" s="6" t="s">
        <v>45</v>
      </c>
      <c r="AA339" s="6" t="s">
        <v>45</v>
      </c>
      <c r="AB339" s="9" t="s">
        <v>38</v>
      </c>
      <c r="AC339" s="6" t="s">
        <v>38</v>
      </c>
      <c r="AD339" s="6" t="s">
        <v>38</v>
      </c>
      <c r="AE339" s="6" t="s">
        <v>38</v>
      </c>
      <c r="AF339" s="6" t="s">
        <v>38</v>
      </c>
      <c r="AG339" s="6" t="s">
        <v>38</v>
      </c>
      <c r="AH339" s="9" t="s">
        <v>38</v>
      </c>
    </row>
    <row r="340" spans="1:34" ht="20.100000000000001" customHeight="1" x14ac:dyDescent="0.25">
      <c r="A340" s="6" t="s">
        <v>41</v>
      </c>
      <c r="B340" s="10">
        <v>46163</v>
      </c>
      <c r="C340" s="8" t="str">
        <f>HYPERLINK("https://epingalert.org/en/Search?viewData= G/SPS/N/CHL/875/Add.1"," G/SPS/N/CHL/875/Add.1")</f>
        <v xml:space="preserve"> G/SPS/N/CHL/875/Add.1</v>
      </c>
      <c r="D340" s="9" t="s">
        <v>664</v>
      </c>
      <c r="E340" s="9" t="s">
        <v>664</v>
      </c>
      <c r="F340" s="9" t="s">
        <v>665</v>
      </c>
      <c r="G340" s="9" t="s">
        <v>38</v>
      </c>
      <c r="H340" s="9" t="s">
        <v>38</v>
      </c>
      <c r="I340" s="9" t="s">
        <v>52</v>
      </c>
      <c r="J340" s="9" t="s">
        <v>38</v>
      </c>
      <c r="K340" s="9" t="s">
        <v>53</v>
      </c>
      <c r="L340" s="6"/>
      <c r="M340" s="10" t="s">
        <v>38</v>
      </c>
      <c r="N340" s="7"/>
      <c r="O340" s="7"/>
      <c r="P340" s="6" t="s">
        <v>54</v>
      </c>
      <c r="Q340" s="9" t="s">
        <v>666</v>
      </c>
      <c r="R340" s="6" t="str">
        <f>HYPERLINK("https://docs.wto.org/imrd/directdoc.asp?DDFDocuments/t/G/SPS/NCHL875A1.docx", "https://docs.wto.org/imrd/directdoc.asp?DDFDocuments/t/G/SPS/NCHL875A1.docx")</f>
        <v>https://docs.wto.org/imrd/directdoc.asp?DDFDocuments/t/G/SPS/NCHL875A1.docx</v>
      </c>
      <c r="S340" s="6" t="str">
        <f>HYPERLINK("https://docs.wto.org/imrd/directdoc.asp?DDFDocuments/u/G/SPS/NCHL875A1.docx", "https://docs.wto.org/imrd/directdoc.asp?DDFDocuments/u/G/SPS/NCHL875A1.docx")</f>
        <v>https://docs.wto.org/imrd/directdoc.asp?DDFDocuments/u/G/SPS/NCHL875A1.docx</v>
      </c>
      <c r="T340" s="6" t="str">
        <f>HYPERLINK("https://docs.wto.org/imrd/directdoc.asp?DDFDocuments/v/G/SPS/NCHL875A1.docx", "https://docs.wto.org/imrd/directdoc.asp?DDFDocuments/v/G/SPS/NCHL875A1.docx")</f>
        <v>https://docs.wto.org/imrd/directdoc.asp?DDFDocuments/v/G/SPS/NCHL875A1.docx</v>
      </c>
      <c r="U340" s="6" t="s">
        <v>38</v>
      </c>
      <c r="V340" s="6" t="s">
        <v>38</v>
      </c>
      <c r="W340" s="6" t="s">
        <v>38</v>
      </c>
      <c r="X340" s="6" t="s">
        <v>38</v>
      </c>
      <c r="Y340" s="6" t="s">
        <v>38</v>
      </c>
      <c r="Z340" s="6" t="s">
        <v>38</v>
      </c>
      <c r="AA340" s="6" t="s">
        <v>38</v>
      </c>
      <c r="AB340" s="9" t="s">
        <v>38</v>
      </c>
      <c r="AC340" s="6" t="s">
        <v>38</v>
      </c>
      <c r="AD340" s="6" t="s">
        <v>38</v>
      </c>
      <c r="AE340" s="6" t="s">
        <v>38</v>
      </c>
      <c r="AF340" s="6" t="s">
        <v>38</v>
      </c>
      <c r="AG340" s="6" t="s">
        <v>38</v>
      </c>
      <c r="AH340" s="9" t="s">
        <v>38</v>
      </c>
    </row>
    <row r="341" spans="1:34" ht="20.100000000000001" customHeight="1" x14ac:dyDescent="0.25">
      <c r="A341" s="6" t="s">
        <v>66</v>
      </c>
      <c r="B341" s="10">
        <v>46163</v>
      </c>
      <c r="C341" s="8" t="str">
        <f>HYPERLINK("https://epingalert.org/en/Search?viewData= G/TBT/N/BDI/761, G/TBT/N/KEN/2051, G/TBT/N/RWA/1418, G/TBT/N/TZA/1596, G/TBT/N/UGA/2373"," G/TBT/N/BDI/761, G/TBT/N/KEN/2051, G/TBT/N/RWA/1418, G/TBT/N/TZA/1596, G/TBT/N/UGA/2373")</f>
        <v xml:space="preserve"> G/TBT/N/BDI/761, G/TBT/N/KEN/2051, G/TBT/N/RWA/1418, G/TBT/N/TZA/1596, G/TBT/N/UGA/2373</v>
      </c>
      <c r="D341" s="9" t="s">
        <v>667</v>
      </c>
      <c r="E341" s="9" t="s">
        <v>668</v>
      </c>
      <c r="F341" s="9" t="s">
        <v>669</v>
      </c>
      <c r="G341" s="9" t="s">
        <v>670</v>
      </c>
      <c r="H341" s="9" t="s">
        <v>671</v>
      </c>
      <c r="I341" s="9" t="s">
        <v>672</v>
      </c>
      <c r="J341" s="9" t="s">
        <v>38</v>
      </c>
      <c r="K341" s="9" t="s">
        <v>38</v>
      </c>
      <c r="L341" s="6"/>
      <c r="M341" s="10">
        <v>46223</v>
      </c>
      <c r="N341" s="7" t="s">
        <v>74</v>
      </c>
      <c r="O341" s="7" t="s">
        <v>74</v>
      </c>
      <c r="P341" s="6" t="s">
        <v>43</v>
      </c>
      <c r="Q341" s="9" t="s">
        <v>673</v>
      </c>
      <c r="R341" s="6" t="str">
        <f>HYPERLINK("https://docs.wto.org/imrd/directdoc.asp?DDFDocuments/t/G/TBTN26/BDI761.docx", "https://docs.wto.org/imrd/directdoc.asp?DDFDocuments/t/G/TBTN26/BDI761.docx")</f>
        <v>https://docs.wto.org/imrd/directdoc.asp?DDFDocuments/t/G/TBTN26/BDI761.docx</v>
      </c>
      <c r="S341" s="6" t="str">
        <f>HYPERLINK("https://docs.wto.org/imrd/directdoc.asp?DDFDocuments/u/G/TBTN26/BDI761.docx", "https://docs.wto.org/imrd/directdoc.asp?DDFDocuments/u/G/TBTN26/BDI761.docx")</f>
        <v>https://docs.wto.org/imrd/directdoc.asp?DDFDocuments/u/G/TBTN26/BDI761.docx</v>
      </c>
      <c r="T341" s="6" t="str">
        <f>HYPERLINK("https://docs.wto.org/imrd/directdoc.asp?DDFDocuments/v/G/TBTN26/BDI761.docx", "https://docs.wto.org/imrd/directdoc.asp?DDFDocuments/v/G/TBTN26/BDI761.docx")</f>
        <v>https://docs.wto.org/imrd/directdoc.asp?DDFDocuments/v/G/TBTN26/BDI761.docx</v>
      </c>
      <c r="U341" s="6" t="s">
        <v>46</v>
      </c>
      <c r="V341" s="6" t="s">
        <v>45</v>
      </c>
      <c r="W341" s="6" t="s">
        <v>46</v>
      </c>
      <c r="X341" s="6" t="s">
        <v>45</v>
      </c>
      <c r="Y341" s="6" t="s">
        <v>45</v>
      </c>
      <c r="Z341" s="6" t="s">
        <v>45</v>
      </c>
      <c r="AA341" s="6" t="s">
        <v>45</v>
      </c>
      <c r="AB341" s="9" t="s">
        <v>674</v>
      </c>
      <c r="AC341" s="6" t="s">
        <v>38</v>
      </c>
      <c r="AD341" s="6" t="s">
        <v>38</v>
      </c>
      <c r="AE341" s="6" t="s">
        <v>38</v>
      </c>
      <c r="AF341" s="6" t="s">
        <v>38</v>
      </c>
      <c r="AG341" s="6" t="s">
        <v>38</v>
      </c>
      <c r="AH341" s="9" t="s">
        <v>38</v>
      </c>
    </row>
    <row r="342" spans="1:34" ht="20.100000000000001" customHeight="1" x14ac:dyDescent="0.25">
      <c r="A342" s="6" t="s">
        <v>77</v>
      </c>
      <c r="B342" s="10">
        <v>46163</v>
      </c>
      <c r="C342" s="8" t="str">
        <f>HYPERLINK("https://epingalert.org/en/Search?viewData= G/TBT/N/BDI/761, G/TBT/N/KEN/2051, G/TBT/N/RWA/1418, G/TBT/N/TZA/1596, G/TBT/N/UGA/2373"," G/TBT/N/BDI/761, G/TBT/N/KEN/2051, G/TBT/N/RWA/1418, G/TBT/N/TZA/1596, G/TBT/N/UGA/2373")</f>
        <v xml:space="preserve"> G/TBT/N/BDI/761, G/TBT/N/KEN/2051, G/TBT/N/RWA/1418, G/TBT/N/TZA/1596, G/TBT/N/UGA/2373</v>
      </c>
      <c r="D342" s="9" t="s">
        <v>667</v>
      </c>
      <c r="E342" s="9" t="s">
        <v>668</v>
      </c>
      <c r="F342" s="9" t="s">
        <v>669</v>
      </c>
      <c r="G342" s="9" t="s">
        <v>670</v>
      </c>
      <c r="H342" s="9" t="s">
        <v>671</v>
      </c>
      <c r="I342" s="9" t="s">
        <v>672</v>
      </c>
      <c r="J342" s="9" t="s">
        <v>38</v>
      </c>
      <c r="K342" s="9" t="s">
        <v>38</v>
      </c>
      <c r="L342" s="6"/>
      <c r="M342" s="10">
        <v>46223</v>
      </c>
      <c r="N342" s="7" t="s">
        <v>74</v>
      </c>
      <c r="O342" s="7" t="s">
        <v>74</v>
      </c>
      <c r="P342" s="6" t="s">
        <v>43</v>
      </c>
      <c r="Q342" s="9" t="s">
        <v>673</v>
      </c>
      <c r="R342" s="6" t="str">
        <f>HYPERLINK("https://docs.wto.org/imrd/directdoc.asp?DDFDocuments/t/G/TBTN26/BDI761.docx", "https://docs.wto.org/imrd/directdoc.asp?DDFDocuments/t/G/TBTN26/BDI761.docx")</f>
        <v>https://docs.wto.org/imrd/directdoc.asp?DDFDocuments/t/G/TBTN26/BDI761.docx</v>
      </c>
      <c r="S342" s="6" t="str">
        <f>HYPERLINK("https://docs.wto.org/imrd/directdoc.asp?DDFDocuments/u/G/TBTN26/BDI761.docx", "https://docs.wto.org/imrd/directdoc.asp?DDFDocuments/u/G/TBTN26/BDI761.docx")</f>
        <v>https://docs.wto.org/imrd/directdoc.asp?DDFDocuments/u/G/TBTN26/BDI761.docx</v>
      </c>
      <c r="T342" s="6" t="str">
        <f>HYPERLINK("https://docs.wto.org/imrd/directdoc.asp?DDFDocuments/v/G/TBTN26/BDI761.docx", "https://docs.wto.org/imrd/directdoc.asp?DDFDocuments/v/G/TBTN26/BDI761.docx")</f>
        <v>https://docs.wto.org/imrd/directdoc.asp?DDFDocuments/v/G/TBTN26/BDI761.docx</v>
      </c>
      <c r="U342" s="6" t="s">
        <v>46</v>
      </c>
      <c r="V342" s="6" t="s">
        <v>45</v>
      </c>
      <c r="W342" s="6" t="s">
        <v>46</v>
      </c>
      <c r="X342" s="6" t="s">
        <v>45</v>
      </c>
      <c r="Y342" s="6" t="s">
        <v>45</v>
      </c>
      <c r="Z342" s="6" t="s">
        <v>45</v>
      </c>
      <c r="AA342" s="6" t="s">
        <v>45</v>
      </c>
      <c r="AB342" s="9" t="s">
        <v>674</v>
      </c>
      <c r="AC342" s="6" t="s">
        <v>38</v>
      </c>
      <c r="AD342" s="6" t="s">
        <v>38</v>
      </c>
      <c r="AE342" s="6" t="s">
        <v>38</v>
      </c>
      <c r="AF342" s="6" t="s">
        <v>38</v>
      </c>
      <c r="AG342" s="6" t="s">
        <v>38</v>
      </c>
      <c r="AH342" s="9" t="s">
        <v>38</v>
      </c>
    </row>
    <row r="343" spans="1:34" ht="20.100000000000001" customHeight="1" x14ac:dyDescent="0.25">
      <c r="A343" s="6" t="s">
        <v>78</v>
      </c>
      <c r="B343" s="10">
        <v>46163</v>
      </c>
      <c r="C343" s="8" t="str">
        <f>HYPERLINK("https://epingalert.org/en/Search?viewData= G/TBT/N/BDI/761, G/TBT/N/KEN/2051, G/TBT/N/RWA/1418, G/TBT/N/TZA/1596, G/TBT/N/UGA/2373"," G/TBT/N/BDI/761, G/TBT/N/KEN/2051, G/TBT/N/RWA/1418, G/TBT/N/TZA/1596, G/TBT/N/UGA/2373")</f>
        <v xml:space="preserve"> G/TBT/N/BDI/761, G/TBT/N/KEN/2051, G/TBT/N/RWA/1418, G/TBT/N/TZA/1596, G/TBT/N/UGA/2373</v>
      </c>
      <c r="D343" s="9" t="s">
        <v>667</v>
      </c>
      <c r="E343" s="9" t="s">
        <v>668</v>
      </c>
      <c r="F343" s="9" t="s">
        <v>669</v>
      </c>
      <c r="G343" s="9" t="s">
        <v>670</v>
      </c>
      <c r="H343" s="9" t="s">
        <v>671</v>
      </c>
      <c r="I343" s="9" t="s">
        <v>672</v>
      </c>
      <c r="J343" s="9" t="s">
        <v>38</v>
      </c>
      <c r="K343" s="9" t="s">
        <v>38</v>
      </c>
      <c r="L343" s="6"/>
      <c r="M343" s="10">
        <v>46223</v>
      </c>
      <c r="N343" s="7" t="s">
        <v>74</v>
      </c>
      <c r="O343" s="7" t="s">
        <v>74</v>
      </c>
      <c r="P343" s="6" t="s">
        <v>43</v>
      </c>
      <c r="Q343" s="9" t="s">
        <v>673</v>
      </c>
      <c r="R343" s="6" t="str">
        <f>HYPERLINK("https://docs.wto.org/imrd/directdoc.asp?DDFDocuments/t/G/TBTN26/BDI761.docx", "https://docs.wto.org/imrd/directdoc.asp?DDFDocuments/t/G/TBTN26/BDI761.docx")</f>
        <v>https://docs.wto.org/imrd/directdoc.asp?DDFDocuments/t/G/TBTN26/BDI761.docx</v>
      </c>
      <c r="S343" s="6" t="str">
        <f>HYPERLINK("https://docs.wto.org/imrd/directdoc.asp?DDFDocuments/u/G/TBTN26/BDI761.docx", "https://docs.wto.org/imrd/directdoc.asp?DDFDocuments/u/G/TBTN26/BDI761.docx")</f>
        <v>https://docs.wto.org/imrd/directdoc.asp?DDFDocuments/u/G/TBTN26/BDI761.docx</v>
      </c>
      <c r="T343" s="6" t="str">
        <f>HYPERLINK("https://docs.wto.org/imrd/directdoc.asp?DDFDocuments/v/G/TBTN26/BDI761.docx", "https://docs.wto.org/imrd/directdoc.asp?DDFDocuments/v/G/TBTN26/BDI761.docx")</f>
        <v>https://docs.wto.org/imrd/directdoc.asp?DDFDocuments/v/G/TBTN26/BDI761.docx</v>
      </c>
      <c r="U343" s="6" t="s">
        <v>46</v>
      </c>
      <c r="V343" s="6" t="s">
        <v>45</v>
      </c>
      <c r="W343" s="6" t="s">
        <v>46</v>
      </c>
      <c r="X343" s="6" t="s">
        <v>45</v>
      </c>
      <c r="Y343" s="6" t="s">
        <v>45</v>
      </c>
      <c r="Z343" s="6" t="s">
        <v>45</v>
      </c>
      <c r="AA343" s="6" t="s">
        <v>45</v>
      </c>
      <c r="AB343" s="9" t="s">
        <v>674</v>
      </c>
      <c r="AC343" s="6" t="s">
        <v>38</v>
      </c>
      <c r="AD343" s="6" t="s">
        <v>38</v>
      </c>
      <c r="AE343" s="6" t="s">
        <v>38</v>
      </c>
      <c r="AF343" s="6" t="s">
        <v>38</v>
      </c>
      <c r="AG343" s="6" t="s">
        <v>38</v>
      </c>
      <c r="AH343" s="9" t="s">
        <v>38</v>
      </c>
    </row>
    <row r="344" spans="1:34" ht="20.100000000000001" customHeight="1" x14ac:dyDescent="0.25">
      <c r="A344" s="6" t="s">
        <v>79</v>
      </c>
      <c r="B344" s="10">
        <v>46163</v>
      </c>
      <c r="C344" s="8" t="str">
        <f>HYPERLINK("https://epingalert.org/en/Search?viewData= G/TBT/N/BDI/761, G/TBT/N/KEN/2051, G/TBT/N/RWA/1418, G/TBT/N/TZA/1596, G/TBT/N/UGA/2373"," G/TBT/N/BDI/761, G/TBT/N/KEN/2051, G/TBT/N/RWA/1418, G/TBT/N/TZA/1596, G/TBT/N/UGA/2373")</f>
        <v xml:space="preserve"> G/TBT/N/BDI/761, G/TBT/N/KEN/2051, G/TBT/N/RWA/1418, G/TBT/N/TZA/1596, G/TBT/N/UGA/2373</v>
      </c>
      <c r="D344" s="9" t="s">
        <v>667</v>
      </c>
      <c r="E344" s="9" t="s">
        <v>668</v>
      </c>
      <c r="F344" s="9" t="s">
        <v>669</v>
      </c>
      <c r="G344" s="9" t="s">
        <v>670</v>
      </c>
      <c r="H344" s="9" t="s">
        <v>671</v>
      </c>
      <c r="I344" s="9" t="s">
        <v>672</v>
      </c>
      <c r="J344" s="9" t="s">
        <v>38</v>
      </c>
      <c r="K344" s="9" t="s">
        <v>38</v>
      </c>
      <c r="L344" s="6"/>
      <c r="M344" s="10">
        <v>46223</v>
      </c>
      <c r="N344" s="7" t="s">
        <v>74</v>
      </c>
      <c r="O344" s="7" t="s">
        <v>74</v>
      </c>
      <c r="P344" s="6" t="s">
        <v>43</v>
      </c>
      <c r="Q344" s="9" t="s">
        <v>673</v>
      </c>
      <c r="R344" s="6" t="str">
        <f>HYPERLINK("https://docs.wto.org/imrd/directdoc.asp?DDFDocuments/t/G/TBTN26/BDI761.docx", "https://docs.wto.org/imrd/directdoc.asp?DDFDocuments/t/G/TBTN26/BDI761.docx")</f>
        <v>https://docs.wto.org/imrd/directdoc.asp?DDFDocuments/t/G/TBTN26/BDI761.docx</v>
      </c>
      <c r="S344" s="6" t="str">
        <f>HYPERLINK("https://docs.wto.org/imrd/directdoc.asp?DDFDocuments/u/G/TBTN26/BDI761.docx", "https://docs.wto.org/imrd/directdoc.asp?DDFDocuments/u/G/TBTN26/BDI761.docx")</f>
        <v>https://docs.wto.org/imrd/directdoc.asp?DDFDocuments/u/G/TBTN26/BDI761.docx</v>
      </c>
      <c r="T344" s="6" t="str">
        <f>HYPERLINK("https://docs.wto.org/imrd/directdoc.asp?DDFDocuments/v/G/TBTN26/BDI761.docx", "https://docs.wto.org/imrd/directdoc.asp?DDFDocuments/v/G/TBTN26/BDI761.docx")</f>
        <v>https://docs.wto.org/imrd/directdoc.asp?DDFDocuments/v/G/TBTN26/BDI761.docx</v>
      </c>
      <c r="U344" s="6" t="s">
        <v>46</v>
      </c>
      <c r="V344" s="6" t="s">
        <v>45</v>
      </c>
      <c r="W344" s="6" t="s">
        <v>46</v>
      </c>
      <c r="X344" s="6" t="s">
        <v>45</v>
      </c>
      <c r="Y344" s="6" t="s">
        <v>45</v>
      </c>
      <c r="Z344" s="6" t="s">
        <v>45</v>
      </c>
      <c r="AA344" s="6" t="s">
        <v>45</v>
      </c>
      <c r="AB344" s="9" t="s">
        <v>674</v>
      </c>
      <c r="AC344" s="6" t="s">
        <v>38</v>
      </c>
      <c r="AD344" s="6" t="s">
        <v>38</v>
      </c>
      <c r="AE344" s="6" t="s">
        <v>38</v>
      </c>
      <c r="AF344" s="6" t="s">
        <v>38</v>
      </c>
      <c r="AG344" s="6" t="s">
        <v>38</v>
      </c>
      <c r="AH344" s="9" t="s">
        <v>38</v>
      </c>
    </row>
    <row r="345" spans="1:34" ht="20.100000000000001" customHeight="1" x14ac:dyDescent="0.25">
      <c r="A345" s="6" t="s">
        <v>80</v>
      </c>
      <c r="B345" s="10">
        <v>46163</v>
      </c>
      <c r="C345" s="8" t="str">
        <f>HYPERLINK("https://epingalert.org/en/Search?viewData= G/TBT/N/BDI/761, G/TBT/N/KEN/2051, G/TBT/N/RWA/1418, G/TBT/N/TZA/1596, G/TBT/N/UGA/2373"," G/TBT/N/BDI/761, G/TBT/N/KEN/2051, G/TBT/N/RWA/1418, G/TBT/N/TZA/1596, G/TBT/N/UGA/2373")</f>
        <v xml:space="preserve"> G/TBT/N/BDI/761, G/TBT/N/KEN/2051, G/TBT/N/RWA/1418, G/TBT/N/TZA/1596, G/TBT/N/UGA/2373</v>
      </c>
      <c r="D345" s="9" t="s">
        <v>667</v>
      </c>
      <c r="E345" s="9" t="s">
        <v>668</v>
      </c>
      <c r="F345" s="9" t="s">
        <v>669</v>
      </c>
      <c r="G345" s="9" t="s">
        <v>670</v>
      </c>
      <c r="H345" s="9" t="s">
        <v>671</v>
      </c>
      <c r="I345" s="9" t="s">
        <v>672</v>
      </c>
      <c r="J345" s="9" t="s">
        <v>38</v>
      </c>
      <c r="K345" s="9" t="s">
        <v>38</v>
      </c>
      <c r="L345" s="6"/>
      <c r="M345" s="10">
        <v>46223</v>
      </c>
      <c r="N345" s="7" t="s">
        <v>74</v>
      </c>
      <c r="O345" s="7" t="s">
        <v>74</v>
      </c>
      <c r="P345" s="6" t="s">
        <v>43</v>
      </c>
      <c r="Q345" s="9" t="s">
        <v>673</v>
      </c>
      <c r="R345" s="6" t="str">
        <f>HYPERLINK("https://docs.wto.org/imrd/directdoc.asp?DDFDocuments/t/G/TBTN26/BDI761.docx", "https://docs.wto.org/imrd/directdoc.asp?DDFDocuments/t/G/TBTN26/BDI761.docx")</f>
        <v>https://docs.wto.org/imrd/directdoc.asp?DDFDocuments/t/G/TBTN26/BDI761.docx</v>
      </c>
      <c r="S345" s="6" t="str">
        <f>HYPERLINK("https://docs.wto.org/imrd/directdoc.asp?DDFDocuments/u/G/TBTN26/BDI761.docx", "https://docs.wto.org/imrd/directdoc.asp?DDFDocuments/u/G/TBTN26/BDI761.docx")</f>
        <v>https://docs.wto.org/imrd/directdoc.asp?DDFDocuments/u/G/TBTN26/BDI761.docx</v>
      </c>
      <c r="T345" s="6" t="str">
        <f>HYPERLINK("https://docs.wto.org/imrd/directdoc.asp?DDFDocuments/v/G/TBTN26/BDI761.docx", "https://docs.wto.org/imrd/directdoc.asp?DDFDocuments/v/G/TBTN26/BDI761.docx")</f>
        <v>https://docs.wto.org/imrd/directdoc.asp?DDFDocuments/v/G/TBTN26/BDI761.docx</v>
      </c>
      <c r="U345" s="6" t="s">
        <v>46</v>
      </c>
      <c r="V345" s="6" t="s">
        <v>45</v>
      </c>
      <c r="W345" s="6" t="s">
        <v>46</v>
      </c>
      <c r="X345" s="6" t="s">
        <v>45</v>
      </c>
      <c r="Y345" s="6" t="s">
        <v>45</v>
      </c>
      <c r="Z345" s="6" t="s">
        <v>45</v>
      </c>
      <c r="AA345" s="6" t="s">
        <v>45</v>
      </c>
      <c r="AB345" s="9" t="s">
        <v>674</v>
      </c>
      <c r="AC345" s="6" t="s">
        <v>38</v>
      </c>
      <c r="AD345" s="6" t="s">
        <v>38</v>
      </c>
      <c r="AE345" s="6" t="s">
        <v>38</v>
      </c>
      <c r="AF345" s="6" t="s">
        <v>38</v>
      </c>
      <c r="AG345" s="6" t="s">
        <v>38</v>
      </c>
      <c r="AH345" s="9" t="s">
        <v>38</v>
      </c>
    </row>
    <row r="346" spans="1:34" ht="20.100000000000001" customHeight="1" x14ac:dyDescent="0.25">
      <c r="A346" s="6" t="s">
        <v>41</v>
      </c>
      <c r="B346" s="10">
        <v>46163</v>
      </c>
      <c r="C346" s="8" t="str">
        <f>HYPERLINK("https://epingalert.org/en/Search?viewData= G/TBT/N/CHL/705/Rev.1/Add.1"," G/TBT/N/CHL/705/Rev.1/Add.1")</f>
        <v xml:space="preserve"> G/TBT/N/CHL/705/Rev.1/Add.1</v>
      </c>
      <c r="D346" s="9" t="s">
        <v>675</v>
      </c>
      <c r="E346" s="9" t="s">
        <v>676</v>
      </c>
      <c r="F346" s="9" t="s">
        <v>677</v>
      </c>
      <c r="G346" s="9" t="s">
        <v>678</v>
      </c>
      <c r="H346" s="9" t="s">
        <v>679</v>
      </c>
      <c r="I346" s="9" t="s">
        <v>680</v>
      </c>
      <c r="J346" s="9" t="s">
        <v>38</v>
      </c>
      <c r="K346" s="9" t="s">
        <v>38</v>
      </c>
      <c r="L346" s="6"/>
      <c r="M346" s="10" t="s">
        <v>38</v>
      </c>
      <c r="N346" s="7"/>
      <c r="O346" s="7"/>
      <c r="P346" s="6" t="s">
        <v>54</v>
      </c>
      <c r="Q346" s="9" t="s">
        <v>681</v>
      </c>
      <c r="R346" s="6" t="str">
        <f>HYPERLINK("https://docs.wto.org/imrd/directdoc.asp?DDFDocuments/t/G/TBTN24/CHL705R1A1.docx", "https://docs.wto.org/imrd/directdoc.asp?DDFDocuments/t/G/TBTN24/CHL705R1A1.docx")</f>
        <v>https://docs.wto.org/imrd/directdoc.asp?DDFDocuments/t/G/TBTN24/CHL705R1A1.docx</v>
      </c>
      <c r="S346" s="6" t="str">
        <f>HYPERLINK("https://docs.wto.org/imrd/directdoc.asp?DDFDocuments/u/G/TBTN24/CHL705R1A1.docx", "https://docs.wto.org/imrd/directdoc.asp?DDFDocuments/u/G/TBTN24/CHL705R1A1.docx")</f>
        <v>https://docs.wto.org/imrd/directdoc.asp?DDFDocuments/u/G/TBTN24/CHL705R1A1.docx</v>
      </c>
      <c r="T346" s="6" t="str">
        <f>HYPERLINK("https://docs.wto.org/imrd/directdoc.asp?DDFDocuments/v/G/TBTN24/CHL705R1A1.docx", "https://docs.wto.org/imrd/directdoc.asp?DDFDocuments/v/G/TBTN24/CHL705R1A1.docx")</f>
        <v>https://docs.wto.org/imrd/directdoc.asp?DDFDocuments/v/G/TBTN24/CHL705R1A1.docx</v>
      </c>
      <c r="U346" s="6" t="s">
        <v>45</v>
      </c>
      <c r="V346" s="6" t="s">
        <v>45</v>
      </c>
      <c r="W346" s="6" t="s">
        <v>45</v>
      </c>
      <c r="X346" s="6" t="s">
        <v>45</v>
      </c>
      <c r="Y346" s="6" t="s">
        <v>45</v>
      </c>
      <c r="Z346" s="6" t="s">
        <v>45</v>
      </c>
      <c r="AA346" s="6" t="s">
        <v>45</v>
      </c>
      <c r="AB346" s="9" t="s">
        <v>38</v>
      </c>
      <c r="AC346" s="6" t="s">
        <v>38</v>
      </c>
      <c r="AD346" s="6" t="s">
        <v>38</v>
      </c>
      <c r="AE346" s="6" t="s">
        <v>38</v>
      </c>
      <c r="AF346" s="6" t="s">
        <v>38</v>
      </c>
      <c r="AG346" s="6" t="s">
        <v>38</v>
      </c>
      <c r="AH346" s="9" t="s">
        <v>38</v>
      </c>
    </row>
    <row r="347" spans="1:34" ht="20.100000000000001" customHeight="1" x14ac:dyDescent="0.25">
      <c r="A347" s="6" t="s">
        <v>41</v>
      </c>
      <c r="B347" s="10">
        <v>46163</v>
      </c>
      <c r="C347" s="8" t="str">
        <f>HYPERLINK("https://epingalert.org/en/Search?viewData= G/TBT/N/CHL/726/Add.1"," G/TBT/N/CHL/726/Add.1")</f>
        <v xml:space="preserve"> G/TBT/N/CHL/726/Add.1</v>
      </c>
      <c r="D347" s="9" t="s">
        <v>682</v>
      </c>
      <c r="E347" s="9" t="s">
        <v>683</v>
      </c>
      <c r="F347" s="9" t="s">
        <v>684</v>
      </c>
      <c r="G347" s="9" t="s">
        <v>38</v>
      </c>
      <c r="H347" s="9" t="s">
        <v>685</v>
      </c>
      <c r="I347" s="9" t="s">
        <v>686</v>
      </c>
      <c r="J347" s="9" t="s">
        <v>687</v>
      </c>
      <c r="K347" s="9" t="s">
        <v>38</v>
      </c>
      <c r="L347" s="6"/>
      <c r="M347" s="10" t="s">
        <v>38</v>
      </c>
      <c r="N347" s="7"/>
      <c r="O347" s="7"/>
      <c r="P347" s="6" t="s">
        <v>54</v>
      </c>
      <c r="Q347" s="9" t="s">
        <v>688</v>
      </c>
      <c r="R347" s="6" t="str">
        <f>HYPERLINK("https://docs.wto.org/imrd/directdoc.asp?DDFDocuments/t/G/TBTN25/CHL726A1.docx", "https://docs.wto.org/imrd/directdoc.asp?DDFDocuments/t/G/TBTN25/CHL726A1.docx")</f>
        <v>https://docs.wto.org/imrd/directdoc.asp?DDFDocuments/t/G/TBTN25/CHL726A1.docx</v>
      </c>
      <c r="S347" s="6" t="str">
        <f>HYPERLINK("https://docs.wto.org/imrd/directdoc.asp?DDFDocuments/u/G/TBTN25/CHL726A1.docx", "https://docs.wto.org/imrd/directdoc.asp?DDFDocuments/u/G/TBTN25/CHL726A1.docx")</f>
        <v>https://docs.wto.org/imrd/directdoc.asp?DDFDocuments/u/G/TBTN25/CHL726A1.docx</v>
      </c>
      <c r="T347" s="6" t="str">
        <f>HYPERLINK("https://docs.wto.org/imrd/directdoc.asp?DDFDocuments/v/G/TBTN25/CHL726A1.docx", "https://docs.wto.org/imrd/directdoc.asp?DDFDocuments/v/G/TBTN25/CHL726A1.docx")</f>
        <v>https://docs.wto.org/imrd/directdoc.asp?DDFDocuments/v/G/TBTN25/CHL726A1.docx</v>
      </c>
      <c r="U347" s="6" t="s">
        <v>46</v>
      </c>
      <c r="V347" s="6" t="s">
        <v>45</v>
      </c>
      <c r="W347" s="6" t="s">
        <v>45</v>
      </c>
      <c r="X347" s="6" t="s">
        <v>45</v>
      </c>
      <c r="Y347" s="6" t="s">
        <v>45</v>
      </c>
      <c r="Z347" s="6" t="s">
        <v>45</v>
      </c>
      <c r="AA347" s="6" t="s">
        <v>45</v>
      </c>
      <c r="AB347" s="9" t="s">
        <v>38</v>
      </c>
      <c r="AC347" s="6" t="s">
        <v>38</v>
      </c>
      <c r="AD347" s="6" t="s">
        <v>38</v>
      </c>
      <c r="AE347" s="6" t="s">
        <v>38</v>
      </c>
      <c r="AF347" s="6" t="s">
        <v>38</v>
      </c>
      <c r="AG347" s="6" t="s">
        <v>38</v>
      </c>
      <c r="AH347" s="9" t="s">
        <v>38</v>
      </c>
    </row>
    <row r="348" spans="1:34" ht="20.100000000000001" customHeight="1" x14ac:dyDescent="0.25">
      <c r="A348" s="6" t="s">
        <v>259</v>
      </c>
      <c r="B348" s="10">
        <v>46163</v>
      </c>
      <c r="C348" s="8" t="str">
        <f>HYPERLINK("https://epingalert.org/en/Search?viewData= G/TBT/N/EU/1210"," G/TBT/N/EU/1210")</f>
        <v xml:space="preserve"> G/TBT/N/EU/1210</v>
      </c>
      <c r="D348" s="9" t="s">
        <v>689</v>
      </c>
      <c r="E348" s="9" t="s">
        <v>690</v>
      </c>
      <c r="F348" s="9" t="s">
        <v>691</v>
      </c>
      <c r="G348" s="9" t="s">
        <v>692</v>
      </c>
      <c r="H348" s="9" t="s">
        <v>693</v>
      </c>
      <c r="I348" s="9" t="s">
        <v>694</v>
      </c>
      <c r="J348" s="9" t="s">
        <v>38</v>
      </c>
      <c r="K348" s="9" t="s">
        <v>73</v>
      </c>
      <c r="L348" s="6"/>
      <c r="M348" s="10">
        <v>46223</v>
      </c>
      <c r="N348" s="7" t="s">
        <v>695</v>
      </c>
      <c r="O348" s="7" t="s">
        <v>695</v>
      </c>
      <c r="P348" s="6" t="s">
        <v>43</v>
      </c>
      <c r="Q348" s="9" t="s">
        <v>696</v>
      </c>
      <c r="R348" s="6" t="str">
        <f>HYPERLINK("https://docs.wto.org/imrd/directdoc.asp?DDFDocuments/t/G/TBTN26/EU1210.docx", "https://docs.wto.org/imrd/directdoc.asp?DDFDocuments/t/G/TBTN26/EU1210.docx")</f>
        <v>https://docs.wto.org/imrd/directdoc.asp?DDFDocuments/t/G/TBTN26/EU1210.docx</v>
      </c>
      <c r="S348" s="6" t="str">
        <f>HYPERLINK("https://docs.wto.org/imrd/directdoc.asp?DDFDocuments/u/G/TBTN26/EU1210.docx", "https://docs.wto.org/imrd/directdoc.asp?DDFDocuments/u/G/TBTN26/EU1210.docx")</f>
        <v>https://docs.wto.org/imrd/directdoc.asp?DDFDocuments/u/G/TBTN26/EU1210.docx</v>
      </c>
      <c r="T348" s="6" t="str">
        <f>HYPERLINK("https://docs.wto.org/imrd/directdoc.asp?DDFDocuments/v/G/TBTN26/EU1210.docx", "https://docs.wto.org/imrd/directdoc.asp?DDFDocuments/v/G/TBTN26/EU1210.docx")</f>
        <v>https://docs.wto.org/imrd/directdoc.asp?DDFDocuments/v/G/TBTN26/EU1210.docx</v>
      </c>
      <c r="U348" s="6" t="s">
        <v>46</v>
      </c>
      <c r="V348" s="6" t="s">
        <v>45</v>
      </c>
      <c r="W348" s="6" t="s">
        <v>45</v>
      </c>
      <c r="X348" s="6" t="s">
        <v>45</v>
      </c>
      <c r="Y348" s="6" t="s">
        <v>45</v>
      </c>
      <c r="Z348" s="6" t="s">
        <v>45</v>
      </c>
      <c r="AA348" s="6" t="s">
        <v>45</v>
      </c>
      <c r="AB348" s="9" t="s">
        <v>697</v>
      </c>
      <c r="AC348" s="6" t="s">
        <v>38</v>
      </c>
      <c r="AD348" s="6" t="s">
        <v>38</v>
      </c>
      <c r="AE348" s="6" t="s">
        <v>38</v>
      </c>
      <c r="AF348" s="6" t="s">
        <v>38</v>
      </c>
      <c r="AG348" s="6" t="s">
        <v>38</v>
      </c>
      <c r="AH348" s="9" t="s">
        <v>38</v>
      </c>
    </row>
    <row r="349" spans="1:34" ht="20.100000000000001" customHeight="1" x14ac:dyDescent="0.25">
      <c r="A349" s="6" t="s">
        <v>259</v>
      </c>
      <c r="B349" s="10">
        <v>46163</v>
      </c>
      <c r="C349" s="8" t="str">
        <f>HYPERLINK("https://epingalert.org/en/Search?viewData= G/TBT/N/EU/1211"," G/TBT/N/EU/1211")</f>
        <v xml:space="preserve"> G/TBT/N/EU/1211</v>
      </c>
      <c r="D349" s="9" t="s">
        <v>698</v>
      </c>
      <c r="E349" s="9" t="s">
        <v>699</v>
      </c>
      <c r="F349" s="9" t="s">
        <v>700</v>
      </c>
      <c r="G349" s="9" t="s">
        <v>38</v>
      </c>
      <c r="H349" s="9" t="s">
        <v>701</v>
      </c>
      <c r="I349" s="9" t="s">
        <v>702</v>
      </c>
      <c r="J349" s="9" t="s">
        <v>703</v>
      </c>
      <c r="K349" s="9" t="s">
        <v>38</v>
      </c>
      <c r="L349" s="6"/>
      <c r="M349" s="10">
        <v>46188</v>
      </c>
      <c r="N349" s="7">
        <v>46222</v>
      </c>
      <c r="O349" s="7" t="s">
        <v>704</v>
      </c>
      <c r="P349" s="6" t="s">
        <v>43</v>
      </c>
      <c r="Q349" s="9" t="s">
        <v>705</v>
      </c>
      <c r="R349" s="6" t="str">
        <f>HYPERLINK("https://docs.wto.org/imrd/directdoc.asp?DDFDocuments/t/G/TBTN26/EU1211.docx", "https://docs.wto.org/imrd/directdoc.asp?DDFDocuments/t/G/TBTN26/EU1211.docx")</f>
        <v>https://docs.wto.org/imrd/directdoc.asp?DDFDocuments/t/G/TBTN26/EU1211.docx</v>
      </c>
      <c r="S349" s="6" t="str">
        <f>HYPERLINK("https://docs.wto.org/imrd/directdoc.asp?DDFDocuments/u/G/TBTN26/EU1211.docx", "https://docs.wto.org/imrd/directdoc.asp?DDFDocuments/u/G/TBTN26/EU1211.docx")</f>
        <v>https://docs.wto.org/imrd/directdoc.asp?DDFDocuments/u/G/TBTN26/EU1211.docx</v>
      </c>
      <c r="T349" s="6" t="str">
        <f>HYPERLINK("https://docs.wto.org/imrd/directdoc.asp?DDFDocuments/v/G/TBTN26/EU1211.docx", "https://docs.wto.org/imrd/directdoc.asp?DDFDocuments/v/G/TBTN26/EU1211.docx")</f>
        <v>https://docs.wto.org/imrd/directdoc.asp?DDFDocuments/v/G/TBTN26/EU1211.docx</v>
      </c>
      <c r="U349" s="6" t="s">
        <v>46</v>
      </c>
      <c r="V349" s="6" t="s">
        <v>45</v>
      </c>
      <c r="W349" s="6" t="s">
        <v>45</v>
      </c>
      <c r="X349" s="6" t="s">
        <v>45</v>
      </c>
      <c r="Y349" s="6" t="s">
        <v>45</v>
      </c>
      <c r="Z349" s="6" t="s">
        <v>45</v>
      </c>
      <c r="AA349" s="6" t="s">
        <v>45</v>
      </c>
      <c r="AB349" s="9" t="s">
        <v>706</v>
      </c>
      <c r="AC349" s="6" t="s">
        <v>38</v>
      </c>
      <c r="AD349" s="6" t="s">
        <v>38</v>
      </c>
      <c r="AE349" s="6" t="s">
        <v>38</v>
      </c>
      <c r="AF349" s="6" t="s">
        <v>38</v>
      </c>
      <c r="AG349" s="6" t="s">
        <v>38</v>
      </c>
      <c r="AH349" s="9" t="s">
        <v>38</v>
      </c>
    </row>
    <row r="350" spans="1:34" ht="20.100000000000001" customHeight="1" x14ac:dyDescent="0.25">
      <c r="A350" s="6" t="s">
        <v>707</v>
      </c>
      <c r="B350" s="10">
        <v>46163</v>
      </c>
      <c r="C350" s="8" t="str">
        <f>HYPERLINK("https://epingalert.org/en/Search?viewData= G/TBT/N/JOR/96"," G/TBT/N/JOR/96")</f>
        <v xml:space="preserve"> G/TBT/N/JOR/96</v>
      </c>
      <c r="D350" s="9" t="s">
        <v>708</v>
      </c>
      <c r="E350" s="9" t="s">
        <v>709</v>
      </c>
      <c r="F350" s="9" t="s">
        <v>710</v>
      </c>
      <c r="G350" s="9" t="s">
        <v>711</v>
      </c>
      <c r="H350" s="9" t="s">
        <v>712</v>
      </c>
      <c r="I350" s="9" t="s">
        <v>386</v>
      </c>
      <c r="J350" s="9" t="s">
        <v>38</v>
      </c>
      <c r="K350" s="9" t="s">
        <v>73</v>
      </c>
      <c r="L350" s="6"/>
      <c r="M350" s="10">
        <v>46194</v>
      </c>
      <c r="N350" s="7">
        <v>46235</v>
      </c>
      <c r="O350" s="7">
        <v>46327</v>
      </c>
      <c r="P350" s="6" t="s">
        <v>43</v>
      </c>
      <c r="Q350" s="9" t="s">
        <v>713</v>
      </c>
      <c r="R350" s="6" t="str">
        <f>HYPERLINK("https://docs.wto.org/imrd/directdoc.asp?DDFDocuments/t/G/TBTN26/JOR96.docx", "https://docs.wto.org/imrd/directdoc.asp?DDFDocuments/t/G/TBTN26/JOR96.docx")</f>
        <v>https://docs.wto.org/imrd/directdoc.asp?DDFDocuments/t/G/TBTN26/JOR96.docx</v>
      </c>
      <c r="S350" s="6" t="str">
        <f>HYPERLINK("https://docs.wto.org/imrd/directdoc.asp?DDFDocuments/u/G/TBTN26/JOR96.docx", "https://docs.wto.org/imrd/directdoc.asp?DDFDocuments/u/G/TBTN26/JOR96.docx")</f>
        <v>https://docs.wto.org/imrd/directdoc.asp?DDFDocuments/u/G/TBTN26/JOR96.docx</v>
      </c>
      <c r="T350" s="6" t="str">
        <f>HYPERLINK("https://docs.wto.org/imrd/directdoc.asp?DDFDocuments/v/G/TBTN26/JOR96.docx", "https://docs.wto.org/imrd/directdoc.asp?DDFDocuments/v/G/TBTN26/JOR96.docx")</f>
        <v>https://docs.wto.org/imrd/directdoc.asp?DDFDocuments/v/G/TBTN26/JOR96.docx</v>
      </c>
      <c r="U350" s="6" t="s">
        <v>46</v>
      </c>
      <c r="V350" s="6" t="s">
        <v>45</v>
      </c>
      <c r="W350" s="6" t="s">
        <v>45</v>
      </c>
      <c r="X350" s="6" t="s">
        <v>45</v>
      </c>
      <c r="Y350" s="6" t="s">
        <v>45</v>
      </c>
      <c r="Z350" s="6" t="s">
        <v>45</v>
      </c>
      <c r="AA350" s="6" t="s">
        <v>45</v>
      </c>
      <c r="AB350" s="9" t="s">
        <v>714</v>
      </c>
      <c r="AC350" s="6" t="s">
        <v>38</v>
      </c>
      <c r="AD350" s="6" t="s">
        <v>38</v>
      </c>
      <c r="AE350" s="6" t="s">
        <v>38</v>
      </c>
      <c r="AF350" s="6" t="s">
        <v>38</v>
      </c>
      <c r="AG350" s="6" t="s">
        <v>38</v>
      </c>
      <c r="AH350" s="9" t="s">
        <v>38</v>
      </c>
    </row>
    <row r="351" spans="1:34" ht="20.100000000000001" customHeight="1" x14ac:dyDescent="0.25">
      <c r="A351" s="6" t="s">
        <v>116</v>
      </c>
      <c r="B351" s="10">
        <v>46163</v>
      </c>
      <c r="C351" s="8" t="str">
        <f>HYPERLINK("https://epingalert.org/en/Search?viewData= G/TBT/N/USA/2282"," G/TBT/N/USA/2282")</f>
        <v xml:space="preserve"> G/TBT/N/USA/2282</v>
      </c>
      <c r="D351" s="9" t="s">
        <v>658</v>
      </c>
      <c r="E351" s="9" t="s">
        <v>715</v>
      </c>
      <c r="F351" s="9" t="s">
        <v>660</v>
      </c>
      <c r="G351" s="9" t="s">
        <v>38</v>
      </c>
      <c r="H351" s="9" t="s">
        <v>716</v>
      </c>
      <c r="I351" s="9" t="s">
        <v>662</v>
      </c>
      <c r="J351" s="9" t="s">
        <v>38</v>
      </c>
      <c r="K351" s="9" t="s">
        <v>38</v>
      </c>
      <c r="L351" s="6"/>
      <c r="M351" s="10">
        <v>46205</v>
      </c>
      <c r="N351" s="7" t="s">
        <v>74</v>
      </c>
      <c r="O351" s="7" t="s">
        <v>74</v>
      </c>
      <c r="P351" s="6" t="s">
        <v>43</v>
      </c>
      <c r="Q351" s="9" t="s">
        <v>717</v>
      </c>
      <c r="R351" s="6" t="str">
        <f>HYPERLINK("https://docs.wto.org/imrd/directdoc.asp?DDFDocuments/t/G/TBTN26/USA2282.docx", "https://docs.wto.org/imrd/directdoc.asp?DDFDocuments/t/G/TBTN26/USA2282.docx")</f>
        <v>https://docs.wto.org/imrd/directdoc.asp?DDFDocuments/t/G/TBTN26/USA2282.docx</v>
      </c>
      <c r="S351" s="6" t="str">
        <f>HYPERLINK("https://docs.wto.org/imrd/directdoc.asp?DDFDocuments/u/G/TBTN26/USA2282.docx", "https://docs.wto.org/imrd/directdoc.asp?DDFDocuments/u/G/TBTN26/USA2282.docx")</f>
        <v>https://docs.wto.org/imrd/directdoc.asp?DDFDocuments/u/G/TBTN26/USA2282.docx</v>
      </c>
      <c r="T351" s="6" t="str">
        <f>HYPERLINK("https://docs.wto.org/imrd/directdoc.asp?DDFDocuments/v/G/TBTN26/USA2282.docx", "https://docs.wto.org/imrd/directdoc.asp?DDFDocuments/v/G/TBTN26/USA2282.docx")</f>
        <v>https://docs.wto.org/imrd/directdoc.asp?DDFDocuments/v/G/TBTN26/USA2282.docx</v>
      </c>
      <c r="U351" s="6" t="s">
        <v>46</v>
      </c>
      <c r="V351" s="6" t="s">
        <v>45</v>
      </c>
      <c r="W351" s="6" t="s">
        <v>46</v>
      </c>
      <c r="X351" s="6" t="s">
        <v>45</v>
      </c>
      <c r="Y351" s="6" t="s">
        <v>45</v>
      </c>
      <c r="Z351" s="6" t="s">
        <v>45</v>
      </c>
      <c r="AA351" s="6" t="s">
        <v>45</v>
      </c>
      <c r="AB351" s="9" t="s">
        <v>718</v>
      </c>
      <c r="AC351" s="6" t="s">
        <v>38</v>
      </c>
      <c r="AD351" s="6" t="s">
        <v>38</v>
      </c>
      <c r="AE351" s="6" t="s">
        <v>38</v>
      </c>
      <c r="AF351" s="6" t="s">
        <v>38</v>
      </c>
      <c r="AG351" s="6" t="s">
        <v>38</v>
      </c>
      <c r="AH351" s="9" t="s">
        <v>38</v>
      </c>
    </row>
    <row r="352" spans="1:34" ht="20.100000000000001" customHeight="1" x14ac:dyDescent="0.25">
      <c r="A352" s="6" t="s">
        <v>34</v>
      </c>
      <c r="B352" s="10">
        <v>46164</v>
      </c>
      <c r="C352" s="8" t="str">
        <f>HYPERLINK("https://epingalert.org/en/Search?viewData= G/SPS/N/BRA/2493"," G/SPS/N/BRA/2493")</f>
        <v xml:space="preserve"> G/SPS/N/BRA/2493</v>
      </c>
      <c r="D352" s="9" t="s">
        <v>554</v>
      </c>
      <c r="E352" s="9" t="s">
        <v>555</v>
      </c>
      <c r="F352" s="9" t="s">
        <v>556</v>
      </c>
      <c r="G352" s="9" t="s">
        <v>38</v>
      </c>
      <c r="H352" s="9" t="s">
        <v>38</v>
      </c>
      <c r="I352" s="9" t="s">
        <v>557</v>
      </c>
      <c r="J352" s="9" t="s">
        <v>38</v>
      </c>
      <c r="K352" s="9" t="s">
        <v>558</v>
      </c>
      <c r="L352" s="6" t="s">
        <v>38</v>
      </c>
      <c r="M352" s="10">
        <v>46224</v>
      </c>
      <c r="N352" s="7">
        <v>46157</v>
      </c>
      <c r="O352" s="7">
        <v>46157</v>
      </c>
      <c r="P352" s="6" t="s">
        <v>43</v>
      </c>
      <c r="Q352" s="9" t="s">
        <v>559</v>
      </c>
      <c r="R352" s="6" t="str">
        <f>HYPERLINK("https://docs.wto.org/imrd/directdoc.asp?DDFDocuments/t/G/SPS/NBRA2493.docx", "https://docs.wto.org/imrd/directdoc.asp?DDFDocuments/t/G/SPS/NBRA2493.docx")</f>
        <v>https://docs.wto.org/imrd/directdoc.asp?DDFDocuments/t/G/SPS/NBRA2493.docx</v>
      </c>
      <c r="S352" s="6" t="str">
        <f>HYPERLINK("https://docs.wto.org/imrd/directdoc.asp?DDFDocuments/u/G/SPS/NBRA2493.docx", "https://docs.wto.org/imrd/directdoc.asp?DDFDocuments/u/G/SPS/NBRA2493.docx")</f>
        <v>https://docs.wto.org/imrd/directdoc.asp?DDFDocuments/u/G/SPS/NBRA2493.docx</v>
      </c>
      <c r="T352" s="6"/>
      <c r="U352" s="6" t="s">
        <v>38</v>
      </c>
      <c r="V352" s="6" t="s">
        <v>38</v>
      </c>
      <c r="W352" s="6" t="s">
        <v>38</v>
      </c>
      <c r="X352" s="6" t="s">
        <v>38</v>
      </c>
      <c r="Y352" s="6" t="s">
        <v>38</v>
      </c>
      <c r="Z352" s="6" t="s">
        <v>38</v>
      </c>
      <c r="AA352" s="6" t="s">
        <v>38</v>
      </c>
      <c r="AB352" s="9" t="s">
        <v>38</v>
      </c>
      <c r="AC352" s="6" t="s">
        <v>45</v>
      </c>
      <c r="AD352" s="6" t="s">
        <v>46</v>
      </c>
      <c r="AE352" s="6" t="s">
        <v>45</v>
      </c>
      <c r="AF352" s="6" t="s">
        <v>45</v>
      </c>
      <c r="AG352" s="6" t="s">
        <v>46</v>
      </c>
      <c r="AH352" s="9" t="s">
        <v>38</v>
      </c>
    </row>
    <row r="353" spans="1:34" ht="20.100000000000001" customHeight="1" x14ac:dyDescent="0.25">
      <c r="A353" s="6" t="s">
        <v>560</v>
      </c>
      <c r="B353" s="10">
        <v>46164</v>
      </c>
      <c r="C353" s="8" t="str">
        <f>HYPERLINK("https://epingalert.org/en/Search?viewData= G/SPS/N/CAN/1640"," G/SPS/N/CAN/1640")</f>
        <v xml:space="preserve"> G/SPS/N/CAN/1640</v>
      </c>
      <c r="D353" s="9" t="s">
        <v>561</v>
      </c>
      <c r="E353" s="9" t="s">
        <v>562</v>
      </c>
      <c r="F353" s="9" t="s">
        <v>563</v>
      </c>
      <c r="G353" s="9" t="s">
        <v>38</v>
      </c>
      <c r="H353" s="9" t="s">
        <v>564</v>
      </c>
      <c r="I353" s="9" t="s">
        <v>60</v>
      </c>
      <c r="J353" s="9" t="s">
        <v>38</v>
      </c>
      <c r="K353" s="9" t="s">
        <v>61</v>
      </c>
      <c r="L353" s="6" t="s">
        <v>38</v>
      </c>
      <c r="M353" s="10">
        <v>46231</v>
      </c>
      <c r="N353" s="7" t="s">
        <v>565</v>
      </c>
      <c r="O353" s="7" t="s">
        <v>566</v>
      </c>
      <c r="P353" s="6" t="s">
        <v>43</v>
      </c>
      <c r="Q353" s="6"/>
      <c r="R353" s="6" t="str">
        <f>HYPERLINK("https://docs.wto.org/imrd/directdoc.asp?DDFDocuments/t/G/SPS/NCAN1640.docx", "https://docs.wto.org/imrd/directdoc.asp?DDFDocuments/t/G/SPS/NCAN1640.docx")</f>
        <v>https://docs.wto.org/imrd/directdoc.asp?DDFDocuments/t/G/SPS/NCAN1640.docx</v>
      </c>
      <c r="S353" s="6" t="str">
        <f>HYPERLINK("https://docs.wto.org/imrd/directdoc.asp?DDFDocuments/u/G/SPS/NCAN1640.docx", "https://docs.wto.org/imrd/directdoc.asp?DDFDocuments/u/G/SPS/NCAN1640.docx")</f>
        <v>https://docs.wto.org/imrd/directdoc.asp?DDFDocuments/u/G/SPS/NCAN1640.docx</v>
      </c>
      <c r="T353" s="6" t="str">
        <f>HYPERLINK("https://docs.wto.org/imrd/directdoc.asp?DDFDocuments/v/G/SPS/NCAN1640.docx", "https://docs.wto.org/imrd/directdoc.asp?DDFDocuments/v/G/SPS/NCAN1640.docx")</f>
        <v>https://docs.wto.org/imrd/directdoc.asp?DDFDocuments/v/G/SPS/NCAN1640.docx</v>
      </c>
      <c r="U353" s="6" t="s">
        <v>38</v>
      </c>
      <c r="V353" s="6" t="s">
        <v>38</v>
      </c>
      <c r="W353" s="6" t="s">
        <v>38</v>
      </c>
      <c r="X353" s="6" t="s">
        <v>38</v>
      </c>
      <c r="Y353" s="6" t="s">
        <v>38</v>
      </c>
      <c r="Z353" s="6" t="s">
        <v>38</v>
      </c>
      <c r="AA353" s="6" t="s">
        <v>38</v>
      </c>
      <c r="AB353" s="9" t="s">
        <v>38</v>
      </c>
      <c r="AC353" s="6" t="s">
        <v>45</v>
      </c>
      <c r="AD353" s="6" t="s">
        <v>45</v>
      </c>
      <c r="AE353" s="6" t="s">
        <v>45</v>
      </c>
      <c r="AF353" s="6" t="s">
        <v>46</v>
      </c>
      <c r="AG353" s="6" t="s">
        <v>65</v>
      </c>
      <c r="AH353" s="9" t="s">
        <v>38</v>
      </c>
    </row>
    <row r="354" spans="1:34" ht="20.100000000000001" customHeight="1" x14ac:dyDescent="0.25">
      <c r="A354" s="6" t="s">
        <v>47</v>
      </c>
      <c r="B354" s="10">
        <v>46164</v>
      </c>
      <c r="C354" s="8" t="str">
        <f>HYPERLINK("https://epingalert.org/en/Search?viewData= G/SPS/N/COL/405/Add.1"," G/SPS/N/COL/405/Add.1")</f>
        <v xml:space="preserve"> G/SPS/N/COL/405/Add.1</v>
      </c>
      <c r="D354" s="9" t="s">
        <v>567</v>
      </c>
      <c r="E354" s="9" t="s">
        <v>567</v>
      </c>
      <c r="F354" s="9" t="s">
        <v>568</v>
      </c>
      <c r="G354" s="9" t="s">
        <v>569</v>
      </c>
      <c r="H354" s="9" t="s">
        <v>38</v>
      </c>
      <c r="I354" s="9" t="s">
        <v>344</v>
      </c>
      <c r="J354" s="9" t="s">
        <v>38</v>
      </c>
      <c r="K354" s="9" t="s">
        <v>570</v>
      </c>
      <c r="L354" s="6"/>
      <c r="M354" s="10" t="s">
        <v>38</v>
      </c>
      <c r="N354" s="7"/>
      <c r="O354" s="7"/>
      <c r="P354" s="6" t="s">
        <v>54</v>
      </c>
      <c r="Q354" s="9" t="s">
        <v>571</v>
      </c>
      <c r="R354" s="6" t="str">
        <f>HYPERLINK("https://docs.wto.org/imrd/directdoc.asp?DDFDocuments/t/G/SPS/NCOL405A1.docx", "https://docs.wto.org/imrd/directdoc.asp?DDFDocuments/t/G/SPS/NCOL405A1.docx")</f>
        <v>https://docs.wto.org/imrd/directdoc.asp?DDFDocuments/t/G/SPS/NCOL405A1.docx</v>
      </c>
      <c r="S354" s="6" t="str">
        <f>HYPERLINK("https://docs.wto.org/imrd/directdoc.asp?DDFDocuments/u/G/SPS/NCOL405A1.docx", "https://docs.wto.org/imrd/directdoc.asp?DDFDocuments/u/G/SPS/NCOL405A1.docx")</f>
        <v>https://docs.wto.org/imrd/directdoc.asp?DDFDocuments/u/G/SPS/NCOL405A1.docx</v>
      </c>
      <c r="T354" s="6" t="str">
        <f>HYPERLINK("https://docs.wto.org/imrd/directdoc.asp?DDFDocuments/v/G/SPS/NCOL405A1.docx", "https://docs.wto.org/imrd/directdoc.asp?DDFDocuments/v/G/SPS/NCOL405A1.docx")</f>
        <v>https://docs.wto.org/imrd/directdoc.asp?DDFDocuments/v/G/SPS/NCOL405A1.docx</v>
      </c>
      <c r="U354" s="6" t="s">
        <v>38</v>
      </c>
      <c r="V354" s="6" t="s">
        <v>38</v>
      </c>
      <c r="W354" s="6" t="s">
        <v>38</v>
      </c>
      <c r="X354" s="6" t="s">
        <v>38</v>
      </c>
      <c r="Y354" s="6" t="s">
        <v>38</v>
      </c>
      <c r="Z354" s="6" t="s">
        <v>38</v>
      </c>
      <c r="AA354" s="6" t="s">
        <v>38</v>
      </c>
      <c r="AB354" s="9" t="s">
        <v>38</v>
      </c>
      <c r="AC354" s="6" t="s">
        <v>38</v>
      </c>
      <c r="AD354" s="6" t="s">
        <v>38</v>
      </c>
      <c r="AE354" s="6" t="s">
        <v>38</v>
      </c>
      <c r="AF354" s="6" t="s">
        <v>38</v>
      </c>
      <c r="AG354" s="6" t="s">
        <v>38</v>
      </c>
      <c r="AH354" s="9" t="s">
        <v>38</v>
      </c>
    </row>
    <row r="355" spans="1:34" ht="20.100000000000001" customHeight="1" x14ac:dyDescent="0.25">
      <c r="A355" s="6" t="s">
        <v>572</v>
      </c>
      <c r="B355" s="10">
        <v>46164</v>
      </c>
      <c r="C355" s="8" t="str">
        <f>HYPERLINK("https://epingalert.org/en/Search?viewData= G/SPS/N/KAZ/221"," G/SPS/N/KAZ/221")</f>
        <v xml:space="preserve"> G/SPS/N/KAZ/221</v>
      </c>
      <c r="D355" s="9" t="s">
        <v>573</v>
      </c>
      <c r="E355" s="9" t="s">
        <v>574</v>
      </c>
      <c r="F355" s="9" t="s">
        <v>575</v>
      </c>
      <c r="G355" s="9" t="s">
        <v>576</v>
      </c>
      <c r="H355" s="9" t="s">
        <v>38</v>
      </c>
      <c r="I355" s="9" t="s">
        <v>557</v>
      </c>
      <c r="J355" s="9" t="s">
        <v>38</v>
      </c>
      <c r="K355" s="9" t="s">
        <v>577</v>
      </c>
      <c r="L355" s="6" t="s">
        <v>578</v>
      </c>
      <c r="M355" s="10" t="s">
        <v>38</v>
      </c>
      <c r="N355" s="7"/>
      <c r="O355" s="7">
        <v>45982</v>
      </c>
      <c r="P355" s="6" t="s">
        <v>351</v>
      </c>
      <c r="Q355" s="6"/>
      <c r="R355" s="6" t="str">
        <f>HYPERLINK("https://docs.wto.org/imrd/directdoc.asp?DDFDocuments/t/G/SPS/NKAZ221.docx", "https://docs.wto.org/imrd/directdoc.asp?DDFDocuments/t/G/SPS/NKAZ221.docx")</f>
        <v>https://docs.wto.org/imrd/directdoc.asp?DDFDocuments/t/G/SPS/NKAZ221.docx</v>
      </c>
      <c r="S355" s="6" t="str">
        <f>HYPERLINK("https://docs.wto.org/imrd/directdoc.asp?DDFDocuments/u/G/SPS/NKAZ221.docx", "https://docs.wto.org/imrd/directdoc.asp?DDFDocuments/u/G/SPS/NKAZ221.docx")</f>
        <v>https://docs.wto.org/imrd/directdoc.asp?DDFDocuments/u/G/SPS/NKAZ221.docx</v>
      </c>
      <c r="T355" s="6" t="str">
        <f>HYPERLINK("https://docs.wto.org/imrd/directdoc.asp?DDFDocuments/v/G/SPS/NKAZ221.docx", "https://docs.wto.org/imrd/directdoc.asp?DDFDocuments/v/G/SPS/NKAZ221.docx")</f>
        <v>https://docs.wto.org/imrd/directdoc.asp?DDFDocuments/v/G/SPS/NKAZ221.docx</v>
      </c>
      <c r="U355" s="6" t="s">
        <v>38</v>
      </c>
      <c r="V355" s="6" t="s">
        <v>38</v>
      </c>
      <c r="W355" s="6" t="s">
        <v>38</v>
      </c>
      <c r="X355" s="6" t="s">
        <v>38</v>
      </c>
      <c r="Y355" s="6" t="s">
        <v>38</v>
      </c>
      <c r="Z355" s="6" t="s">
        <v>38</v>
      </c>
      <c r="AA355" s="6" t="s">
        <v>38</v>
      </c>
      <c r="AB355" s="9" t="s">
        <v>38</v>
      </c>
      <c r="AC355" s="6" t="s">
        <v>45</v>
      </c>
      <c r="AD355" s="6" t="s">
        <v>46</v>
      </c>
      <c r="AE355" s="6" t="s">
        <v>45</v>
      </c>
      <c r="AF355" s="6" t="s">
        <v>45</v>
      </c>
      <c r="AG355" s="6" t="s">
        <v>46</v>
      </c>
      <c r="AH355" s="9" t="s">
        <v>38</v>
      </c>
    </row>
    <row r="356" spans="1:34" ht="20.100000000000001" customHeight="1" x14ac:dyDescent="0.25">
      <c r="A356" s="6" t="s">
        <v>572</v>
      </c>
      <c r="B356" s="10">
        <v>46164</v>
      </c>
      <c r="C356" s="8" t="str">
        <f>HYPERLINK("https://epingalert.org/en/Search?viewData= G/SPS/N/KAZ/222"," G/SPS/N/KAZ/222")</f>
        <v xml:space="preserve"> G/SPS/N/KAZ/222</v>
      </c>
      <c r="D356" s="9" t="s">
        <v>579</v>
      </c>
      <c r="E356" s="9" t="s">
        <v>580</v>
      </c>
      <c r="F356" s="9" t="s">
        <v>575</v>
      </c>
      <c r="G356" s="9" t="s">
        <v>576</v>
      </c>
      <c r="H356" s="9" t="s">
        <v>38</v>
      </c>
      <c r="I356" s="9" t="s">
        <v>557</v>
      </c>
      <c r="J356" s="9" t="s">
        <v>38</v>
      </c>
      <c r="K356" s="9" t="s">
        <v>581</v>
      </c>
      <c r="L356" s="6" t="s">
        <v>582</v>
      </c>
      <c r="M356" s="10" t="s">
        <v>38</v>
      </c>
      <c r="N356" s="7"/>
      <c r="O356" s="7">
        <v>46010</v>
      </c>
      <c r="P356" s="6" t="s">
        <v>351</v>
      </c>
      <c r="Q356" s="6"/>
      <c r="R356" s="6" t="str">
        <f>HYPERLINK("https://docs.wto.org/imrd/directdoc.asp?DDFDocuments/t/G/SPS/NKAZ222.docx", "https://docs.wto.org/imrd/directdoc.asp?DDFDocuments/t/G/SPS/NKAZ222.docx")</f>
        <v>https://docs.wto.org/imrd/directdoc.asp?DDFDocuments/t/G/SPS/NKAZ222.docx</v>
      </c>
      <c r="S356" s="6" t="str">
        <f>HYPERLINK("https://docs.wto.org/imrd/directdoc.asp?DDFDocuments/u/G/SPS/NKAZ222.docx", "https://docs.wto.org/imrd/directdoc.asp?DDFDocuments/u/G/SPS/NKAZ222.docx")</f>
        <v>https://docs.wto.org/imrd/directdoc.asp?DDFDocuments/u/G/SPS/NKAZ222.docx</v>
      </c>
      <c r="T356" s="6" t="str">
        <f>HYPERLINK("https://docs.wto.org/imrd/directdoc.asp?DDFDocuments/v/G/SPS/NKAZ222.docx", "https://docs.wto.org/imrd/directdoc.asp?DDFDocuments/v/G/SPS/NKAZ222.docx")</f>
        <v>https://docs.wto.org/imrd/directdoc.asp?DDFDocuments/v/G/SPS/NKAZ222.docx</v>
      </c>
      <c r="U356" s="6" t="s">
        <v>38</v>
      </c>
      <c r="V356" s="6" t="s">
        <v>38</v>
      </c>
      <c r="W356" s="6" t="s">
        <v>38</v>
      </c>
      <c r="X356" s="6" t="s">
        <v>38</v>
      </c>
      <c r="Y356" s="6" t="s">
        <v>38</v>
      </c>
      <c r="Z356" s="6" t="s">
        <v>38</v>
      </c>
      <c r="AA356" s="6" t="s">
        <v>38</v>
      </c>
      <c r="AB356" s="9" t="s">
        <v>38</v>
      </c>
      <c r="AC356" s="6" t="s">
        <v>45</v>
      </c>
      <c r="AD356" s="6" t="s">
        <v>46</v>
      </c>
      <c r="AE356" s="6" t="s">
        <v>45</v>
      </c>
      <c r="AF356" s="6" t="s">
        <v>45</v>
      </c>
      <c r="AG356" s="6" t="s">
        <v>46</v>
      </c>
      <c r="AH356" s="9" t="s">
        <v>38</v>
      </c>
    </row>
    <row r="357" spans="1:34" ht="20.100000000000001" customHeight="1" x14ac:dyDescent="0.25">
      <c r="A357" s="6" t="s">
        <v>572</v>
      </c>
      <c r="B357" s="10">
        <v>46164</v>
      </c>
      <c r="C357" s="8" t="str">
        <f>HYPERLINK("https://epingalert.org/en/Search?viewData= G/SPS/N/KAZ/223"," G/SPS/N/KAZ/223")</f>
        <v xml:space="preserve"> G/SPS/N/KAZ/223</v>
      </c>
      <c r="D357" s="9" t="s">
        <v>583</v>
      </c>
      <c r="E357" s="9" t="s">
        <v>584</v>
      </c>
      <c r="F357" s="9" t="s">
        <v>585</v>
      </c>
      <c r="G357" s="9" t="s">
        <v>586</v>
      </c>
      <c r="H357" s="9" t="s">
        <v>38</v>
      </c>
      <c r="I357" s="9" t="s">
        <v>557</v>
      </c>
      <c r="J357" s="9" t="s">
        <v>38</v>
      </c>
      <c r="K357" s="9" t="s">
        <v>587</v>
      </c>
      <c r="L357" s="6" t="s">
        <v>582</v>
      </c>
      <c r="M357" s="10" t="s">
        <v>38</v>
      </c>
      <c r="N357" s="7"/>
      <c r="O357" s="7">
        <v>46069</v>
      </c>
      <c r="P357" s="6" t="s">
        <v>351</v>
      </c>
      <c r="Q357" s="6"/>
      <c r="R357" s="6" t="str">
        <f>HYPERLINK("https://docs.wto.org/imrd/directdoc.asp?DDFDocuments/t/G/SPS/NKAZ223.docx", "https://docs.wto.org/imrd/directdoc.asp?DDFDocuments/t/G/SPS/NKAZ223.docx")</f>
        <v>https://docs.wto.org/imrd/directdoc.asp?DDFDocuments/t/G/SPS/NKAZ223.docx</v>
      </c>
      <c r="S357" s="6" t="str">
        <f>HYPERLINK("https://docs.wto.org/imrd/directdoc.asp?DDFDocuments/u/G/SPS/NKAZ223.docx", "https://docs.wto.org/imrd/directdoc.asp?DDFDocuments/u/G/SPS/NKAZ223.docx")</f>
        <v>https://docs.wto.org/imrd/directdoc.asp?DDFDocuments/u/G/SPS/NKAZ223.docx</v>
      </c>
      <c r="T357" s="6" t="str">
        <f>HYPERLINK("https://docs.wto.org/imrd/directdoc.asp?DDFDocuments/v/G/SPS/NKAZ223.docx", "https://docs.wto.org/imrd/directdoc.asp?DDFDocuments/v/G/SPS/NKAZ223.docx")</f>
        <v>https://docs.wto.org/imrd/directdoc.asp?DDFDocuments/v/G/SPS/NKAZ223.docx</v>
      </c>
      <c r="U357" s="6" t="s">
        <v>38</v>
      </c>
      <c r="V357" s="6" t="s">
        <v>38</v>
      </c>
      <c r="W357" s="6" t="s">
        <v>38</v>
      </c>
      <c r="X357" s="6" t="s">
        <v>38</v>
      </c>
      <c r="Y357" s="6" t="s">
        <v>38</v>
      </c>
      <c r="Z357" s="6" t="s">
        <v>38</v>
      </c>
      <c r="AA357" s="6" t="s">
        <v>38</v>
      </c>
      <c r="AB357" s="9" t="s">
        <v>38</v>
      </c>
      <c r="AC357" s="6" t="s">
        <v>45</v>
      </c>
      <c r="AD357" s="6" t="s">
        <v>46</v>
      </c>
      <c r="AE357" s="6" t="s">
        <v>45</v>
      </c>
      <c r="AF357" s="6" t="s">
        <v>45</v>
      </c>
      <c r="AG357" s="6" t="s">
        <v>46</v>
      </c>
      <c r="AH357" s="9" t="s">
        <v>38</v>
      </c>
    </row>
    <row r="358" spans="1:34" ht="20.100000000000001" customHeight="1" x14ac:dyDescent="0.25">
      <c r="A358" s="6" t="s">
        <v>572</v>
      </c>
      <c r="B358" s="10">
        <v>46164</v>
      </c>
      <c r="C358" s="8" t="str">
        <f>HYPERLINK("https://epingalert.org/en/Search?viewData= G/SPS/N/KAZ/224"," G/SPS/N/KAZ/224")</f>
        <v xml:space="preserve"> G/SPS/N/KAZ/224</v>
      </c>
      <c r="D358" s="9" t="s">
        <v>588</v>
      </c>
      <c r="E358" s="9" t="s">
        <v>589</v>
      </c>
      <c r="F358" s="9" t="s">
        <v>590</v>
      </c>
      <c r="G358" s="9" t="s">
        <v>591</v>
      </c>
      <c r="H358" s="9" t="s">
        <v>38</v>
      </c>
      <c r="I358" s="9" t="s">
        <v>557</v>
      </c>
      <c r="J358" s="9" t="s">
        <v>38</v>
      </c>
      <c r="K358" s="9" t="s">
        <v>587</v>
      </c>
      <c r="L358" s="6" t="s">
        <v>592</v>
      </c>
      <c r="M358" s="10" t="s">
        <v>38</v>
      </c>
      <c r="N358" s="7"/>
      <c r="O358" s="7">
        <v>46063</v>
      </c>
      <c r="P358" s="6" t="s">
        <v>351</v>
      </c>
      <c r="Q358" s="6"/>
      <c r="R358" s="6" t="str">
        <f>HYPERLINK("https://docs.wto.org/imrd/directdoc.asp?DDFDocuments/t/G/SPS/NKAZ224.docx", "https://docs.wto.org/imrd/directdoc.asp?DDFDocuments/t/G/SPS/NKAZ224.docx")</f>
        <v>https://docs.wto.org/imrd/directdoc.asp?DDFDocuments/t/G/SPS/NKAZ224.docx</v>
      </c>
      <c r="S358" s="6" t="str">
        <f>HYPERLINK("https://docs.wto.org/imrd/directdoc.asp?DDFDocuments/u/G/SPS/NKAZ224.docx", "https://docs.wto.org/imrd/directdoc.asp?DDFDocuments/u/G/SPS/NKAZ224.docx")</f>
        <v>https://docs.wto.org/imrd/directdoc.asp?DDFDocuments/u/G/SPS/NKAZ224.docx</v>
      </c>
      <c r="T358" s="6" t="str">
        <f>HYPERLINK("https://docs.wto.org/imrd/directdoc.asp?DDFDocuments/v/G/SPS/NKAZ224.docx", "https://docs.wto.org/imrd/directdoc.asp?DDFDocuments/v/G/SPS/NKAZ224.docx")</f>
        <v>https://docs.wto.org/imrd/directdoc.asp?DDFDocuments/v/G/SPS/NKAZ224.docx</v>
      </c>
      <c r="U358" s="6" t="s">
        <v>38</v>
      </c>
      <c r="V358" s="6" t="s">
        <v>38</v>
      </c>
      <c r="W358" s="6" t="s">
        <v>38</v>
      </c>
      <c r="X358" s="6" t="s">
        <v>38</v>
      </c>
      <c r="Y358" s="6" t="s">
        <v>38</v>
      </c>
      <c r="Z358" s="6" t="s">
        <v>38</v>
      </c>
      <c r="AA358" s="6" t="s">
        <v>38</v>
      </c>
      <c r="AB358" s="9" t="s">
        <v>38</v>
      </c>
      <c r="AC358" s="6" t="s">
        <v>45</v>
      </c>
      <c r="AD358" s="6" t="s">
        <v>46</v>
      </c>
      <c r="AE358" s="6" t="s">
        <v>45</v>
      </c>
      <c r="AF358" s="6" t="s">
        <v>45</v>
      </c>
      <c r="AG358" s="6" t="s">
        <v>46</v>
      </c>
      <c r="AH358" s="9" t="s">
        <v>38</v>
      </c>
    </row>
    <row r="359" spans="1:34" ht="20.100000000000001" customHeight="1" x14ac:dyDescent="0.25">
      <c r="A359" s="6" t="s">
        <v>572</v>
      </c>
      <c r="B359" s="10">
        <v>46164</v>
      </c>
      <c r="C359" s="8" t="str">
        <f>HYPERLINK("https://epingalert.org/en/Search?viewData= G/SPS/N/KAZ/225"," G/SPS/N/KAZ/225")</f>
        <v xml:space="preserve"> G/SPS/N/KAZ/225</v>
      </c>
      <c r="D359" s="9" t="s">
        <v>593</v>
      </c>
      <c r="E359" s="9" t="s">
        <v>594</v>
      </c>
      <c r="F359" s="9" t="s">
        <v>585</v>
      </c>
      <c r="G359" s="9" t="s">
        <v>591</v>
      </c>
      <c r="H359" s="9" t="s">
        <v>38</v>
      </c>
      <c r="I359" s="9" t="s">
        <v>557</v>
      </c>
      <c r="J359" s="9" t="s">
        <v>38</v>
      </c>
      <c r="K359" s="9" t="s">
        <v>587</v>
      </c>
      <c r="L359" s="6" t="s">
        <v>595</v>
      </c>
      <c r="M359" s="10" t="s">
        <v>38</v>
      </c>
      <c r="N359" s="7"/>
      <c r="O359" s="7">
        <v>46087</v>
      </c>
      <c r="P359" s="6" t="s">
        <v>351</v>
      </c>
      <c r="Q359" s="6"/>
      <c r="R359" s="6" t="str">
        <f>HYPERLINK("https://docs.wto.org/imrd/directdoc.asp?DDFDocuments/t/G/SPS/NKAZ225.docx", "https://docs.wto.org/imrd/directdoc.asp?DDFDocuments/t/G/SPS/NKAZ225.docx")</f>
        <v>https://docs.wto.org/imrd/directdoc.asp?DDFDocuments/t/G/SPS/NKAZ225.docx</v>
      </c>
      <c r="S359" s="6" t="str">
        <f>HYPERLINK("https://docs.wto.org/imrd/directdoc.asp?DDFDocuments/u/G/SPS/NKAZ225.docx", "https://docs.wto.org/imrd/directdoc.asp?DDFDocuments/u/G/SPS/NKAZ225.docx")</f>
        <v>https://docs.wto.org/imrd/directdoc.asp?DDFDocuments/u/G/SPS/NKAZ225.docx</v>
      </c>
      <c r="T359" s="6" t="str">
        <f>HYPERLINK("https://docs.wto.org/imrd/directdoc.asp?DDFDocuments/v/G/SPS/NKAZ225.docx", "https://docs.wto.org/imrd/directdoc.asp?DDFDocuments/v/G/SPS/NKAZ225.docx")</f>
        <v>https://docs.wto.org/imrd/directdoc.asp?DDFDocuments/v/G/SPS/NKAZ225.docx</v>
      </c>
      <c r="U359" s="6" t="s">
        <v>38</v>
      </c>
      <c r="V359" s="6" t="s">
        <v>38</v>
      </c>
      <c r="W359" s="6" t="s">
        <v>38</v>
      </c>
      <c r="X359" s="6" t="s">
        <v>38</v>
      </c>
      <c r="Y359" s="6" t="s">
        <v>38</v>
      </c>
      <c r="Z359" s="6" t="s">
        <v>38</v>
      </c>
      <c r="AA359" s="6" t="s">
        <v>38</v>
      </c>
      <c r="AB359" s="9" t="s">
        <v>38</v>
      </c>
      <c r="AC359" s="6" t="s">
        <v>45</v>
      </c>
      <c r="AD359" s="6" t="s">
        <v>46</v>
      </c>
      <c r="AE359" s="6" t="s">
        <v>45</v>
      </c>
      <c r="AF359" s="6" t="s">
        <v>45</v>
      </c>
      <c r="AG359" s="6" t="s">
        <v>46</v>
      </c>
      <c r="AH359" s="9" t="s">
        <v>38</v>
      </c>
    </row>
    <row r="360" spans="1:34" ht="20.100000000000001" customHeight="1" x14ac:dyDescent="0.25">
      <c r="A360" s="6" t="s">
        <v>572</v>
      </c>
      <c r="B360" s="10">
        <v>46164</v>
      </c>
      <c r="C360" s="8" t="str">
        <f>HYPERLINK("https://epingalert.org/en/Search?viewData= G/SPS/N/KAZ/226"," G/SPS/N/KAZ/226")</f>
        <v xml:space="preserve"> G/SPS/N/KAZ/226</v>
      </c>
      <c r="D360" s="9" t="s">
        <v>596</v>
      </c>
      <c r="E360" s="9" t="s">
        <v>597</v>
      </c>
      <c r="F360" s="9" t="s">
        <v>598</v>
      </c>
      <c r="G360" s="9" t="s">
        <v>599</v>
      </c>
      <c r="H360" s="9" t="s">
        <v>38</v>
      </c>
      <c r="I360" s="9" t="s">
        <v>557</v>
      </c>
      <c r="J360" s="9" t="s">
        <v>38</v>
      </c>
      <c r="K360" s="9" t="s">
        <v>587</v>
      </c>
      <c r="L360" s="6" t="s">
        <v>600</v>
      </c>
      <c r="M360" s="10" t="s">
        <v>38</v>
      </c>
      <c r="N360" s="7"/>
      <c r="O360" s="7">
        <v>46108</v>
      </c>
      <c r="P360" s="6" t="s">
        <v>351</v>
      </c>
      <c r="Q360" s="6"/>
      <c r="R360" s="6" t="str">
        <f>HYPERLINK("https://docs.wto.org/imrd/directdoc.asp?DDFDocuments/t/G/SPS/NKAZ226.docx", "https://docs.wto.org/imrd/directdoc.asp?DDFDocuments/t/G/SPS/NKAZ226.docx")</f>
        <v>https://docs.wto.org/imrd/directdoc.asp?DDFDocuments/t/G/SPS/NKAZ226.docx</v>
      </c>
      <c r="S360" s="6" t="str">
        <f>HYPERLINK("https://docs.wto.org/imrd/directdoc.asp?DDFDocuments/u/G/SPS/NKAZ226.docx", "https://docs.wto.org/imrd/directdoc.asp?DDFDocuments/u/G/SPS/NKAZ226.docx")</f>
        <v>https://docs.wto.org/imrd/directdoc.asp?DDFDocuments/u/G/SPS/NKAZ226.docx</v>
      </c>
      <c r="T360" s="6" t="str">
        <f>HYPERLINK("https://docs.wto.org/imrd/directdoc.asp?DDFDocuments/v/G/SPS/NKAZ226.docx", "https://docs.wto.org/imrd/directdoc.asp?DDFDocuments/v/G/SPS/NKAZ226.docx")</f>
        <v>https://docs.wto.org/imrd/directdoc.asp?DDFDocuments/v/G/SPS/NKAZ226.docx</v>
      </c>
      <c r="U360" s="6" t="s">
        <v>38</v>
      </c>
      <c r="V360" s="6" t="s">
        <v>38</v>
      </c>
      <c r="W360" s="6" t="s">
        <v>38</v>
      </c>
      <c r="X360" s="6" t="s">
        <v>38</v>
      </c>
      <c r="Y360" s="6" t="s">
        <v>38</v>
      </c>
      <c r="Z360" s="6" t="s">
        <v>38</v>
      </c>
      <c r="AA360" s="6" t="s">
        <v>38</v>
      </c>
      <c r="AB360" s="9" t="s">
        <v>38</v>
      </c>
      <c r="AC360" s="6" t="s">
        <v>45</v>
      </c>
      <c r="AD360" s="6" t="s">
        <v>46</v>
      </c>
      <c r="AE360" s="6" t="s">
        <v>45</v>
      </c>
      <c r="AF360" s="6" t="s">
        <v>45</v>
      </c>
      <c r="AG360" s="6" t="s">
        <v>46</v>
      </c>
      <c r="AH360" s="9" t="s">
        <v>38</v>
      </c>
    </row>
    <row r="361" spans="1:34" ht="20.100000000000001" customHeight="1" x14ac:dyDescent="0.25">
      <c r="A361" s="6" t="s">
        <v>572</v>
      </c>
      <c r="B361" s="10">
        <v>46164</v>
      </c>
      <c r="C361" s="8" t="str">
        <f>HYPERLINK("https://epingalert.org/en/Search?viewData= G/SPS/N/KAZ/227"," G/SPS/N/KAZ/227")</f>
        <v xml:space="preserve"> G/SPS/N/KAZ/227</v>
      </c>
      <c r="D361" s="9" t="s">
        <v>601</v>
      </c>
      <c r="E361" s="9" t="s">
        <v>602</v>
      </c>
      <c r="F361" s="9" t="s">
        <v>598</v>
      </c>
      <c r="G361" s="9" t="s">
        <v>603</v>
      </c>
      <c r="H361" s="9" t="s">
        <v>38</v>
      </c>
      <c r="I361" s="9" t="s">
        <v>557</v>
      </c>
      <c r="J361" s="9" t="s">
        <v>38</v>
      </c>
      <c r="K361" s="9" t="s">
        <v>587</v>
      </c>
      <c r="L361" s="6" t="s">
        <v>604</v>
      </c>
      <c r="M361" s="10" t="s">
        <v>38</v>
      </c>
      <c r="N361" s="7"/>
      <c r="O361" s="7">
        <v>46085</v>
      </c>
      <c r="P361" s="6" t="s">
        <v>351</v>
      </c>
      <c r="Q361" s="6"/>
      <c r="R361" s="6" t="str">
        <f>HYPERLINK("https://docs.wto.org/imrd/directdoc.asp?DDFDocuments/t/G/SPS/NKAZ227.docx", "https://docs.wto.org/imrd/directdoc.asp?DDFDocuments/t/G/SPS/NKAZ227.docx")</f>
        <v>https://docs.wto.org/imrd/directdoc.asp?DDFDocuments/t/G/SPS/NKAZ227.docx</v>
      </c>
      <c r="S361" s="6" t="str">
        <f>HYPERLINK("https://docs.wto.org/imrd/directdoc.asp?DDFDocuments/u/G/SPS/NKAZ227.docx", "https://docs.wto.org/imrd/directdoc.asp?DDFDocuments/u/G/SPS/NKAZ227.docx")</f>
        <v>https://docs.wto.org/imrd/directdoc.asp?DDFDocuments/u/G/SPS/NKAZ227.docx</v>
      </c>
      <c r="T361" s="6" t="str">
        <f>HYPERLINK("https://docs.wto.org/imrd/directdoc.asp?DDFDocuments/v/G/SPS/NKAZ227.docx", "https://docs.wto.org/imrd/directdoc.asp?DDFDocuments/v/G/SPS/NKAZ227.docx")</f>
        <v>https://docs.wto.org/imrd/directdoc.asp?DDFDocuments/v/G/SPS/NKAZ227.docx</v>
      </c>
      <c r="U361" s="6" t="s">
        <v>38</v>
      </c>
      <c r="V361" s="6" t="s">
        <v>38</v>
      </c>
      <c r="W361" s="6" t="s">
        <v>38</v>
      </c>
      <c r="X361" s="6" t="s">
        <v>38</v>
      </c>
      <c r="Y361" s="6" t="s">
        <v>38</v>
      </c>
      <c r="Z361" s="6" t="s">
        <v>38</v>
      </c>
      <c r="AA361" s="6" t="s">
        <v>38</v>
      </c>
      <c r="AB361" s="9" t="s">
        <v>38</v>
      </c>
      <c r="AC361" s="6" t="s">
        <v>45</v>
      </c>
      <c r="AD361" s="6" t="s">
        <v>46</v>
      </c>
      <c r="AE361" s="6" t="s">
        <v>45</v>
      </c>
      <c r="AF361" s="6" t="s">
        <v>45</v>
      </c>
      <c r="AG361" s="6" t="s">
        <v>46</v>
      </c>
      <c r="AH361" s="9" t="s">
        <v>38</v>
      </c>
    </row>
    <row r="362" spans="1:34" ht="20.100000000000001" customHeight="1" x14ac:dyDescent="0.25">
      <c r="A362" s="6" t="s">
        <v>605</v>
      </c>
      <c r="B362" s="10">
        <v>46164</v>
      </c>
      <c r="C362" s="8" t="str">
        <f>HYPERLINK("https://epingalert.org/en/Search?viewData= G/SPS/N/KOR/248/Add.27"," G/SPS/N/KOR/248/Add.27")</f>
        <v xml:space="preserve"> G/SPS/N/KOR/248/Add.27</v>
      </c>
      <c r="D362" s="9" t="s">
        <v>606</v>
      </c>
      <c r="E362" s="9" t="s">
        <v>607</v>
      </c>
      <c r="F362" s="9" t="s">
        <v>608</v>
      </c>
      <c r="G362" s="9" t="s">
        <v>458</v>
      </c>
      <c r="H362" s="9" t="s">
        <v>38</v>
      </c>
      <c r="I362" s="9" t="s">
        <v>38</v>
      </c>
      <c r="J362" s="9"/>
      <c r="K362" s="9" t="s">
        <v>609</v>
      </c>
      <c r="L362" s="6"/>
      <c r="M362" s="10" t="s">
        <v>38</v>
      </c>
      <c r="N362" s="7"/>
      <c r="O362" s="7"/>
      <c r="P362" s="6" t="s">
        <v>162</v>
      </c>
      <c r="Q362" s="9" t="s">
        <v>610</v>
      </c>
      <c r="R362" s="6" t="str">
        <f>HYPERLINK("https://docs.wto.org/imrd/directdoc.asp?DDFDocuments/t/G/SPS/NKOR248A27.docx", "https://docs.wto.org/imrd/directdoc.asp?DDFDocuments/t/G/SPS/NKOR248A27.docx")</f>
        <v>https://docs.wto.org/imrd/directdoc.asp?DDFDocuments/t/G/SPS/NKOR248A27.docx</v>
      </c>
      <c r="S362" s="6" t="str">
        <f>HYPERLINK("https://docs.wto.org/imrd/directdoc.asp?DDFDocuments/u/G/SPS/NKOR248A27.docx", "https://docs.wto.org/imrd/directdoc.asp?DDFDocuments/u/G/SPS/NKOR248A27.docx")</f>
        <v>https://docs.wto.org/imrd/directdoc.asp?DDFDocuments/u/G/SPS/NKOR248A27.docx</v>
      </c>
      <c r="T362" s="6" t="str">
        <f>HYPERLINK("https://docs.wto.org/imrd/directdoc.asp?DDFDocuments/v/G/SPS/NKOR248A27.docx", "https://docs.wto.org/imrd/directdoc.asp?DDFDocuments/v/G/SPS/NKOR248A27.docx")</f>
        <v>https://docs.wto.org/imrd/directdoc.asp?DDFDocuments/v/G/SPS/NKOR248A27.docx</v>
      </c>
      <c r="U362" s="6" t="s">
        <v>38</v>
      </c>
      <c r="V362" s="6" t="s">
        <v>38</v>
      </c>
      <c r="W362" s="6" t="s">
        <v>38</v>
      </c>
      <c r="X362" s="6" t="s">
        <v>38</v>
      </c>
      <c r="Y362" s="6" t="s">
        <v>38</v>
      </c>
      <c r="Z362" s="6" t="s">
        <v>38</v>
      </c>
      <c r="AA362" s="6" t="s">
        <v>38</v>
      </c>
      <c r="AB362" s="9" t="s">
        <v>38</v>
      </c>
      <c r="AC362" s="6" t="s">
        <v>38</v>
      </c>
      <c r="AD362" s="6" t="s">
        <v>38</v>
      </c>
      <c r="AE362" s="6" t="s">
        <v>38</v>
      </c>
      <c r="AF362" s="6" t="s">
        <v>38</v>
      </c>
      <c r="AG362" s="6" t="s">
        <v>38</v>
      </c>
      <c r="AH362" s="9" t="s">
        <v>38</v>
      </c>
    </row>
    <row r="363" spans="1:34" ht="20.100000000000001" customHeight="1" x14ac:dyDescent="0.25">
      <c r="A363" s="6" t="s">
        <v>611</v>
      </c>
      <c r="B363" s="10">
        <v>46164</v>
      </c>
      <c r="C363" s="8" t="str">
        <f>HYPERLINK("https://epingalert.org/en/Search?viewData= G/SPS/N/NAM/2"," G/SPS/N/NAM/2")</f>
        <v xml:space="preserve"> G/SPS/N/NAM/2</v>
      </c>
      <c r="D363" s="9" t="s">
        <v>612</v>
      </c>
      <c r="E363" s="9" t="s">
        <v>613</v>
      </c>
      <c r="F363" s="9" t="s">
        <v>614</v>
      </c>
      <c r="G363" s="9" t="s">
        <v>615</v>
      </c>
      <c r="H363" s="9" t="s">
        <v>38</v>
      </c>
      <c r="I363" s="9" t="s">
        <v>616</v>
      </c>
      <c r="J363" s="9" t="s">
        <v>38</v>
      </c>
      <c r="K363" s="9" t="s">
        <v>617</v>
      </c>
      <c r="L363" s="6" t="s">
        <v>38</v>
      </c>
      <c r="M363" s="10" t="s">
        <v>38</v>
      </c>
      <c r="N363" s="7" t="s">
        <v>618</v>
      </c>
      <c r="O363" s="7" t="s">
        <v>619</v>
      </c>
      <c r="P363" s="6" t="s">
        <v>43</v>
      </c>
      <c r="Q363" s="9" t="s">
        <v>620</v>
      </c>
      <c r="R363" s="6" t="str">
        <f>HYPERLINK("https://docs.wto.org/imrd/directdoc.asp?DDFDocuments/t/G/SPS/NNAM2.docx", "https://docs.wto.org/imrd/directdoc.asp?DDFDocuments/t/G/SPS/NNAM2.docx")</f>
        <v>https://docs.wto.org/imrd/directdoc.asp?DDFDocuments/t/G/SPS/NNAM2.docx</v>
      </c>
      <c r="S363" s="6" t="str">
        <f>HYPERLINK("https://docs.wto.org/imrd/directdoc.asp?DDFDocuments/u/G/SPS/NNAM2.docx", "https://docs.wto.org/imrd/directdoc.asp?DDFDocuments/u/G/SPS/NNAM2.docx")</f>
        <v>https://docs.wto.org/imrd/directdoc.asp?DDFDocuments/u/G/SPS/NNAM2.docx</v>
      </c>
      <c r="T363" s="6"/>
      <c r="U363" s="6" t="s">
        <v>38</v>
      </c>
      <c r="V363" s="6" t="s">
        <v>38</v>
      </c>
      <c r="W363" s="6" t="s">
        <v>38</v>
      </c>
      <c r="X363" s="6" t="s">
        <v>38</v>
      </c>
      <c r="Y363" s="6" t="s">
        <v>38</v>
      </c>
      <c r="Z363" s="6" t="s">
        <v>38</v>
      </c>
      <c r="AA363" s="6" t="s">
        <v>38</v>
      </c>
      <c r="AB363" s="9" t="s">
        <v>38</v>
      </c>
      <c r="AC363" s="6" t="s">
        <v>45</v>
      </c>
      <c r="AD363" s="6" t="s">
        <v>45</v>
      </c>
      <c r="AE363" s="6" t="s">
        <v>45</v>
      </c>
      <c r="AF363" s="6" t="s">
        <v>46</v>
      </c>
      <c r="AG363" s="6" t="s">
        <v>65</v>
      </c>
      <c r="AH363" s="9" t="s">
        <v>38</v>
      </c>
    </row>
    <row r="364" spans="1:34" ht="20.100000000000001" customHeight="1" x14ac:dyDescent="0.25">
      <c r="A364" s="6" t="s">
        <v>406</v>
      </c>
      <c r="B364" s="10">
        <v>46164</v>
      </c>
      <c r="C364" s="8" t="str">
        <f>HYPERLINK("https://epingalert.org/en/Search?viewData= G/SPS/N/PER/1128"," G/SPS/N/PER/1128")</f>
        <v xml:space="preserve"> G/SPS/N/PER/1128</v>
      </c>
      <c r="D364" s="9" t="s">
        <v>621</v>
      </c>
      <c r="E364" s="9" t="s">
        <v>622</v>
      </c>
      <c r="F364" s="9" t="s">
        <v>623</v>
      </c>
      <c r="G364" s="9" t="s">
        <v>624</v>
      </c>
      <c r="H364" s="9" t="s">
        <v>38</v>
      </c>
      <c r="I364" s="9" t="s">
        <v>52</v>
      </c>
      <c r="J364" s="9" t="s">
        <v>38</v>
      </c>
      <c r="K364" s="9" t="s">
        <v>338</v>
      </c>
      <c r="L364" s="6" t="s">
        <v>34</v>
      </c>
      <c r="M364" s="10">
        <v>46224</v>
      </c>
      <c r="N364" s="7" t="s">
        <v>74</v>
      </c>
      <c r="O364" s="7" t="s">
        <v>471</v>
      </c>
      <c r="P364" s="6" t="s">
        <v>43</v>
      </c>
      <c r="Q364" s="9" t="s">
        <v>625</v>
      </c>
      <c r="R364" s="6" t="str">
        <f>HYPERLINK("https://docs.wto.org/imrd/directdoc.asp?DDFDocuments/t/G/SPS/NPER1128.docx", "https://docs.wto.org/imrd/directdoc.asp?DDFDocuments/t/G/SPS/NPER1128.docx")</f>
        <v>https://docs.wto.org/imrd/directdoc.asp?DDFDocuments/t/G/SPS/NPER1128.docx</v>
      </c>
      <c r="S364" s="6" t="str">
        <f>HYPERLINK("https://docs.wto.org/imrd/directdoc.asp?DDFDocuments/u/G/SPS/NPER1128.docx", "https://docs.wto.org/imrd/directdoc.asp?DDFDocuments/u/G/SPS/NPER1128.docx")</f>
        <v>https://docs.wto.org/imrd/directdoc.asp?DDFDocuments/u/G/SPS/NPER1128.docx</v>
      </c>
      <c r="T364" s="6" t="str">
        <f>HYPERLINK("https://docs.wto.org/imrd/directdoc.asp?DDFDocuments/v/G/SPS/NPER1128.docx", "https://docs.wto.org/imrd/directdoc.asp?DDFDocuments/v/G/SPS/NPER1128.docx")</f>
        <v>https://docs.wto.org/imrd/directdoc.asp?DDFDocuments/v/G/SPS/NPER1128.docx</v>
      </c>
      <c r="U364" s="6" t="s">
        <v>38</v>
      </c>
      <c r="V364" s="6" t="s">
        <v>38</v>
      </c>
      <c r="W364" s="6" t="s">
        <v>38</v>
      </c>
      <c r="X364" s="6" t="s">
        <v>38</v>
      </c>
      <c r="Y364" s="6" t="s">
        <v>38</v>
      </c>
      <c r="Z364" s="6" t="s">
        <v>38</v>
      </c>
      <c r="AA364" s="6" t="s">
        <v>38</v>
      </c>
      <c r="AB364" s="9" t="s">
        <v>38</v>
      </c>
      <c r="AC364" s="6" t="s">
        <v>45</v>
      </c>
      <c r="AD364" s="6" t="s">
        <v>45</v>
      </c>
      <c r="AE364" s="6" t="s">
        <v>46</v>
      </c>
      <c r="AF364" s="6" t="s">
        <v>45</v>
      </c>
      <c r="AG364" s="6" t="s">
        <v>46</v>
      </c>
      <c r="AH364" s="9" t="s">
        <v>626</v>
      </c>
    </row>
    <row r="365" spans="1:34" ht="20.100000000000001" customHeight="1" x14ac:dyDescent="0.25">
      <c r="A365" s="6" t="s">
        <v>627</v>
      </c>
      <c r="B365" s="10">
        <v>46164</v>
      </c>
      <c r="C365" s="8" t="str">
        <f>HYPERLINK("https://epingalert.org/en/Search?viewData= G/SPS/N/POL/26/Add.1"," G/SPS/N/POL/26/Add.1")</f>
        <v xml:space="preserve"> G/SPS/N/POL/26/Add.1</v>
      </c>
      <c r="D365" s="9" t="s">
        <v>628</v>
      </c>
      <c r="E365" s="9" t="s">
        <v>629</v>
      </c>
      <c r="F365" s="9" t="s">
        <v>630</v>
      </c>
      <c r="G365" s="9" t="s">
        <v>38</v>
      </c>
      <c r="H365" s="9" t="s">
        <v>38</v>
      </c>
      <c r="I365" s="9" t="s">
        <v>60</v>
      </c>
      <c r="J365" s="9"/>
      <c r="K365" s="9" t="s">
        <v>631</v>
      </c>
      <c r="L365" s="6"/>
      <c r="M365" s="10" t="s">
        <v>38</v>
      </c>
      <c r="N365" s="7"/>
      <c r="O365" s="7"/>
      <c r="P365" s="6" t="s">
        <v>162</v>
      </c>
      <c r="Q365" s="9" t="s">
        <v>632</v>
      </c>
      <c r="R365" s="6" t="str">
        <f>HYPERLINK("https://docs.wto.org/imrd/directdoc.asp?DDFDocuments/t/G/SPS/NPOL26A1.docx", "https://docs.wto.org/imrd/directdoc.asp?DDFDocuments/t/G/SPS/NPOL26A1.docx")</f>
        <v>https://docs.wto.org/imrd/directdoc.asp?DDFDocuments/t/G/SPS/NPOL26A1.docx</v>
      </c>
      <c r="S365" s="6" t="str">
        <f>HYPERLINK("https://docs.wto.org/imrd/directdoc.asp?DDFDocuments/u/G/SPS/NPOL26A1.docx", "https://docs.wto.org/imrd/directdoc.asp?DDFDocuments/u/G/SPS/NPOL26A1.docx")</f>
        <v>https://docs.wto.org/imrd/directdoc.asp?DDFDocuments/u/G/SPS/NPOL26A1.docx</v>
      </c>
      <c r="T365" s="6" t="str">
        <f>HYPERLINK("https://docs.wto.org/imrd/directdoc.asp?DDFDocuments/v/G/SPS/NPOL26A1.docx", "https://docs.wto.org/imrd/directdoc.asp?DDFDocuments/v/G/SPS/NPOL26A1.docx")</f>
        <v>https://docs.wto.org/imrd/directdoc.asp?DDFDocuments/v/G/SPS/NPOL26A1.docx</v>
      </c>
      <c r="U365" s="6" t="s">
        <v>38</v>
      </c>
      <c r="V365" s="6" t="s">
        <v>38</v>
      </c>
      <c r="W365" s="6" t="s">
        <v>38</v>
      </c>
      <c r="X365" s="6" t="s">
        <v>38</v>
      </c>
      <c r="Y365" s="6" t="s">
        <v>38</v>
      </c>
      <c r="Z365" s="6" t="s">
        <v>38</v>
      </c>
      <c r="AA365" s="6" t="s">
        <v>38</v>
      </c>
      <c r="AB365" s="9" t="s">
        <v>38</v>
      </c>
      <c r="AC365" s="6" t="s">
        <v>38</v>
      </c>
      <c r="AD365" s="6" t="s">
        <v>38</v>
      </c>
      <c r="AE365" s="6" t="s">
        <v>38</v>
      </c>
      <c r="AF365" s="6" t="s">
        <v>38</v>
      </c>
      <c r="AG365" s="6" t="s">
        <v>38</v>
      </c>
      <c r="AH365" s="9" t="s">
        <v>38</v>
      </c>
    </row>
    <row r="366" spans="1:34" ht="20.100000000000001" customHeight="1" x14ac:dyDescent="0.25">
      <c r="A366" s="6" t="s">
        <v>116</v>
      </c>
      <c r="B366" s="10">
        <v>46164</v>
      </c>
      <c r="C366" s="8" t="str">
        <f>HYPERLINK("https://epingalert.org/en/Search?viewData= G/SPS/N/USA/3526/Add.1"," G/SPS/N/USA/3526/Add.1")</f>
        <v xml:space="preserve"> G/SPS/N/USA/3526/Add.1</v>
      </c>
      <c r="D366" s="9" t="s">
        <v>633</v>
      </c>
      <c r="E366" s="9" t="s">
        <v>634</v>
      </c>
      <c r="F366" s="9" t="s">
        <v>635</v>
      </c>
      <c r="G366" s="9" t="s">
        <v>636</v>
      </c>
      <c r="H366" s="9" t="s">
        <v>38</v>
      </c>
      <c r="I366" s="9" t="s">
        <v>60</v>
      </c>
      <c r="J366" s="9" t="s">
        <v>38</v>
      </c>
      <c r="K366" s="9" t="s">
        <v>637</v>
      </c>
      <c r="L366" s="6"/>
      <c r="M366" s="10" t="s">
        <v>38</v>
      </c>
      <c r="N366" s="7"/>
      <c r="O366" s="7"/>
      <c r="P366" s="6" t="s">
        <v>54</v>
      </c>
      <c r="Q366" s="9" t="s">
        <v>638</v>
      </c>
      <c r="R366" s="6" t="str">
        <f>HYPERLINK("https://docs.wto.org/imrd/directdoc.asp?DDFDocuments/t/G/SPS/NUSA3526A1.docx", "https://docs.wto.org/imrd/directdoc.asp?DDFDocuments/t/G/SPS/NUSA3526A1.docx")</f>
        <v>https://docs.wto.org/imrd/directdoc.asp?DDFDocuments/t/G/SPS/NUSA3526A1.docx</v>
      </c>
      <c r="S366" s="6" t="str">
        <f>HYPERLINK("https://docs.wto.org/imrd/directdoc.asp?DDFDocuments/u/G/SPS/NUSA3526A1.docx", "https://docs.wto.org/imrd/directdoc.asp?DDFDocuments/u/G/SPS/NUSA3526A1.docx")</f>
        <v>https://docs.wto.org/imrd/directdoc.asp?DDFDocuments/u/G/SPS/NUSA3526A1.docx</v>
      </c>
      <c r="T366" s="6" t="str">
        <f>HYPERLINK("https://docs.wto.org/imrd/directdoc.asp?DDFDocuments/v/G/SPS/NUSA3526A1.docx", "https://docs.wto.org/imrd/directdoc.asp?DDFDocuments/v/G/SPS/NUSA3526A1.docx")</f>
        <v>https://docs.wto.org/imrd/directdoc.asp?DDFDocuments/v/G/SPS/NUSA3526A1.docx</v>
      </c>
      <c r="U366" s="6" t="s">
        <v>38</v>
      </c>
      <c r="V366" s="6" t="s">
        <v>38</v>
      </c>
      <c r="W366" s="6" t="s">
        <v>38</v>
      </c>
      <c r="X366" s="6" t="s">
        <v>38</v>
      </c>
      <c r="Y366" s="6" t="s">
        <v>38</v>
      </c>
      <c r="Z366" s="6" t="s">
        <v>38</v>
      </c>
      <c r="AA366" s="6" t="s">
        <v>38</v>
      </c>
      <c r="AB366" s="9" t="s">
        <v>38</v>
      </c>
      <c r="AC366" s="6" t="s">
        <v>38</v>
      </c>
      <c r="AD366" s="6" t="s">
        <v>38</v>
      </c>
      <c r="AE366" s="6" t="s">
        <v>38</v>
      </c>
      <c r="AF366" s="6" t="s">
        <v>38</v>
      </c>
      <c r="AG366" s="6" t="s">
        <v>38</v>
      </c>
      <c r="AH366" s="9" t="s">
        <v>38</v>
      </c>
    </row>
    <row r="367" spans="1:34" ht="20.100000000000001" customHeight="1" x14ac:dyDescent="0.25">
      <c r="A367" s="6" t="s">
        <v>66</v>
      </c>
      <c r="B367" s="10">
        <v>46164</v>
      </c>
      <c r="C367" s="8" t="str">
        <f>HYPERLINK("https://epingalert.org/en/Search?viewData= G/TBT/N/BDI/385/Add.1, G/TBT/N/KEN/1465/Add.1, G/TBT/N/RWA/897/Add.1, G/TBT/N/TZA/999/Add.1, G/TBT/N/UGA/1803/Add.1"," G/TBT/N/BDI/385/Add.1, G/TBT/N/KEN/1465/Add.1, G/TBT/N/RWA/897/Add.1, G/TBT/N/TZA/999/Add.1, G/TBT/N/UGA/1803/Add.1")</f>
        <v xml:space="preserve"> G/TBT/N/BDI/385/Add.1, G/TBT/N/KEN/1465/Add.1, G/TBT/N/RWA/897/Add.1, G/TBT/N/TZA/999/Add.1, G/TBT/N/UGA/1803/Add.1</v>
      </c>
      <c r="D367" s="9" t="s">
        <v>639</v>
      </c>
      <c r="E367" s="9" t="s">
        <v>640</v>
      </c>
      <c r="F367" s="9" t="s">
        <v>641</v>
      </c>
      <c r="G367" s="9" t="s">
        <v>642</v>
      </c>
      <c r="H367" s="9" t="s">
        <v>643</v>
      </c>
      <c r="I367" s="9" t="s">
        <v>644</v>
      </c>
      <c r="J367" s="9" t="s">
        <v>38</v>
      </c>
      <c r="K367" s="9" t="s">
        <v>38</v>
      </c>
      <c r="L367" s="6"/>
      <c r="M367" s="10" t="s">
        <v>38</v>
      </c>
      <c r="N367" s="7"/>
      <c r="O367" s="7"/>
      <c r="P367" s="6" t="s">
        <v>54</v>
      </c>
      <c r="Q367" s="6"/>
      <c r="R367" s="6" t="str">
        <f>HYPERLINK("https://docs.wto.org/imrd/directdoc.asp?DDFDocuments/t/G/TBTN23/BDI385A1.docx", "https://docs.wto.org/imrd/directdoc.asp?DDFDocuments/t/G/TBTN23/BDI385A1.docx")</f>
        <v>https://docs.wto.org/imrd/directdoc.asp?DDFDocuments/t/G/TBTN23/BDI385A1.docx</v>
      </c>
      <c r="S367" s="6" t="str">
        <f>HYPERLINK("https://docs.wto.org/imrd/directdoc.asp?DDFDocuments/u/G/TBTN23/BDI385A1.docx", "https://docs.wto.org/imrd/directdoc.asp?DDFDocuments/u/G/TBTN23/BDI385A1.docx")</f>
        <v>https://docs.wto.org/imrd/directdoc.asp?DDFDocuments/u/G/TBTN23/BDI385A1.docx</v>
      </c>
      <c r="T367" s="6" t="str">
        <f>HYPERLINK("https://docs.wto.org/imrd/directdoc.asp?DDFDocuments/v/G/TBTN23/BDI385A1.docx", "https://docs.wto.org/imrd/directdoc.asp?DDFDocuments/v/G/TBTN23/BDI385A1.docx")</f>
        <v>https://docs.wto.org/imrd/directdoc.asp?DDFDocuments/v/G/TBTN23/BDI385A1.docx</v>
      </c>
      <c r="U367" s="6" t="s">
        <v>46</v>
      </c>
      <c r="V367" s="6" t="s">
        <v>45</v>
      </c>
      <c r="W367" s="6" t="s">
        <v>46</v>
      </c>
      <c r="X367" s="6" t="s">
        <v>45</v>
      </c>
      <c r="Y367" s="6" t="s">
        <v>45</v>
      </c>
      <c r="Z367" s="6" t="s">
        <v>45</v>
      </c>
      <c r="AA367" s="6" t="s">
        <v>45</v>
      </c>
      <c r="AB367" s="9" t="s">
        <v>38</v>
      </c>
      <c r="AC367" s="6" t="s">
        <v>38</v>
      </c>
      <c r="AD367" s="6" t="s">
        <v>38</v>
      </c>
      <c r="AE367" s="6" t="s">
        <v>38</v>
      </c>
      <c r="AF367" s="6" t="s">
        <v>38</v>
      </c>
      <c r="AG367" s="6" t="s">
        <v>38</v>
      </c>
      <c r="AH367" s="9" t="s">
        <v>38</v>
      </c>
    </row>
    <row r="368" spans="1:34" ht="20.100000000000001" customHeight="1" x14ac:dyDescent="0.25">
      <c r="A368" s="6" t="s">
        <v>77</v>
      </c>
      <c r="B368" s="10">
        <v>46164</v>
      </c>
      <c r="C368" s="8" t="str">
        <f>HYPERLINK("https://epingalert.org/en/Search?viewData= G/TBT/N/BDI/385/Add.1, G/TBT/N/KEN/1465/Add.1, G/TBT/N/RWA/897/Add.1, G/TBT/N/TZA/999/Add.1, G/TBT/N/UGA/1803/Add.1"," G/TBT/N/BDI/385/Add.1, G/TBT/N/KEN/1465/Add.1, G/TBT/N/RWA/897/Add.1, G/TBT/N/TZA/999/Add.1, G/TBT/N/UGA/1803/Add.1")</f>
        <v xml:space="preserve"> G/TBT/N/BDI/385/Add.1, G/TBT/N/KEN/1465/Add.1, G/TBT/N/RWA/897/Add.1, G/TBT/N/TZA/999/Add.1, G/TBT/N/UGA/1803/Add.1</v>
      </c>
      <c r="D368" s="9" t="s">
        <v>639</v>
      </c>
      <c r="E368" s="9" t="s">
        <v>640</v>
      </c>
      <c r="F368" s="9" t="s">
        <v>641</v>
      </c>
      <c r="G368" s="9" t="s">
        <v>642</v>
      </c>
      <c r="H368" s="9" t="s">
        <v>643</v>
      </c>
      <c r="I368" s="9" t="s">
        <v>644</v>
      </c>
      <c r="J368" s="9" t="s">
        <v>38</v>
      </c>
      <c r="K368" s="9" t="s">
        <v>38</v>
      </c>
      <c r="L368" s="6"/>
      <c r="M368" s="10" t="s">
        <v>38</v>
      </c>
      <c r="N368" s="7"/>
      <c r="O368" s="7"/>
      <c r="P368" s="6" t="s">
        <v>54</v>
      </c>
      <c r="Q368" s="6"/>
      <c r="R368" s="6" t="str">
        <f>HYPERLINK("https://docs.wto.org/imrd/directdoc.asp?DDFDocuments/t/G/TBTN23/BDI385A1.docx", "https://docs.wto.org/imrd/directdoc.asp?DDFDocuments/t/G/TBTN23/BDI385A1.docx")</f>
        <v>https://docs.wto.org/imrd/directdoc.asp?DDFDocuments/t/G/TBTN23/BDI385A1.docx</v>
      </c>
      <c r="S368" s="6" t="str">
        <f>HYPERLINK("https://docs.wto.org/imrd/directdoc.asp?DDFDocuments/u/G/TBTN23/BDI385A1.docx", "https://docs.wto.org/imrd/directdoc.asp?DDFDocuments/u/G/TBTN23/BDI385A1.docx")</f>
        <v>https://docs.wto.org/imrd/directdoc.asp?DDFDocuments/u/G/TBTN23/BDI385A1.docx</v>
      </c>
      <c r="T368" s="6" t="str">
        <f>HYPERLINK("https://docs.wto.org/imrd/directdoc.asp?DDFDocuments/v/G/TBTN23/BDI385A1.docx", "https://docs.wto.org/imrd/directdoc.asp?DDFDocuments/v/G/TBTN23/BDI385A1.docx")</f>
        <v>https://docs.wto.org/imrd/directdoc.asp?DDFDocuments/v/G/TBTN23/BDI385A1.docx</v>
      </c>
      <c r="U368" s="6" t="s">
        <v>46</v>
      </c>
      <c r="V368" s="6" t="s">
        <v>45</v>
      </c>
      <c r="W368" s="6" t="s">
        <v>46</v>
      </c>
      <c r="X368" s="6" t="s">
        <v>45</v>
      </c>
      <c r="Y368" s="6" t="s">
        <v>45</v>
      </c>
      <c r="Z368" s="6" t="s">
        <v>45</v>
      </c>
      <c r="AA368" s="6" t="s">
        <v>45</v>
      </c>
      <c r="AB368" s="9" t="s">
        <v>38</v>
      </c>
      <c r="AC368" s="6" t="s">
        <v>38</v>
      </c>
      <c r="AD368" s="6" t="s">
        <v>38</v>
      </c>
      <c r="AE368" s="6" t="s">
        <v>38</v>
      </c>
      <c r="AF368" s="6" t="s">
        <v>38</v>
      </c>
      <c r="AG368" s="6" t="s">
        <v>38</v>
      </c>
      <c r="AH368" s="9" t="s">
        <v>38</v>
      </c>
    </row>
    <row r="369" spans="1:34" ht="20.100000000000001" customHeight="1" x14ac:dyDescent="0.25">
      <c r="A369" s="6" t="s">
        <v>78</v>
      </c>
      <c r="B369" s="10">
        <v>46164</v>
      </c>
      <c r="C369" s="8" t="str">
        <f>HYPERLINK("https://epingalert.org/en/Search?viewData= G/TBT/N/BDI/385/Add.1, G/TBT/N/KEN/1465/Add.1, G/TBT/N/RWA/897/Add.1, G/TBT/N/TZA/999/Add.1, G/TBT/N/UGA/1803/Add.1"," G/TBT/N/BDI/385/Add.1, G/TBT/N/KEN/1465/Add.1, G/TBT/N/RWA/897/Add.1, G/TBT/N/TZA/999/Add.1, G/TBT/N/UGA/1803/Add.1")</f>
        <v xml:space="preserve"> G/TBT/N/BDI/385/Add.1, G/TBT/N/KEN/1465/Add.1, G/TBT/N/RWA/897/Add.1, G/TBT/N/TZA/999/Add.1, G/TBT/N/UGA/1803/Add.1</v>
      </c>
      <c r="D369" s="9" t="s">
        <v>639</v>
      </c>
      <c r="E369" s="9" t="s">
        <v>640</v>
      </c>
      <c r="F369" s="9" t="s">
        <v>641</v>
      </c>
      <c r="G369" s="9" t="s">
        <v>642</v>
      </c>
      <c r="H369" s="9" t="s">
        <v>643</v>
      </c>
      <c r="I369" s="9" t="s">
        <v>644</v>
      </c>
      <c r="J369" s="9" t="s">
        <v>38</v>
      </c>
      <c r="K369" s="9" t="s">
        <v>38</v>
      </c>
      <c r="L369" s="6"/>
      <c r="M369" s="10" t="s">
        <v>38</v>
      </c>
      <c r="N369" s="7"/>
      <c r="O369" s="7"/>
      <c r="P369" s="6" t="s">
        <v>54</v>
      </c>
      <c r="Q369" s="6"/>
      <c r="R369" s="6" t="str">
        <f>HYPERLINK("https://docs.wto.org/imrd/directdoc.asp?DDFDocuments/t/G/TBTN23/BDI385A1.docx", "https://docs.wto.org/imrd/directdoc.asp?DDFDocuments/t/G/TBTN23/BDI385A1.docx")</f>
        <v>https://docs.wto.org/imrd/directdoc.asp?DDFDocuments/t/G/TBTN23/BDI385A1.docx</v>
      </c>
      <c r="S369" s="6" t="str">
        <f>HYPERLINK("https://docs.wto.org/imrd/directdoc.asp?DDFDocuments/u/G/TBTN23/BDI385A1.docx", "https://docs.wto.org/imrd/directdoc.asp?DDFDocuments/u/G/TBTN23/BDI385A1.docx")</f>
        <v>https://docs.wto.org/imrd/directdoc.asp?DDFDocuments/u/G/TBTN23/BDI385A1.docx</v>
      </c>
      <c r="T369" s="6" t="str">
        <f>HYPERLINK("https://docs.wto.org/imrd/directdoc.asp?DDFDocuments/v/G/TBTN23/BDI385A1.docx", "https://docs.wto.org/imrd/directdoc.asp?DDFDocuments/v/G/TBTN23/BDI385A1.docx")</f>
        <v>https://docs.wto.org/imrd/directdoc.asp?DDFDocuments/v/G/TBTN23/BDI385A1.docx</v>
      </c>
      <c r="U369" s="6" t="s">
        <v>46</v>
      </c>
      <c r="V369" s="6" t="s">
        <v>45</v>
      </c>
      <c r="W369" s="6" t="s">
        <v>46</v>
      </c>
      <c r="X369" s="6" t="s">
        <v>45</v>
      </c>
      <c r="Y369" s="6" t="s">
        <v>45</v>
      </c>
      <c r="Z369" s="6" t="s">
        <v>45</v>
      </c>
      <c r="AA369" s="6" t="s">
        <v>45</v>
      </c>
      <c r="AB369" s="9" t="s">
        <v>38</v>
      </c>
      <c r="AC369" s="6" t="s">
        <v>38</v>
      </c>
      <c r="AD369" s="6" t="s">
        <v>38</v>
      </c>
      <c r="AE369" s="6" t="s">
        <v>38</v>
      </c>
      <c r="AF369" s="6" t="s">
        <v>38</v>
      </c>
      <c r="AG369" s="6" t="s">
        <v>38</v>
      </c>
      <c r="AH369" s="9" t="s">
        <v>38</v>
      </c>
    </row>
    <row r="370" spans="1:34" ht="20.100000000000001" customHeight="1" x14ac:dyDescent="0.25">
      <c r="A370" s="6" t="s">
        <v>79</v>
      </c>
      <c r="B370" s="10">
        <v>46164</v>
      </c>
      <c r="C370" s="8" t="str">
        <f>HYPERLINK("https://epingalert.org/en/Search?viewData= G/TBT/N/BDI/385/Add.1, G/TBT/N/KEN/1465/Add.1, G/TBT/N/RWA/897/Add.1, G/TBT/N/TZA/999/Add.1, G/TBT/N/UGA/1803/Add.1"," G/TBT/N/BDI/385/Add.1, G/TBT/N/KEN/1465/Add.1, G/TBT/N/RWA/897/Add.1, G/TBT/N/TZA/999/Add.1, G/TBT/N/UGA/1803/Add.1")</f>
        <v xml:space="preserve"> G/TBT/N/BDI/385/Add.1, G/TBT/N/KEN/1465/Add.1, G/TBT/N/RWA/897/Add.1, G/TBT/N/TZA/999/Add.1, G/TBT/N/UGA/1803/Add.1</v>
      </c>
      <c r="D370" s="9" t="s">
        <v>639</v>
      </c>
      <c r="E370" s="9" t="s">
        <v>640</v>
      </c>
      <c r="F370" s="9" t="s">
        <v>641</v>
      </c>
      <c r="G370" s="9" t="s">
        <v>642</v>
      </c>
      <c r="H370" s="9" t="s">
        <v>643</v>
      </c>
      <c r="I370" s="9" t="s">
        <v>644</v>
      </c>
      <c r="J370" s="9" t="s">
        <v>38</v>
      </c>
      <c r="K370" s="9" t="s">
        <v>38</v>
      </c>
      <c r="L370" s="6"/>
      <c r="M370" s="10" t="s">
        <v>38</v>
      </c>
      <c r="N370" s="7"/>
      <c r="O370" s="7"/>
      <c r="P370" s="6" t="s">
        <v>54</v>
      </c>
      <c r="Q370" s="6"/>
      <c r="R370" s="6" t="str">
        <f>HYPERLINK("https://docs.wto.org/imrd/directdoc.asp?DDFDocuments/t/G/TBTN23/BDI385A1.docx", "https://docs.wto.org/imrd/directdoc.asp?DDFDocuments/t/G/TBTN23/BDI385A1.docx")</f>
        <v>https://docs.wto.org/imrd/directdoc.asp?DDFDocuments/t/G/TBTN23/BDI385A1.docx</v>
      </c>
      <c r="S370" s="6" t="str">
        <f>HYPERLINK("https://docs.wto.org/imrd/directdoc.asp?DDFDocuments/u/G/TBTN23/BDI385A1.docx", "https://docs.wto.org/imrd/directdoc.asp?DDFDocuments/u/G/TBTN23/BDI385A1.docx")</f>
        <v>https://docs.wto.org/imrd/directdoc.asp?DDFDocuments/u/G/TBTN23/BDI385A1.docx</v>
      </c>
      <c r="T370" s="6" t="str">
        <f>HYPERLINK("https://docs.wto.org/imrd/directdoc.asp?DDFDocuments/v/G/TBTN23/BDI385A1.docx", "https://docs.wto.org/imrd/directdoc.asp?DDFDocuments/v/G/TBTN23/BDI385A1.docx")</f>
        <v>https://docs.wto.org/imrd/directdoc.asp?DDFDocuments/v/G/TBTN23/BDI385A1.docx</v>
      </c>
      <c r="U370" s="6" t="s">
        <v>46</v>
      </c>
      <c r="V370" s="6" t="s">
        <v>45</v>
      </c>
      <c r="W370" s="6" t="s">
        <v>46</v>
      </c>
      <c r="X370" s="6" t="s">
        <v>45</v>
      </c>
      <c r="Y370" s="6" t="s">
        <v>45</v>
      </c>
      <c r="Z370" s="6" t="s">
        <v>45</v>
      </c>
      <c r="AA370" s="6" t="s">
        <v>45</v>
      </c>
      <c r="AB370" s="9" t="s">
        <v>38</v>
      </c>
      <c r="AC370" s="6" t="s">
        <v>38</v>
      </c>
      <c r="AD370" s="6" t="s">
        <v>38</v>
      </c>
      <c r="AE370" s="6" t="s">
        <v>38</v>
      </c>
      <c r="AF370" s="6" t="s">
        <v>38</v>
      </c>
      <c r="AG370" s="6" t="s">
        <v>38</v>
      </c>
      <c r="AH370" s="9" t="s">
        <v>38</v>
      </c>
    </row>
    <row r="371" spans="1:34" ht="20.100000000000001" customHeight="1" x14ac:dyDescent="0.25">
      <c r="A371" s="6" t="s">
        <v>80</v>
      </c>
      <c r="B371" s="10">
        <v>46164</v>
      </c>
      <c r="C371" s="8" t="str">
        <f>HYPERLINK("https://epingalert.org/en/Search?viewData= G/TBT/N/BDI/385/Add.1, G/TBT/N/KEN/1465/Add.1, G/TBT/N/RWA/897/Add.1, G/TBT/N/TZA/999/Add.1, G/TBT/N/UGA/1803/Add.1"," G/TBT/N/BDI/385/Add.1, G/TBT/N/KEN/1465/Add.1, G/TBT/N/RWA/897/Add.1, G/TBT/N/TZA/999/Add.1, G/TBT/N/UGA/1803/Add.1")</f>
        <v xml:space="preserve"> G/TBT/N/BDI/385/Add.1, G/TBT/N/KEN/1465/Add.1, G/TBT/N/RWA/897/Add.1, G/TBT/N/TZA/999/Add.1, G/TBT/N/UGA/1803/Add.1</v>
      </c>
      <c r="D371" s="9" t="s">
        <v>639</v>
      </c>
      <c r="E371" s="9" t="s">
        <v>640</v>
      </c>
      <c r="F371" s="9" t="s">
        <v>641</v>
      </c>
      <c r="G371" s="9" t="s">
        <v>642</v>
      </c>
      <c r="H371" s="9" t="s">
        <v>643</v>
      </c>
      <c r="I371" s="9" t="s">
        <v>503</v>
      </c>
      <c r="J371" s="9" t="s">
        <v>38</v>
      </c>
      <c r="K371" s="9" t="s">
        <v>38</v>
      </c>
      <c r="L371" s="6"/>
      <c r="M371" s="10" t="s">
        <v>38</v>
      </c>
      <c r="N371" s="7"/>
      <c r="O371" s="7"/>
      <c r="P371" s="6" t="s">
        <v>54</v>
      </c>
      <c r="Q371" s="6"/>
      <c r="R371" s="6" t="str">
        <f>HYPERLINK("https://docs.wto.org/imrd/directdoc.asp?DDFDocuments/t/G/TBTN23/BDI385A1.docx", "https://docs.wto.org/imrd/directdoc.asp?DDFDocuments/t/G/TBTN23/BDI385A1.docx")</f>
        <v>https://docs.wto.org/imrd/directdoc.asp?DDFDocuments/t/G/TBTN23/BDI385A1.docx</v>
      </c>
      <c r="S371" s="6" t="str">
        <f>HYPERLINK("https://docs.wto.org/imrd/directdoc.asp?DDFDocuments/u/G/TBTN23/BDI385A1.docx", "https://docs.wto.org/imrd/directdoc.asp?DDFDocuments/u/G/TBTN23/BDI385A1.docx")</f>
        <v>https://docs.wto.org/imrd/directdoc.asp?DDFDocuments/u/G/TBTN23/BDI385A1.docx</v>
      </c>
      <c r="T371" s="6" t="str">
        <f>HYPERLINK("https://docs.wto.org/imrd/directdoc.asp?DDFDocuments/v/G/TBTN23/BDI385A1.docx", "https://docs.wto.org/imrd/directdoc.asp?DDFDocuments/v/G/TBTN23/BDI385A1.docx")</f>
        <v>https://docs.wto.org/imrd/directdoc.asp?DDFDocuments/v/G/TBTN23/BDI385A1.docx</v>
      </c>
      <c r="U371" s="6" t="s">
        <v>46</v>
      </c>
      <c r="V371" s="6" t="s">
        <v>45</v>
      </c>
      <c r="W371" s="6" t="s">
        <v>46</v>
      </c>
      <c r="X371" s="6" t="s">
        <v>45</v>
      </c>
      <c r="Y371" s="6" t="s">
        <v>45</v>
      </c>
      <c r="Z371" s="6" t="s">
        <v>45</v>
      </c>
      <c r="AA371" s="6" t="s">
        <v>45</v>
      </c>
      <c r="AB371" s="9" t="s">
        <v>38</v>
      </c>
      <c r="AC371" s="6" t="s">
        <v>38</v>
      </c>
      <c r="AD371" s="6" t="s">
        <v>38</v>
      </c>
      <c r="AE371" s="6" t="s">
        <v>38</v>
      </c>
      <c r="AF371" s="6" t="s">
        <v>38</v>
      </c>
      <c r="AG371" s="6" t="s">
        <v>38</v>
      </c>
      <c r="AH371" s="9" t="s">
        <v>38</v>
      </c>
    </row>
    <row r="372" spans="1:34" ht="20.100000000000001" customHeight="1" x14ac:dyDescent="0.25">
      <c r="A372" s="6" t="s">
        <v>66</v>
      </c>
      <c r="B372" s="10">
        <v>46164</v>
      </c>
      <c r="C372" s="8" t="str">
        <f>HYPERLINK("https://epingalert.org/en/Search?viewData= G/TBT/N/BDI/386/Add.1, G/TBT/N/KEN/1466/Add.1, G/TBT/N/RWA/898/Add.1, G/TBT/N/TZA/1000/Add.1, G/TBT/N/UGA/1804/Add.1"," G/TBT/N/BDI/386/Add.1, G/TBT/N/KEN/1466/Add.1, G/TBT/N/RWA/898/Add.1, G/TBT/N/TZA/1000/Add.1, G/TBT/N/UGA/1804/Add.1")</f>
        <v xml:space="preserve"> G/TBT/N/BDI/386/Add.1, G/TBT/N/KEN/1466/Add.1, G/TBT/N/RWA/898/Add.1, G/TBT/N/TZA/1000/Add.1, G/TBT/N/UGA/1804/Add.1</v>
      </c>
      <c r="D372" s="9" t="s">
        <v>645</v>
      </c>
      <c r="E372" s="9" t="s">
        <v>646</v>
      </c>
      <c r="F372" s="9" t="s">
        <v>641</v>
      </c>
      <c r="G372" s="9" t="s">
        <v>642</v>
      </c>
      <c r="H372" s="9" t="s">
        <v>643</v>
      </c>
      <c r="I372" s="9" t="s">
        <v>644</v>
      </c>
      <c r="J372" s="9" t="s">
        <v>38</v>
      </c>
      <c r="K372" s="9" t="s">
        <v>38</v>
      </c>
      <c r="L372" s="6"/>
      <c r="M372" s="10" t="s">
        <v>38</v>
      </c>
      <c r="N372" s="7"/>
      <c r="O372" s="7"/>
      <c r="P372" s="6" t="s">
        <v>54</v>
      </c>
      <c r="Q372" s="6"/>
      <c r="R372" s="6" t="str">
        <f>HYPERLINK("https://docs.wto.org/imrd/directdoc.asp?DDFDocuments/t/G/TBTN23/BDI386A1.docx", "https://docs.wto.org/imrd/directdoc.asp?DDFDocuments/t/G/TBTN23/BDI386A1.docx")</f>
        <v>https://docs.wto.org/imrd/directdoc.asp?DDFDocuments/t/G/TBTN23/BDI386A1.docx</v>
      </c>
      <c r="S372" s="6" t="str">
        <f>HYPERLINK("https://docs.wto.org/imrd/directdoc.asp?DDFDocuments/u/G/TBTN23/BDI386A1.docx", "https://docs.wto.org/imrd/directdoc.asp?DDFDocuments/u/G/TBTN23/BDI386A1.docx")</f>
        <v>https://docs.wto.org/imrd/directdoc.asp?DDFDocuments/u/G/TBTN23/BDI386A1.docx</v>
      </c>
      <c r="T372" s="6" t="str">
        <f>HYPERLINK("https://docs.wto.org/imrd/directdoc.asp?DDFDocuments/v/G/TBTN23/BDI386A1.docx", "https://docs.wto.org/imrd/directdoc.asp?DDFDocuments/v/G/TBTN23/BDI386A1.docx")</f>
        <v>https://docs.wto.org/imrd/directdoc.asp?DDFDocuments/v/G/TBTN23/BDI386A1.docx</v>
      </c>
      <c r="U372" s="6" t="s">
        <v>46</v>
      </c>
      <c r="V372" s="6" t="s">
        <v>45</v>
      </c>
      <c r="W372" s="6" t="s">
        <v>46</v>
      </c>
      <c r="X372" s="6" t="s">
        <v>45</v>
      </c>
      <c r="Y372" s="6" t="s">
        <v>45</v>
      </c>
      <c r="Z372" s="6" t="s">
        <v>45</v>
      </c>
      <c r="AA372" s="6" t="s">
        <v>45</v>
      </c>
      <c r="AB372" s="9" t="s">
        <v>38</v>
      </c>
      <c r="AC372" s="6" t="s">
        <v>38</v>
      </c>
      <c r="AD372" s="6" t="s">
        <v>38</v>
      </c>
      <c r="AE372" s="6" t="s">
        <v>38</v>
      </c>
      <c r="AF372" s="6" t="s">
        <v>38</v>
      </c>
      <c r="AG372" s="6" t="s">
        <v>38</v>
      </c>
      <c r="AH372" s="9" t="s">
        <v>38</v>
      </c>
    </row>
    <row r="373" spans="1:34" ht="20.100000000000001" customHeight="1" x14ac:dyDescent="0.25">
      <c r="A373" s="6" t="s">
        <v>77</v>
      </c>
      <c r="B373" s="10">
        <v>46164</v>
      </c>
      <c r="C373" s="8" t="str">
        <f>HYPERLINK("https://epingalert.org/en/Search?viewData= G/TBT/N/BDI/386/Add.1, G/TBT/N/KEN/1466/Add.1, G/TBT/N/RWA/898/Add.1, G/TBT/N/TZA/1000/Add.1, G/TBT/N/UGA/1804/Add.1"," G/TBT/N/BDI/386/Add.1, G/TBT/N/KEN/1466/Add.1, G/TBT/N/RWA/898/Add.1, G/TBT/N/TZA/1000/Add.1, G/TBT/N/UGA/1804/Add.1")</f>
        <v xml:space="preserve"> G/TBT/N/BDI/386/Add.1, G/TBT/N/KEN/1466/Add.1, G/TBT/N/RWA/898/Add.1, G/TBT/N/TZA/1000/Add.1, G/TBT/N/UGA/1804/Add.1</v>
      </c>
      <c r="D373" s="9" t="s">
        <v>645</v>
      </c>
      <c r="E373" s="9" t="s">
        <v>646</v>
      </c>
      <c r="F373" s="9" t="s">
        <v>641</v>
      </c>
      <c r="G373" s="9" t="s">
        <v>642</v>
      </c>
      <c r="H373" s="9" t="s">
        <v>643</v>
      </c>
      <c r="I373" s="9" t="s">
        <v>644</v>
      </c>
      <c r="J373" s="9" t="s">
        <v>38</v>
      </c>
      <c r="K373" s="9" t="s">
        <v>38</v>
      </c>
      <c r="L373" s="6"/>
      <c r="M373" s="10" t="s">
        <v>38</v>
      </c>
      <c r="N373" s="7"/>
      <c r="O373" s="7"/>
      <c r="P373" s="6" t="s">
        <v>54</v>
      </c>
      <c r="Q373" s="6"/>
      <c r="R373" s="6" t="str">
        <f>HYPERLINK("https://docs.wto.org/imrd/directdoc.asp?DDFDocuments/t/G/TBTN23/BDI386A1.docx", "https://docs.wto.org/imrd/directdoc.asp?DDFDocuments/t/G/TBTN23/BDI386A1.docx")</f>
        <v>https://docs.wto.org/imrd/directdoc.asp?DDFDocuments/t/G/TBTN23/BDI386A1.docx</v>
      </c>
      <c r="S373" s="6" t="str">
        <f>HYPERLINK("https://docs.wto.org/imrd/directdoc.asp?DDFDocuments/u/G/TBTN23/BDI386A1.docx", "https://docs.wto.org/imrd/directdoc.asp?DDFDocuments/u/G/TBTN23/BDI386A1.docx")</f>
        <v>https://docs.wto.org/imrd/directdoc.asp?DDFDocuments/u/G/TBTN23/BDI386A1.docx</v>
      </c>
      <c r="T373" s="6" t="str">
        <f>HYPERLINK("https://docs.wto.org/imrd/directdoc.asp?DDFDocuments/v/G/TBTN23/BDI386A1.docx", "https://docs.wto.org/imrd/directdoc.asp?DDFDocuments/v/G/TBTN23/BDI386A1.docx")</f>
        <v>https://docs.wto.org/imrd/directdoc.asp?DDFDocuments/v/G/TBTN23/BDI386A1.docx</v>
      </c>
      <c r="U373" s="6" t="s">
        <v>46</v>
      </c>
      <c r="V373" s="6" t="s">
        <v>45</v>
      </c>
      <c r="W373" s="6" t="s">
        <v>46</v>
      </c>
      <c r="X373" s="6" t="s">
        <v>45</v>
      </c>
      <c r="Y373" s="6" t="s">
        <v>45</v>
      </c>
      <c r="Z373" s="6" t="s">
        <v>45</v>
      </c>
      <c r="AA373" s="6" t="s">
        <v>45</v>
      </c>
      <c r="AB373" s="9" t="s">
        <v>38</v>
      </c>
      <c r="AC373" s="6" t="s">
        <v>38</v>
      </c>
      <c r="AD373" s="6" t="s">
        <v>38</v>
      </c>
      <c r="AE373" s="6" t="s">
        <v>38</v>
      </c>
      <c r="AF373" s="6" t="s">
        <v>38</v>
      </c>
      <c r="AG373" s="6" t="s">
        <v>38</v>
      </c>
      <c r="AH373" s="9" t="s">
        <v>38</v>
      </c>
    </row>
    <row r="374" spans="1:34" ht="20.100000000000001" customHeight="1" x14ac:dyDescent="0.25">
      <c r="A374" s="6" t="s">
        <v>78</v>
      </c>
      <c r="B374" s="10">
        <v>46164</v>
      </c>
      <c r="C374" s="8" t="str">
        <f>HYPERLINK("https://epingalert.org/en/Search?viewData= G/TBT/N/BDI/386/Add.1, G/TBT/N/KEN/1466/Add.1, G/TBT/N/RWA/898/Add.1, G/TBT/N/TZA/1000/Add.1, G/TBT/N/UGA/1804/Add.1"," G/TBT/N/BDI/386/Add.1, G/TBT/N/KEN/1466/Add.1, G/TBT/N/RWA/898/Add.1, G/TBT/N/TZA/1000/Add.1, G/TBT/N/UGA/1804/Add.1")</f>
        <v xml:space="preserve"> G/TBT/N/BDI/386/Add.1, G/TBT/N/KEN/1466/Add.1, G/TBT/N/RWA/898/Add.1, G/TBT/N/TZA/1000/Add.1, G/TBT/N/UGA/1804/Add.1</v>
      </c>
      <c r="D374" s="9" t="s">
        <v>645</v>
      </c>
      <c r="E374" s="9" t="s">
        <v>646</v>
      </c>
      <c r="F374" s="9" t="s">
        <v>641</v>
      </c>
      <c r="G374" s="9" t="s">
        <v>642</v>
      </c>
      <c r="H374" s="9" t="s">
        <v>643</v>
      </c>
      <c r="I374" s="9" t="s">
        <v>644</v>
      </c>
      <c r="J374" s="9" t="s">
        <v>38</v>
      </c>
      <c r="K374" s="9" t="s">
        <v>38</v>
      </c>
      <c r="L374" s="6"/>
      <c r="M374" s="10" t="s">
        <v>38</v>
      </c>
      <c r="N374" s="7"/>
      <c r="O374" s="7"/>
      <c r="P374" s="6" t="s">
        <v>54</v>
      </c>
      <c r="Q374" s="6"/>
      <c r="R374" s="6" t="str">
        <f>HYPERLINK("https://docs.wto.org/imrd/directdoc.asp?DDFDocuments/t/G/TBTN23/BDI386A1.docx", "https://docs.wto.org/imrd/directdoc.asp?DDFDocuments/t/G/TBTN23/BDI386A1.docx")</f>
        <v>https://docs.wto.org/imrd/directdoc.asp?DDFDocuments/t/G/TBTN23/BDI386A1.docx</v>
      </c>
      <c r="S374" s="6" t="str">
        <f>HYPERLINK("https://docs.wto.org/imrd/directdoc.asp?DDFDocuments/u/G/TBTN23/BDI386A1.docx", "https://docs.wto.org/imrd/directdoc.asp?DDFDocuments/u/G/TBTN23/BDI386A1.docx")</f>
        <v>https://docs.wto.org/imrd/directdoc.asp?DDFDocuments/u/G/TBTN23/BDI386A1.docx</v>
      </c>
      <c r="T374" s="6" t="str">
        <f>HYPERLINK("https://docs.wto.org/imrd/directdoc.asp?DDFDocuments/v/G/TBTN23/BDI386A1.docx", "https://docs.wto.org/imrd/directdoc.asp?DDFDocuments/v/G/TBTN23/BDI386A1.docx")</f>
        <v>https://docs.wto.org/imrd/directdoc.asp?DDFDocuments/v/G/TBTN23/BDI386A1.docx</v>
      </c>
      <c r="U374" s="6" t="s">
        <v>46</v>
      </c>
      <c r="V374" s="6" t="s">
        <v>45</v>
      </c>
      <c r="W374" s="6" t="s">
        <v>46</v>
      </c>
      <c r="X374" s="6" t="s">
        <v>45</v>
      </c>
      <c r="Y374" s="6" t="s">
        <v>45</v>
      </c>
      <c r="Z374" s="6" t="s">
        <v>45</v>
      </c>
      <c r="AA374" s="6" t="s">
        <v>45</v>
      </c>
      <c r="AB374" s="9" t="s">
        <v>38</v>
      </c>
      <c r="AC374" s="6" t="s">
        <v>38</v>
      </c>
      <c r="AD374" s="6" t="s">
        <v>38</v>
      </c>
      <c r="AE374" s="6" t="s">
        <v>38</v>
      </c>
      <c r="AF374" s="6" t="s">
        <v>38</v>
      </c>
      <c r="AG374" s="6" t="s">
        <v>38</v>
      </c>
      <c r="AH374" s="9" t="s">
        <v>38</v>
      </c>
    </row>
    <row r="375" spans="1:34" ht="20.100000000000001" customHeight="1" x14ac:dyDescent="0.25">
      <c r="A375" s="6" t="s">
        <v>79</v>
      </c>
      <c r="B375" s="10">
        <v>46164</v>
      </c>
      <c r="C375" s="8" t="str">
        <f>HYPERLINK("https://epingalert.org/en/Search?viewData= G/TBT/N/BDI/386/Add.1, G/TBT/N/KEN/1466/Add.1, G/TBT/N/RWA/898/Add.1, G/TBT/N/TZA/1000/Add.1, G/TBT/N/UGA/1804/Add.1"," G/TBT/N/BDI/386/Add.1, G/TBT/N/KEN/1466/Add.1, G/TBT/N/RWA/898/Add.1, G/TBT/N/TZA/1000/Add.1, G/TBT/N/UGA/1804/Add.1")</f>
        <v xml:space="preserve"> G/TBT/N/BDI/386/Add.1, G/TBT/N/KEN/1466/Add.1, G/TBT/N/RWA/898/Add.1, G/TBT/N/TZA/1000/Add.1, G/TBT/N/UGA/1804/Add.1</v>
      </c>
      <c r="D375" s="9" t="s">
        <v>645</v>
      </c>
      <c r="E375" s="9" t="s">
        <v>646</v>
      </c>
      <c r="F375" s="9" t="s">
        <v>641</v>
      </c>
      <c r="G375" s="9" t="s">
        <v>642</v>
      </c>
      <c r="H375" s="9" t="s">
        <v>643</v>
      </c>
      <c r="I375" s="9" t="s">
        <v>644</v>
      </c>
      <c r="J375" s="9" t="s">
        <v>38</v>
      </c>
      <c r="K375" s="9" t="s">
        <v>38</v>
      </c>
      <c r="L375" s="6"/>
      <c r="M375" s="10" t="s">
        <v>38</v>
      </c>
      <c r="N375" s="7"/>
      <c r="O375" s="7"/>
      <c r="P375" s="6" t="s">
        <v>54</v>
      </c>
      <c r="Q375" s="6"/>
      <c r="R375" s="6" t="str">
        <f>HYPERLINK("https://docs.wto.org/imrd/directdoc.asp?DDFDocuments/t/G/TBTN23/BDI386A1.docx", "https://docs.wto.org/imrd/directdoc.asp?DDFDocuments/t/G/TBTN23/BDI386A1.docx")</f>
        <v>https://docs.wto.org/imrd/directdoc.asp?DDFDocuments/t/G/TBTN23/BDI386A1.docx</v>
      </c>
      <c r="S375" s="6" t="str">
        <f>HYPERLINK("https://docs.wto.org/imrd/directdoc.asp?DDFDocuments/u/G/TBTN23/BDI386A1.docx", "https://docs.wto.org/imrd/directdoc.asp?DDFDocuments/u/G/TBTN23/BDI386A1.docx")</f>
        <v>https://docs.wto.org/imrd/directdoc.asp?DDFDocuments/u/G/TBTN23/BDI386A1.docx</v>
      </c>
      <c r="T375" s="6" t="str">
        <f>HYPERLINK("https://docs.wto.org/imrd/directdoc.asp?DDFDocuments/v/G/TBTN23/BDI386A1.docx", "https://docs.wto.org/imrd/directdoc.asp?DDFDocuments/v/G/TBTN23/BDI386A1.docx")</f>
        <v>https://docs.wto.org/imrd/directdoc.asp?DDFDocuments/v/G/TBTN23/BDI386A1.docx</v>
      </c>
      <c r="U375" s="6" t="s">
        <v>46</v>
      </c>
      <c r="V375" s="6" t="s">
        <v>45</v>
      </c>
      <c r="W375" s="6" t="s">
        <v>46</v>
      </c>
      <c r="X375" s="6" t="s">
        <v>45</v>
      </c>
      <c r="Y375" s="6" t="s">
        <v>45</v>
      </c>
      <c r="Z375" s="6" t="s">
        <v>45</v>
      </c>
      <c r="AA375" s="6" t="s">
        <v>45</v>
      </c>
      <c r="AB375" s="9" t="s">
        <v>38</v>
      </c>
      <c r="AC375" s="6" t="s">
        <v>38</v>
      </c>
      <c r="AD375" s="6" t="s">
        <v>38</v>
      </c>
      <c r="AE375" s="6" t="s">
        <v>38</v>
      </c>
      <c r="AF375" s="6" t="s">
        <v>38</v>
      </c>
      <c r="AG375" s="6" t="s">
        <v>38</v>
      </c>
      <c r="AH375" s="9" t="s">
        <v>38</v>
      </c>
    </row>
    <row r="376" spans="1:34" ht="20.100000000000001" customHeight="1" x14ac:dyDescent="0.25">
      <c r="A376" s="6" t="s">
        <v>80</v>
      </c>
      <c r="B376" s="10">
        <v>46164</v>
      </c>
      <c r="C376" s="8" t="str">
        <f>HYPERLINK("https://epingalert.org/en/Search?viewData= G/TBT/N/BDI/386/Add.1, G/TBT/N/KEN/1466/Add.1, G/TBT/N/RWA/898/Add.1, G/TBT/N/TZA/1000/Add.1, G/TBT/N/UGA/1804/Add.1"," G/TBT/N/BDI/386/Add.1, G/TBT/N/KEN/1466/Add.1, G/TBT/N/RWA/898/Add.1, G/TBT/N/TZA/1000/Add.1, G/TBT/N/UGA/1804/Add.1")</f>
        <v xml:space="preserve"> G/TBT/N/BDI/386/Add.1, G/TBT/N/KEN/1466/Add.1, G/TBT/N/RWA/898/Add.1, G/TBT/N/TZA/1000/Add.1, G/TBT/N/UGA/1804/Add.1</v>
      </c>
      <c r="D376" s="9" t="s">
        <v>645</v>
      </c>
      <c r="E376" s="9" t="s">
        <v>646</v>
      </c>
      <c r="F376" s="9" t="s">
        <v>641</v>
      </c>
      <c r="G376" s="9" t="s">
        <v>642</v>
      </c>
      <c r="H376" s="9" t="s">
        <v>643</v>
      </c>
      <c r="I376" s="9" t="s">
        <v>503</v>
      </c>
      <c r="J376" s="9" t="s">
        <v>38</v>
      </c>
      <c r="K376" s="9" t="s">
        <v>38</v>
      </c>
      <c r="L376" s="6"/>
      <c r="M376" s="10" t="s">
        <v>38</v>
      </c>
      <c r="N376" s="7"/>
      <c r="O376" s="7"/>
      <c r="P376" s="6" t="s">
        <v>54</v>
      </c>
      <c r="Q376" s="6"/>
      <c r="R376" s="6" t="str">
        <f>HYPERLINK("https://docs.wto.org/imrd/directdoc.asp?DDFDocuments/t/G/TBTN23/BDI386A1.docx", "https://docs.wto.org/imrd/directdoc.asp?DDFDocuments/t/G/TBTN23/BDI386A1.docx")</f>
        <v>https://docs.wto.org/imrd/directdoc.asp?DDFDocuments/t/G/TBTN23/BDI386A1.docx</v>
      </c>
      <c r="S376" s="6" t="str">
        <f>HYPERLINK("https://docs.wto.org/imrd/directdoc.asp?DDFDocuments/u/G/TBTN23/BDI386A1.docx", "https://docs.wto.org/imrd/directdoc.asp?DDFDocuments/u/G/TBTN23/BDI386A1.docx")</f>
        <v>https://docs.wto.org/imrd/directdoc.asp?DDFDocuments/u/G/TBTN23/BDI386A1.docx</v>
      </c>
      <c r="T376" s="6" t="str">
        <f>HYPERLINK("https://docs.wto.org/imrd/directdoc.asp?DDFDocuments/v/G/TBTN23/BDI386A1.docx", "https://docs.wto.org/imrd/directdoc.asp?DDFDocuments/v/G/TBTN23/BDI386A1.docx")</f>
        <v>https://docs.wto.org/imrd/directdoc.asp?DDFDocuments/v/G/TBTN23/BDI386A1.docx</v>
      </c>
      <c r="U376" s="6" t="s">
        <v>46</v>
      </c>
      <c r="V376" s="6" t="s">
        <v>45</v>
      </c>
      <c r="W376" s="6" t="s">
        <v>46</v>
      </c>
      <c r="X376" s="6" t="s">
        <v>45</v>
      </c>
      <c r="Y376" s="6" t="s">
        <v>45</v>
      </c>
      <c r="Z376" s="6" t="s">
        <v>45</v>
      </c>
      <c r="AA376" s="6" t="s">
        <v>45</v>
      </c>
      <c r="AB376" s="9" t="s">
        <v>38</v>
      </c>
      <c r="AC376" s="6" t="s">
        <v>38</v>
      </c>
      <c r="AD376" s="6" t="s">
        <v>38</v>
      </c>
      <c r="AE376" s="6" t="s">
        <v>38</v>
      </c>
      <c r="AF376" s="6" t="s">
        <v>38</v>
      </c>
      <c r="AG376" s="6" t="s">
        <v>38</v>
      </c>
      <c r="AH376" s="9" t="s">
        <v>38</v>
      </c>
    </row>
    <row r="377" spans="1:34" ht="20.100000000000001" customHeight="1" x14ac:dyDescent="0.25">
      <c r="A377" s="6" t="s">
        <v>116</v>
      </c>
      <c r="B377" s="10">
        <v>46164</v>
      </c>
      <c r="C377" s="8" t="str">
        <f>HYPERLINK("https://epingalert.org/en/Search?viewData= G/TBT/N/USA/1519/Add.16"," G/TBT/N/USA/1519/Add.16")</f>
        <v xml:space="preserve"> G/TBT/N/USA/1519/Add.16</v>
      </c>
      <c r="D377" s="9" t="s">
        <v>647</v>
      </c>
      <c r="E377" s="9" t="s">
        <v>648</v>
      </c>
      <c r="F377" s="9" t="s">
        <v>649</v>
      </c>
      <c r="G377" s="9" t="s">
        <v>650</v>
      </c>
      <c r="H377" s="9" t="s">
        <v>651</v>
      </c>
      <c r="I377" s="9" t="s">
        <v>652</v>
      </c>
      <c r="J377" s="9" t="s">
        <v>38</v>
      </c>
      <c r="K377" s="9" t="s">
        <v>653</v>
      </c>
      <c r="L377" s="6"/>
      <c r="M377" s="10" t="s">
        <v>38</v>
      </c>
      <c r="N377" s="7"/>
      <c r="O377" s="7"/>
      <c r="P377" s="6" t="s">
        <v>54</v>
      </c>
      <c r="Q377" s="9" t="s">
        <v>654</v>
      </c>
      <c r="R377" s="6" t="str">
        <f>HYPERLINK("https://docs.wto.org/imrd/directdoc.asp?DDFDocuments/t/G/TBTN19/USA1519A16.docx", "https://docs.wto.org/imrd/directdoc.asp?DDFDocuments/t/G/TBTN19/USA1519A16.docx")</f>
        <v>https://docs.wto.org/imrd/directdoc.asp?DDFDocuments/t/G/TBTN19/USA1519A16.docx</v>
      </c>
      <c r="S377" s="6" t="str">
        <f>HYPERLINK("https://docs.wto.org/imrd/directdoc.asp?DDFDocuments/u/G/TBTN19/USA1519A16.docx", "https://docs.wto.org/imrd/directdoc.asp?DDFDocuments/u/G/TBTN19/USA1519A16.docx")</f>
        <v>https://docs.wto.org/imrd/directdoc.asp?DDFDocuments/u/G/TBTN19/USA1519A16.docx</v>
      </c>
      <c r="T377" s="6" t="str">
        <f>HYPERLINK("https://docs.wto.org/imrd/directdoc.asp?DDFDocuments/v/G/TBTN19/USA1519A16.docx", "https://docs.wto.org/imrd/directdoc.asp?DDFDocuments/v/G/TBTN19/USA1519A16.docx")</f>
        <v>https://docs.wto.org/imrd/directdoc.asp?DDFDocuments/v/G/TBTN19/USA1519A16.docx</v>
      </c>
      <c r="U377" s="6" t="s">
        <v>46</v>
      </c>
      <c r="V377" s="6" t="s">
        <v>45</v>
      </c>
      <c r="W377" s="6" t="s">
        <v>45</v>
      </c>
      <c r="X377" s="6" t="s">
        <v>45</v>
      </c>
      <c r="Y377" s="6" t="s">
        <v>45</v>
      </c>
      <c r="Z377" s="6" t="s">
        <v>45</v>
      </c>
      <c r="AA377" s="6" t="s">
        <v>45</v>
      </c>
      <c r="AB377" s="9" t="s">
        <v>38</v>
      </c>
      <c r="AC377" s="6" t="s">
        <v>38</v>
      </c>
      <c r="AD377" s="6" t="s">
        <v>38</v>
      </c>
      <c r="AE377" s="6" t="s">
        <v>38</v>
      </c>
      <c r="AF377" s="6" t="s">
        <v>38</v>
      </c>
      <c r="AG377" s="6" t="s">
        <v>38</v>
      </c>
      <c r="AH377" s="9" t="s">
        <v>38</v>
      </c>
    </row>
    <row r="378" spans="1:34" ht="20.100000000000001" customHeight="1" x14ac:dyDescent="0.25">
      <c r="A378" s="6" t="s">
        <v>116</v>
      </c>
      <c r="B378" s="10">
        <v>46164</v>
      </c>
      <c r="C378" s="8" t="str">
        <f>HYPERLINK("https://epingalert.org/en/Search?viewData= G/TBT/N/USA/2273/Add.1"," G/TBT/N/USA/2273/Add.1")</f>
        <v xml:space="preserve"> G/TBT/N/USA/2273/Add.1</v>
      </c>
      <c r="D378" s="9" t="s">
        <v>655</v>
      </c>
      <c r="E378" s="9" t="s">
        <v>656</v>
      </c>
      <c r="F378" s="9" t="s">
        <v>657</v>
      </c>
      <c r="G378" s="9" t="s">
        <v>38</v>
      </c>
      <c r="H378" s="9" t="s">
        <v>304</v>
      </c>
      <c r="I378" s="9" t="s">
        <v>317</v>
      </c>
      <c r="J378" s="9" t="s">
        <v>38</v>
      </c>
      <c r="K378" s="9" t="s">
        <v>38</v>
      </c>
      <c r="L378" s="6"/>
      <c r="M378" s="10">
        <v>46213</v>
      </c>
      <c r="N378" s="7"/>
      <c r="O378" s="7"/>
      <c r="P378" s="6" t="s">
        <v>54</v>
      </c>
      <c r="Q378" s="6"/>
      <c r="R378" s="6" t="str">
        <f>HYPERLINK("https://docs.wto.org/imrd/directdoc.asp?DDFDocuments/t/G/TBTN26/USA2273A1.docx", "https://docs.wto.org/imrd/directdoc.asp?DDFDocuments/t/G/TBTN26/USA2273A1.docx")</f>
        <v>https://docs.wto.org/imrd/directdoc.asp?DDFDocuments/t/G/TBTN26/USA2273A1.docx</v>
      </c>
      <c r="S378" s="6" t="str">
        <f>HYPERLINK("https://docs.wto.org/imrd/directdoc.asp?DDFDocuments/u/G/TBTN26/USA2273A1.docx", "https://docs.wto.org/imrd/directdoc.asp?DDFDocuments/u/G/TBTN26/USA2273A1.docx")</f>
        <v>https://docs.wto.org/imrd/directdoc.asp?DDFDocuments/u/G/TBTN26/USA2273A1.docx</v>
      </c>
      <c r="T378" s="6" t="str">
        <f>HYPERLINK("https://docs.wto.org/imrd/directdoc.asp?DDFDocuments/v/G/TBTN26/USA2273A1.docx", "https://docs.wto.org/imrd/directdoc.asp?DDFDocuments/v/G/TBTN26/USA2273A1.docx")</f>
        <v>https://docs.wto.org/imrd/directdoc.asp?DDFDocuments/v/G/TBTN26/USA2273A1.docx</v>
      </c>
      <c r="U378" s="6" t="s">
        <v>45</v>
      </c>
      <c r="V378" s="6" t="s">
        <v>45</v>
      </c>
      <c r="W378" s="6" t="s">
        <v>45</v>
      </c>
      <c r="X378" s="6" t="s">
        <v>45</v>
      </c>
      <c r="Y378" s="6" t="s">
        <v>45</v>
      </c>
      <c r="Z378" s="6" t="s">
        <v>45</v>
      </c>
      <c r="AA378" s="6" t="s">
        <v>45</v>
      </c>
      <c r="AB378" s="9" t="s">
        <v>38</v>
      </c>
      <c r="AC378" s="6" t="s">
        <v>38</v>
      </c>
      <c r="AD378" s="6" t="s">
        <v>38</v>
      </c>
      <c r="AE378" s="6" t="s">
        <v>38</v>
      </c>
      <c r="AF378" s="6" t="s">
        <v>38</v>
      </c>
      <c r="AG378" s="6" t="s">
        <v>38</v>
      </c>
      <c r="AH378" s="9" t="s">
        <v>38</v>
      </c>
    </row>
    <row r="379" spans="1:34" ht="20.100000000000001" customHeight="1" x14ac:dyDescent="0.25">
      <c r="A379" s="6" t="s">
        <v>116</v>
      </c>
      <c r="B379" s="10">
        <v>46164</v>
      </c>
      <c r="C379" s="8" t="str">
        <f>HYPERLINK("https://epingalert.org/en/Search?viewData= G/TBT/N/USA/2282/Corr.1"," G/TBT/N/USA/2282/Corr.1")</f>
        <v xml:space="preserve"> G/TBT/N/USA/2282/Corr.1</v>
      </c>
      <c r="D379" s="9" t="s">
        <v>658</v>
      </c>
      <c r="E379" s="9" t="s">
        <v>659</v>
      </c>
      <c r="F379" s="9" t="s">
        <v>660</v>
      </c>
      <c r="G379" s="9" t="s">
        <v>38</v>
      </c>
      <c r="H379" s="9" t="s">
        <v>661</v>
      </c>
      <c r="I379" s="9" t="s">
        <v>662</v>
      </c>
      <c r="J379" s="9" t="s">
        <v>38</v>
      </c>
      <c r="K379" s="9" t="s">
        <v>38</v>
      </c>
      <c r="L379" s="6"/>
      <c r="M379" s="10" t="s">
        <v>38</v>
      </c>
      <c r="N379" s="7"/>
      <c r="O379" s="7"/>
      <c r="P379" s="6" t="s">
        <v>299</v>
      </c>
      <c r="Q379" s="9" t="s">
        <v>663</v>
      </c>
      <c r="R379" s="6" t="str">
        <f>HYPERLINK("https://docs.wto.org/imrd/directdoc.asp?DDFDocuments/t/G/TBTN26/USA2282C1.docx", "https://docs.wto.org/imrd/directdoc.asp?DDFDocuments/t/G/TBTN26/USA2282C1.docx")</f>
        <v>https://docs.wto.org/imrd/directdoc.asp?DDFDocuments/t/G/TBTN26/USA2282C1.docx</v>
      </c>
      <c r="S379" s="6" t="str">
        <f>HYPERLINK("https://docs.wto.org/imrd/directdoc.asp?DDFDocuments/u/G/TBTN26/USA2282C1.docx", "https://docs.wto.org/imrd/directdoc.asp?DDFDocuments/u/G/TBTN26/USA2282C1.docx")</f>
        <v>https://docs.wto.org/imrd/directdoc.asp?DDFDocuments/u/G/TBTN26/USA2282C1.docx</v>
      </c>
      <c r="T379" s="6" t="str">
        <f>HYPERLINK("https://docs.wto.org/imrd/directdoc.asp?DDFDocuments/v/G/TBTN26/USA2282C1.docx", "https://docs.wto.org/imrd/directdoc.asp?DDFDocuments/v/G/TBTN26/USA2282C1.docx")</f>
        <v>https://docs.wto.org/imrd/directdoc.asp?DDFDocuments/v/G/TBTN26/USA2282C1.docx</v>
      </c>
      <c r="U379" s="6" t="s">
        <v>45</v>
      </c>
      <c r="V379" s="6" t="s">
        <v>45</v>
      </c>
      <c r="W379" s="6" t="s">
        <v>45</v>
      </c>
      <c r="X379" s="6" t="s">
        <v>45</v>
      </c>
      <c r="Y379" s="6" t="s">
        <v>45</v>
      </c>
      <c r="Z379" s="6" t="s">
        <v>45</v>
      </c>
      <c r="AA379" s="6" t="s">
        <v>45</v>
      </c>
      <c r="AB379" s="9" t="s">
        <v>38</v>
      </c>
      <c r="AC379" s="6" t="s">
        <v>38</v>
      </c>
      <c r="AD379" s="6" t="s">
        <v>38</v>
      </c>
      <c r="AE379" s="6" t="s">
        <v>38</v>
      </c>
      <c r="AF379" s="6" t="s">
        <v>38</v>
      </c>
      <c r="AG379" s="6" t="s">
        <v>38</v>
      </c>
      <c r="AH379" s="9" t="s">
        <v>38</v>
      </c>
    </row>
    <row r="380" spans="1:34" ht="20.100000000000001" customHeight="1" x14ac:dyDescent="0.25">
      <c r="A380" s="6" t="s">
        <v>66</v>
      </c>
      <c r="B380" s="10">
        <v>46168</v>
      </c>
      <c r="C380" s="8" t="str">
        <f>HYPERLINK("https://epingalert.org/en/Search?viewData= G/SPS/N/BDI/156, G/SPS/N/KEN/367, G/SPS/N/RWA/149, G/SPS/N/TZA/537, G/SPS/N/UGA/477"," G/SPS/N/BDI/156, G/SPS/N/KEN/367, G/SPS/N/RWA/149, G/SPS/N/TZA/537, G/SPS/N/UGA/477")</f>
        <v xml:space="preserve"> G/SPS/N/BDI/156, G/SPS/N/KEN/367, G/SPS/N/RWA/149, G/SPS/N/TZA/537, G/SPS/N/UGA/477</v>
      </c>
      <c r="D380" s="9" t="s">
        <v>427</v>
      </c>
      <c r="E380" s="9" t="s">
        <v>428</v>
      </c>
      <c r="F380" s="9" t="s">
        <v>429</v>
      </c>
      <c r="G380" s="9" t="s">
        <v>430</v>
      </c>
      <c r="H380" s="9" t="s">
        <v>324</v>
      </c>
      <c r="I380" s="9" t="s">
        <v>60</v>
      </c>
      <c r="J380" s="9" t="s">
        <v>38</v>
      </c>
      <c r="K380" s="9" t="s">
        <v>61</v>
      </c>
      <c r="L380" s="6" t="s">
        <v>38</v>
      </c>
      <c r="M380" s="10">
        <v>46228</v>
      </c>
      <c r="N380" s="7" t="s">
        <v>181</v>
      </c>
      <c r="O380" s="7" t="s">
        <v>42</v>
      </c>
      <c r="P380" s="6" t="s">
        <v>43</v>
      </c>
      <c r="Q380" s="9" t="s">
        <v>431</v>
      </c>
      <c r="R380" s="6" t="str">
        <f>HYPERLINK("https://docs.wto.org/imrd/directdoc.asp?DDFDocuments/t/G/SPS/NBDI156.docx", "https://docs.wto.org/imrd/directdoc.asp?DDFDocuments/t/G/SPS/NBDI156.docx")</f>
        <v>https://docs.wto.org/imrd/directdoc.asp?DDFDocuments/t/G/SPS/NBDI156.docx</v>
      </c>
      <c r="S380" s="6" t="str">
        <f>HYPERLINK("https://docs.wto.org/imrd/directdoc.asp?DDFDocuments/u/G/SPS/NBDI156.docx", "https://docs.wto.org/imrd/directdoc.asp?DDFDocuments/u/G/SPS/NBDI156.docx")</f>
        <v>https://docs.wto.org/imrd/directdoc.asp?DDFDocuments/u/G/SPS/NBDI156.docx</v>
      </c>
      <c r="T380" s="6" t="str">
        <f>HYPERLINK("https://docs.wto.org/imrd/directdoc.asp?DDFDocuments/v/G/SPS/NBDI156.docx", "https://docs.wto.org/imrd/directdoc.asp?DDFDocuments/v/G/SPS/NBDI156.docx")</f>
        <v>https://docs.wto.org/imrd/directdoc.asp?DDFDocuments/v/G/SPS/NBDI156.docx</v>
      </c>
      <c r="U380" s="6" t="s">
        <v>38</v>
      </c>
      <c r="V380" s="6" t="s">
        <v>38</v>
      </c>
      <c r="W380" s="6" t="s">
        <v>38</v>
      </c>
      <c r="X380" s="6" t="s">
        <v>38</v>
      </c>
      <c r="Y380" s="6" t="s">
        <v>38</v>
      </c>
      <c r="Z380" s="6" t="s">
        <v>38</v>
      </c>
      <c r="AA380" s="6" t="s">
        <v>38</v>
      </c>
      <c r="AB380" s="9" t="s">
        <v>38</v>
      </c>
      <c r="AC380" s="6" t="s">
        <v>45</v>
      </c>
      <c r="AD380" s="6" t="s">
        <v>45</v>
      </c>
      <c r="AE380" s="6" t="s">
        <v>45</v>
      </c>
      <c r="AF380" s="6" t="s">
        <v>46</v>
      </c>
      <c r="AG380" s="6" t="s">
        <v>65</v>
      </c>
      <c r="AH380" s="9" t="s">
        <v>38</v>
      </c>
    </row>
    <row r="381" spans="1:34" ht="20.100000000000001" customHeight="1" x14ac:dyDescent="0.25">
      <c r="A381" s="6" t="s">
        <v>77</v>
      </c>
      <c r="B381" s="10">
        <v>46168</v>
      </c>
      <c r="C381" s="8" t="str">
        <f>HYPERLINK("https://epingalert.org/en/Search?viewData= G/SPS/N/BDI/156, G/SPS/N/KEN/367, G/SPS/N/RWA/149, G/SPS/N/TZA/537, G/SPS/N/UGA/477"," G/SPS/N/BDI/156, G/SPS/N/KEN/367, G/SPS/N/RWA/149, G/SPS/N/TZA/537, G/SPS/N/UGA/477")</f>
        <v xml:space="preserve"> G/SPS/N/BDI/156, G/SPS/N/KEN/367, G/SPS/N/RWA/149, G/SPS/N/TZA/537, G/SPS/N/UGA/477</v>
      </c>
      <c r="D381" s="9" t="s">
        <v>427</v>
      </c>
      <c r="E381" s="9" t="s">
        <v>428</v>
      </c>
      <c r="F381" s="9" t="s">
        <v>429</v>
      </c>
      <c r="G381" s="9" t="s">
        <v>430</v>
      </c>
      <c r="H381" s="9" t="s">
        <v>324</v>
      </c>
      <c r="I381" s="9" t="s">
        <v>60</v>
      </c>
      <c r="J381" s="9" t="s">
        <v>38</v>
      </c>
      <c r="K381" s="9" t="s">
        <v>61</v>
      </c>
      <c r="L381" s="6" t="s">
        <v>38</v>
      </c>
      <c r="M381" s="10">
        <v>46228</v>
      </c>
      <c r="N381" s="7" t="s">
        <v>181</v>
      </c>
      <c r="O381" s="7" t="s">
        <v>42</v>
      </c>
      <c r="P381" s="6" t="s">
        <v>43</v>
      </c>
      <c r="Q381" s="9" t="s">
        <v>431</v>
      </c>
      <c r="R381" s="6" t="str">
        <f>HYPERLINK("https://docs.wto.org/imrd/directdoc.asp?DDFDocuments/t/G/SPS/NBDI156.docx", "https://docs.wto.org/imrd/directdoc.asp?DDFDocuments/t/G/SPS/NBDI156.docx")</f>
        <v>https://docs.wto.org/imrd/directdoc.asp?DDFDocuments/t/G/SPS/NBDI156.docx</v>
      </c>
      <c r="S381" s="6" t="str">
        <f>HYPERLINK("https://docs.wto.org/imrd/directdoc.asp?DDFDocuments/u/G/SPS/NBDI156.docx", "https://docs.wto.org/imrd/directdoc.asp?DDFDocuments/u/G/SPS/NBDI156.docx")</f>
        <v>https://docs.wto.org/imrd/directdoc.asp?DDFDocuments/u/G/SPS/NBDI156.docx</v>
      </c>
      <c r="T381" s="6" t="str">
        <f>HYPERLINK("https://docs.wto.org/imrd/directdoc.asp?DDFDocuments/v/G/SPS/NBDI156.docx", "https://docs.wto.org/imrd/directdoc.asp?DDFDocuments/v/G/SPS/NBDI156.docx")</f>
        <v>https://docs.wto.org/imrd/directdoc.asp?DDFDocuments/v/G/SPS/NBDI156.docx</v>
      </c>
      <c r="U381" s="6" t="s">
        <v>38</v>
      </c>
      <c r="V381" s="6" t="s">
        <v>38</v>
      </c>
      <c r="W381" s="6" t="s">
        <v>38</v>
      </c>
      <c r="X381" s="6" t="s">
        <v>38</v>
      </c>
      <c r="Y381" s="6" t="s">
        <v>38</v>
      </c>
      <c r="Z381" s="6" t="s">
        <v>38</v>
      </c>
      <c r="AA381" s="6" t="s">
        <v>38</v>
      </c>
      <c r="AB381" s="9" t="s">
        <v>38</v>
      </c>
      <c r="AC381" s="6" t="s">
        <v>45</v>
      </c>
      <c r="AD381" s="6" t="s">
        <v>45</v>
      </c>
      <c r="AE381" s="6" t="s">
        <v>45</v>
      </c>
      <c r="AF381" s="6" t="s">
        <v>46</v>
      </c>
      <c r="AG381" s="6" t="s">
        <v>65</v>
      </c>
      <c r="AH381" s="9" t="s">
        <v>38</v>
      </c>
    </row>
    <row r="382" spans="1:34" ht="20.100000000000001" customHeight="1" x14ac:dyDescent="0.25">
      <c r="A382" s="6" t="s">
        <v>78</v>
      </c>
      <c r="B382" s="10">
        <v>46168</v>
      </c>
      <c r="C382" s="8" t="str">
        <f>HYPERLINK("https://epingalert.org/en/Search?viewData= G/SPS/N/BDI/156, G/SPS/N/KEN/367, G/SPS/N/RWA/149, G/SPS/N/TZA/537, G/SPS/N/UGA/477"," G/SPS/N/BDI/156, G/SPS/N/KEN/367, G/SPS/N/RWA/149, G/SPS/N/TZA/537, G/SPS/N/UGA/477")</f>
        <v xml:space="preserve"> G/SPS/N/BDI/156, G/SPS/N/KEN/367, G/SPS/N/RWA/149, G/SPS/N/TZA/537, G/SPS/N/UGA/477</v>
      </c>
      <c r="D382" s="9" t="s">
        <v>427</v>
      </c>
      <c r="E382" s="9" t="s">
        <v>428</v>
      </c>
      <c r="F382" s="9" t="s">
        <v>429</v>
      </c>
      <c r="G382" s="9" t="s">
        <v>430</v>
      </c>
      <c r="H382" s="9" t="s">
        <v>324</v>
      </c>
      <c r="I382" s="9" t="s">
        <v>60</v>
      </c>
      <c r="J382" s="9" t="s">
        <v>38</v>
      </c>
      <c r="K382" s="9" t="s">
        <v>61</v>
      </c>
      <c r="L382" s="6" t="s">
        <v>38</v>
      </c>
      <c r="M382" s="10">
        <v>46228</v>
      </c>
      <c r="N382" s="7" t="s">
        <v>181</v>
      </c>
      <c r="O382" s="7" t="s">
        <v>42</v>
      </c>
      <c r="P382" s="6" t="s">
        <v>43</v>
      </c>
      <c r="Q382" s="9" t="s">
        <v>431</v>
      </c>
      <c r="R382" s="6" t="str">
        <f>HYPERLINK("https://docs.wto.org/imrd/directdoc.asp?DDFDocuments/t/G/SPS/NBDI156.docx", "https://docs.wto.org/imrd/directdoc.asp?DDFDocuments/t/G/SPS/NBDI156.docx")</f>
        <v>https://docs.wto.org/imrd/directdoc.asp?DDFDocuments/t/G/SPS/NBDI156.docx</v>
      </c>
      <c r="S382" s="6" t="str">
        <f>HYPERLINK("https://docs.wto.org/imrd/directdoc.asp?DDFDocuments/u/G/SPS/NBDI156.docx", "https://docs.wto.org/imrd/directdoc.asp?DDFDocuments/u/G/SPS/NBDI156.docx")</f>
        <v>https://docs.wto.org/imrd/directdoc.asp?DDFDocuments/u/G/SPS/NBDI156.docx</v>
      </c>
      <c r="T382" s="6" t="str">
        <f>HYPERLINK("https://docs.wto.org/imrd/directdoc.asp?DDFDocuments/v/G/SPS/NBDI156.docx", "https://docs.wto.org/imrd/directdoc.asp?DDFDocuments/v/G/SPS/NBDI156.docx")</f>
        <v>https://docs.wto.org/imrd/directdoc.asp?DDFDocuments/v/G/SPS/NBDI156.docx</v>
      </c>
      <c r="U382" s="6" t="s">
        <v>38</v>
      </c>
      <c r="V382" s="6" t="s">
        <v>38</v>
      </c>
      <c r="W382" s="6" t="s">
        <v>38</v>
      </c>
      <c r="X382" s="6" t="s">
        <v>38</v>
      </c>
      <c r="Y382" s="6" t="s">
        <v>38</v>
      </c>
      <c r="Z382" s="6" t="s">
        <v>38</v>
      </c>
      <c r="AA382" s="6" t="s">
        <v>38</v>
      </c>
      <c r="AB382" s="9" t="s">
        <v>38</v>
      </c>
      <c r="AC382" s="6" t="s">
        <v>45</v>
      </c>
      <c r="AD382" s="6" t="s">
        <v>45</v>
      </c>
      <c r="AE382" s="6" t="s">
        <v>45</v>
      </c>
      <c r="AF382" s="6" t="s">
        <v>46</v>
      </c>
      <c r="AG382" s="6" t="s">
        <v>65</v>
      </c>
      <c r="AH382" s="9" t="s">
        <v>38</v>
      </c>
    </row>
    <row r="383" spans="1:34" ht="20.100000000000001" customHeight="1" x14ac:dyDescent="0.25">
      <c r="A383" s="6" t="s">
        <v>79</v>
      </c>
      <c r="B383" s="10">
        <v>46168</v>
      </c>
      <c r="C383" s="8" t="str">
        <f>HYPERLINK("https://epingalert.org/en/Search?viewData= G/SPS/N/BDI/156, G/SPS/N/KEN/367, G/SPS/N/RWA/149, G/SPS/N/TZA/537, G/SPS/N/UGA/477"," G/SPS/N/BDI/156, G/SPS/N/KEN/367, G/SPS/N/RWA/149, G/SPS/N/TZA/537, G/SPS/N/UGA/477")</f>
        <v xml:space="preserve"> G/SPS/N/BDI/156, G/SPS/N/KEN/367, G/SPS/N/RWA/149, G/SPS/N/TZA/537, G/SPS/N/UGA/477</v>
      </c>
      <c r="D383" s="9" t="s">
        <v>427</v>
      </c>
      <c r="E383" s="9" t="s">
        <v>428</v>
      </c>
      <c r="F383" s="9" t="s">
        <v>429</v>
      </c>
      <c r="G383" s="9" t="s">
        <v>430</v>
      </c>
      <c r="H383" s="9" t="s">
        <v>324</v>
      </c>
      <c r="I383" s="9" t="s">
        <v>60</v>
      </c>
      <c r="J383" s="9" t="s">
        <v>38</v>
      </c>
      <c r="K383" s="9" t="s">
        <v>61</v>
      </c>
      <c r="L383" s="6" t="s">
        <v>38</v>
      </c>
      <c r="M383" s="10">
        <v>46228</v>
      </c>
      <c r="N383" s="7" t="s">
        <v>181</v>
      </c>
      <c r="O383" s="7" t="s">
        <v>42</v>
      </c>
      <c r="P383" s="6" t="s">
        <v>43</v>
      </c>
      <c r="Q383" s="9" t="s">
        <v>431</v>
      </c>
      <c r="R383" s="6" t="str">
        <f>HYPERLINK("https://docs.wto.org/imrd/directdoc.asp?DDFDocuments/t/G/SPS/NBDI156.docx", "https://docs.wto.org/imrd/directdoc.asp?DDFDocuments/t/G/SPS/NBDI156.docx")</f>
        <v>https://docs.wto.org/imrd/directdoc.asp?DDFDocuments/t/G/SPS/NBDI156.docx</v>
      </c>
      <c r="S383" s="6" t="str">
        <f>HYPERLINK("https://docs.wto.org/imrd/directdoc.asp?DDFDocuments/u/G/SPS/NBDI156.docx", "https://docs.wto.org/imrd/directdoc.asp?DDFDocuments/u/G/SPS/NBDI156.docx")</f>
        <v>https://docs.wto.org/imrd/directdoc.asp?DDFDocuments/u/G/SPS/NBDI156.docx</v>
      </c>
      <c r="T383" s="6" t="str">
        <f>HYPERLINK("https://docs.wto.org/imrd/directdoc.asp?DDFDocuments/v/G/SPS/NBDI156.docx", "https://docs.wto.org/imrd/directdoc.asp?DDFDocuments/v/G/SPS/NBDI156.docx")</f>
        <v>https://docs.wto.org/imrd/directdoc.asp?DDFDocuments/v/G/SPS/NBDI156.docx</v>
      </c>
      <c r="U383" s="6" t="s">
        <v>38</v>
      </c>
      <c r="V383" s="6" t="s">
        <v>38</v>
      </c>
      <c r="W383" s="6" t="s">
        <v>38</v>
      </c>
      <c r="X383" s="6" t="s">
        <v>38</v>
      </c>
      <c r="Y383" s="6" t="s">
        <v>38</v>
      </c>
      <c r="Z383" s="6" t="s">
        <v>38</v>
      </c>
      <c r="AA383" s="6" t="s">
        <v>38</v>
      </c>
      <c r="AB383" s="9" t="s">
        <v>38</v>
      </c>
      <c r="AC383" s="6" t="s">
        <v>45</v>
      </c>
      <c r="AD383" s="6" t="s">
        <v>45</v>
      </c>
      <c r="AE383" s="6" t="s">
        <v>45</v>
      </c>
      <c r="AF383" s="6" t="s">
        <v>46</v>
      </c>
      <c r="AG383" s="6" t="s">
        <v>65</v>
      </c>
      <c r="AH383" s="9" t="s">
        <v>38</v>
      </c>
    </row>
    <row r="384" spans="1:34" ht="20.100000000000001" customHeight="1" x14ac:dyDescent="0.25">
      <c r="A384" s="6" t="s">
        <v>80</v>
      </c>
      <c r="B384" s="10">
        <v>46168</v>
      </c>
      <c r="C384" s="8" t="str">
        <f>HYPERLINK("https://epingalert.org/en/Search?viewData= G/SPS/N/BDI/156, G/SPS/N/KEN/367, G/SPS/N/RWA/149, G/SPS/N/TZA/537, G/SPS/N/UGA/477"," G/SPS/N/BDI/156, G/SPS/N/KEN/367, G/SPS/N/RWA/149, G/SPS/N/TZA/537, G/SPS/N/UGA/477")</f>
        <v xml:space="preserve"> G/SPS/N/BDI/156, G/SPS/N/KEN/367, G/SPS/N/RWA/149, G/SPS/N/TZA/537, G/SPS/N/UGA/477</v>
      </c>
      <c r="D384" s="9" t="s">
        <v>427</v>
      </c>
      <c r="E384" s="9" t="s">
        <v>428</v>
      </c>
      <c r="F384" s="9" t="s">
        <v>429</v>
      </c>
      <c r="G384" s="9" t="s">
        <v>430</v>
      </c>
      <c r="H384" s="9" t="s">
        <v>324</v>
      </c>
      <c r="I384" s="9" t="s">
        <v>60</v>
      </c>
      <c r="J384" s="9" t="s">
        <v>38</v>
      </c>
      <c r="K384" s="9" t="s">
        <v>61</v>
      </c>
      <c r="L384" s="6" t="s">
        <v>38</v>
      </c>
      <c r="M384" s="10">
        <v>46228</v>
      </c>
      <c r="N384" s="7" t="s">
        <v>181</v>
      </c>
      <c r="O384" s="7" t="s">
        <v>42</v>
      </c>
      <c r="P384" s="6" t="s">
        <v>43</v>
      </c>
      <c r="Q384" s="9" t="s">
        <v>431</v>
      </c>
      <c r="R384" s="6" t="str">
        <f>HYPERLINK("https://docs.wto.org/imrd/directdoc.asp?DDFDocuments/t/G/SPS/NBDI156.docx", "https://docs.wto.org/imrd/directdoc.asp?DDFDocuments/t/G/SPS/NBDI156.docx")</f>
        <v>https://docs.wto.org/imrd/directdoc.asp?DDFDocuments/t/G/SPS/NBDI156.docx</v>
      </c>
      <c r="S384" s="6" t="str">
        <f>HYPERLINK("https://docs.wto.org/imrd/directdoc.asp?DDFDocuments/u/G/SPS/NBDI156.docx", "https://docs.wto.org/imrd/directdoc.asp?DDFDocuments/u/G/SPS/NBDI156.docx")</f>
        <v>https://docs.wto.org/imrd/directdoc.asp?DDFDocuments/u/G/SPS/NBDI156.docx</v>
      </c>
      <c r="T384" s="6" t="str">
        <f>HYPERLINK("https://docs.wto.org/imrd/directdoc.asp?DDFDocuments/v/G/SPS/NBDI156.docx", "https://docs.wto.org/imrd/directdoc.asp?DDFDocuments/v/G/SPS/NBDI156.docx")</f>
        <v>https://docs.wto.org/imrd/directdoc.asp?DDFDocuments/v/G/SPS/NBDI156.docx</v>
      </c>
      <c r="U384" s="6" t="s">
        <v>38</v>
      </c>
      <c r="V384" s="6" t="s">
        <v>38</v>
      </c>
      <c r="W384" s="6" t="s">
        <v>38</v>
      </c>
      <c r="X384" s="6" t="s">
        <v>38</v>
      </c>
      <c r="Y384" s="6" t="s">
        <v>38</v>
      </c>
      <c r="Z384" s="6" t="s">
        <v>38</v>
      </c>
      <c r="AA384" s="6" t="s">
        <v>38</v>
      </c>
      <c r="AB384" s="9" t="s">
        <v>38</v>
      </c>
      <c r="AC384" s="6" t="s">
        <v>45</v>
      </c>
      <c r="AD384" s="6" t="s">
        <v>45</v>
      </c>
      <c r="AE384" s="6" t="s">
        <v>45</v>
      </c>
      <c r="AF384" s="6" t="s">
        <v>46</v>
      </c>
      <c r="AG384" s="6" t="s">
        <v>65</v>
      </c>
      <c r="AH384" s="9" t="s">
        <v>38</v>
      </c>
    </row>
    <row r="385" spans="1:34" ht="20.100000000000001" customHeight="1" x14ac:dyDescent="0.25">
      <c r="A385" s="6" t="s">
        <v>66</v>
      </c>
      <c r="B385" s="10">
        <v>46168</v>
      </c>
      <c r="C385" s="8" t="str">
        <f>HYPERLINK("https://epingalert.org/en/Search?viewData= G/SPS/N/BDI/157, G/SPS/N/KEN/368, G/SPS/N/RWA/150, G/SPS/N/TZA/538, G/SPS/N/UGA/478"," G/SPS/N/BDI/157, G/SPS/N/KEN/368, G/SPS/N/RWA/150, G/SPS/N/TZA/538, G/SPS/N/UGA/478")</f>
        <v xml:space="preserve"> G/SPS/N/BDI/157, G/SPS/N/KEN/368, G/SPS/N/RWA/150, G/SPS/N/TZA/538, G/SPS/N/UGA/478</v>
      </c>
      <c r="D385" s="9" t="s">
        <v>432</v>
      </c>
      <c r="E385" s="9" t="s">
        <v>433</v>
      </c>
      <c r="F385" s="9" t="s">
        <v>434</v>
      </c>
      <c r="G385" s="9" t="s">
        <v>435</v>
      </c>
      <c r="H385" s="9" t="s">
        <v>324</v>
      </c>
      <c r="I385" s="9" t="s">
        <v>60</v>
      </c>
      <c r="J385" s="9" t="s">
        <v>38</v>
      </c>
      <c r="K385" s="9" t="s">
        <v>61</v>
      </c>
      <c r="L385" s="6" t="s">
        <v>38</v>
      </c>
      <c r="M385" s="10">
        <v>46228</v>
      </c>
      <c r="N385" s="7" t="s">
        <v>181</v>
      </c>
      <c r="O385" s="7" t="s">
        <v>42</v>
      </c>
      <c r="P385" s="6" t="s">
        <v>43</v>
      </c>
      <c r="Q385" s="9" t="s">
        <v>436</v>
      </c>
      <c r="R385" s="6" t="str">
        <f>HYPERLINK("https://docs.wto.org/imrd/directdoc.asp?DDFDocuments/t/G/SPS/NBDI157.docx", "https://docs.wto.org/imrd/directdoc.asp?DDFDocuments/t/G/SPS/NBDI157.docx")</f>
        <v>https://docs.wto.org/imrd/directdoc.asp?DDFDocuments/t/G/SPS/NBDI157.docx</v>
      </c>
      <c r="S385" s="6" t="str">
        <f>HYPERLINK("https://docs.wto.org/imrd/directdoc.asp?DDFDocuments/u/G/SPS/NBDI157.docx", "https://docs.wto.org/imrd/directdoc.asp?DDFDocuments/u/G/SPS/NBDI157.docx")</f>
        <v>https://docs.wto.org/imrd/directdoc.asp?DDFDocuments/u/G/SPS/NBDI157.docx</v>
      </c>
      <c r="T385" s="6" t="str">
        <f>HYPERLINK("https://docs.wto.org/imrd/directdoc.asp?DDFDocuments/v/G/SPS/NBDI157.docx", "https://docs.wto.org/imrd/directdoc.asp?DDFDocuments/v/G/SPS/NBDI157.docx")</f>
        <v>https://docs.wto.org/imrd/directdoc.asp?DDFDocuments/v/G/SPS/NBDI157.docx</v>
      </c>
      <c r="U385" s="6" t="s">
        <v>38</v>
      </c>
      <c r="V385" s="6" t="s">
        <v>38</v>
      </c>
      <c r="W385" s="6" t="s">
        <v>38</v>
      </c>
      <c r="X385" s="6" t="s">
        <v>38</v>
      </c>
      <c r="Y385" s="6" t="s">
        <v>38</v>
      </c>
      <c r="Z385" s="6" t="s">
        <v>38</v>
      </c>
      <c r="AA385" s="6" t="s">
        <v>38</v>
      </c>
      <c r="AB385" s="9" t="s">
        <v>38</v>
      </c>
      <c r="AC385" s="6" t="s">
        <v>45</v>
      </c>
      <c r="AD385" s="6" t="s">
        <v>45</v>
      </c>
      <c r="AE385" s="6" t="s">
        <v>45</v>
      </c>
      <c r="AF385" s="6" t="s">
        <v>46</v>
      </c>
      <c r="AG385" s="6" t="s">
        <v>65</v>
      </c>
      <c r="AH385" s="9" t="s">
        <v>38</v>
      </c>
    </row>
    <row r="386" spans="1:34" ht="20.100000000000001" customHeight="1" x14ac:dyDescent="0.25">
      <c r="A386" s="6" t="s">
        <v>77</v>
      </c>
      <c r="B386" s="10">
        <v>46168</v>
      </c>
      <c r="C386" s="8" t="str">
        <f>HYPERLINK("https://epingalert.org/en/Search?viewData= G/SPS/N/BDI/157, G/SPS/N/KEN/368, G/SPS/N/RWA/150, G/SPS/N/TZA/538, G/SPS/N/UGA/478"," G/SPS/N/BDI/157, G/SPS/N/KEN/368, G/SPS/N/RWA/150, G/SPS/N/TZA/538, G/SPS/N/UGA/478")</f>
        <v xml:space="preserve"> G/SPS/N/BDI/157, G/SPS/N/KEN/368, G/SPS/N/RWA/150, G/SPS/N/TZA/538, G/SPS/N/UGA/478</v>
      </c>
      <c r="D386" s="9" t="s">
        <v>432</v>
      </c>
      <c r="E386" s="9" t="s">
        <v>433</v>
      </c>
      <c r="F386" s="9" t="s">
        <v>434</v>
      </c>
      <c r="G386" s="9" t="s">
        <v>435</v>
      </c>
      <c r="H386" s="9" t="s">
        <v>324</v>
      </c>
      <c r="I386" s="9" t="s">
        <v>60</v>
      </c>
      <c r="J386" s="9" t="s">
        <v>38</v>
      </c>
      <c r="K386" s="9" t="s">
        <v>61</v>
      </c>
      <c r="L386" s="6" t="s">
        <v>38</v>
      </c>
      <c r="M386" s="10">
        <v>46228</v>
      </c>
      <c r="N386" s="7" t="s">
        <v>181</v>
      </c>
      <c r="O386" s="7" t="s">
        <v>42</v>
      </c>
      <c r="P386" s="6" t="s">
        <v>43</v>
      </c>
      <c r="Q386" s="9" t="s">
        <v>436</v>
      </c>
      <c r="R386" s="6" t="str">
        <f>HYPERLINK("https://docs.wto.org/imrd/directdoc.asp?DDFDocuments/t/G/SPS/NBDI157.docx", "https://docs.wto.org/imrd/directdoc.asp?DDFDocuments/t/G/SPS/NBDI157.docx")</f>
        <v>https://docs.wto.org/imrd/directdoc.asp?DDFDocuments/t/G/SPS/NBDI157.docx</v>
      </c>
      <c r="S386" s="6" t="str">
        <f>HYPERLINK("https://docs.wto.org/imrd/directdoc.asp?DDFDocuments/u/G/SPS/NBDI157.docx", "https://docs.wto.org/imrd/directdoc.asp?DDFDocuments/u/G/SPS/NBDI157.docx")</f>
        <v>https://docs.wto.org/imrd/directdoc.asp?DDFDocuments/u/G/SPS/NBDI157.docx</v>
      </c>
      <c r="T386" s="6" t="str">
        <f>HYPERLINK("https://docs.wto.org/imrd/directdoc.asp?DDFDocuments/v/G/SPS/NBDI157.docx", "https://docs.wto.org/imrd/directdoc.asp?DDFDocuments/v/G/SPS/NBDI157.docx")</f>
        <v>https://docs.wto.org/imrd/directdoc.asp?DDFDocuments/v/G/SPS/NBDI157.docx</v>
      </c>
      <c r="U386" s="6" t="s">
        <v>38</v>
      </c>
      <c r="V386" s="6" t="s">
        <v>38</v>
      </c>
      <c r="W386" s="6" t="s">
        <v>38</v>
      </c>
      <c r="X386" s="6" t="s">
        <v>38</v>
      </c>
      <c r="Y386" s="6" t="s">
        <v>38</v>
      </c>
      <c r="Z386" s="6" t="s">
        <v>38</v>
      </c>
      <c r="AA386" s="6" t="s">
        <v>38</v>
      </c>
      <c r="AB386" s="9" t="s">
        <v>38</v>
      </c>
      <c r="AC386" s="6" t="s">
        <v>45</v>
      </c>
      <c r="AD386" s="6" t="s">
        <v>45</v>
      </c>
      <c r="AE386" s="6" t="s">
        <v>45</v>
      </c>
      <c r="AF386" s="6" t="s">
        <v>46</v>
      </c>
      <c r="AG386" s="6" t="s">
        <v>65</v>
      </c>
      <c r="AH386" s="9" t="s">
        <v>38</v>
      </c>
    </row>
    <row r="387" spans="1:34" ht="20.100000000000001" customHeight="1" x14ac:dyDescent="0.25">
      <c r="A387" s="6" t="s">
        <v>78</v>
      </c>
      <c r="B387" s="10">
        <v>46168</v>
      </c>
      <c r="C387" s="8" t="str">
        <f>HYPERLINK("https://epingalert.org/en/Search?viewData= G/SPS/N/BDI/157, G/SPS/N/KEN/368, G/SPS/N/RWA/150, G/SPS/N/TZA/538, G/SPS/N/UGA/478"," G/SPS/N/BDI/157, G/SPS/N/KEN/368, G/SPS/N/RWA/150, G/SPS/N/TZA/538, G/SPS/N/UGA/478")</f>
        <v xml:space="preserve"> G/SPS/N/BDI/157, G/SPS/N/KEN/368, G/SPS/N/RWA/150, G/SPS/N/TZA/538, G/SPS/N/UGA/478</v>
      </c>
      <c r="D387" s="9" t="s">
        <v>432</v>
      </c>
      <c r="E387" s="9" t="s">
        <v>433</v>
      </c>
      <c r="F387" s="9" t="s">
        <v>434</v>
      </c>
      <c r="G387" s="9" t="s">
        <v>435</v>
      </c>
      <c r="H387" s="9" t="s">
        <v>324</v>
      </c>
      <c r="I387" s="9" t="s">
        <v>60</v>
      </c>
      <c r="J387" s="9" t="s">
        <v>38</v>
      </c>
      <c r="K387" s="9" t="s">
        <v>61</v>
      </c>
      <c r="L387" s="6" t="s">
        <v>38</v>
      </c>
      <c r="M387" s="10">
        <v>46228</v>
      </c>
      <c r="N387" s="7" t="s">
        <v>181</v>
      </c>
      <c r="O387" s="7" t="s">
        <v>42</v>
      </c>
      <c r="P387" s="6" t="s">
        <v>43</v>
      </c>
      <c r="Q387" s="9" t="s">
        <v>436</v>
      </c>
      <c r="R387" s="6" t="str">
        <f>HYPERLINK("https://docs.wto.org/imrd/directdoc.asp?DDFDocuments/t/G/SPS/NBDI157.docx", "https://docs.wto.org/imrd/directdoc.asp?DDFDocuments/t/G/SPS/NBDI157.docx")</f>
        <v>https://docs.wto.org/imrd/directdoc.asp?DDFDocuments/t/G/SPS/NBDI157.docx</v>
      </c>
      <c r="S387" s="6" t="str">
        <f>HYPERLINK("https://docs.wto.org/imrd/directdoc.asp?DDFDocuments/u/G/SPS/NBDI157.docx", "https://docs.wto.org/imrd/directdoc.asp?DDFDocuments/u/G/SPS/NBDI157.docx")</f>
        <v>https://docs.wto.org/imrd/directdoc.asp?DDFDocuments/u/G/SPS/NBDI157.docx</v>
      </c>
      <c r="T387" s="6" t="str">
        <f>HYPERLINK("https://docs.wto.org/imrd/directdoc.asp?DDFDocuments/v/G/SPS/NBDI157.docx", "https://docs.wto.org/imrd/directdoc.asp?DDFDocuments/v/G/SPS/NBDI157.docx")</f>
        <v>https://docs.wto.org/imrd/directdoc.asp?DDFDocuments/v/G/SPS/NBDI157.docx</v>
      </c>
      <c r="U387" s="6" t="s">
        <v>38</v>
      </c>
      <c r="V387" s="6" t="s">
        <v>38</v>
      </c>
      <c r="W387" s="6" t="s">
        <v>38</v>
      </c>
      <c r="X387" s="6" t="s">
        <v>38</v>
      </c>
      <c r="Y387" s="6" t="s">
        <v>38</v>
      </c>
      <c r="Z387" s="6" t="s">
        <v>38</v>
      </c>
      <c r="AA387" s="6" t="s">
        <v>38</v>
      </c>
      <c r="AB387" s="9" t="s">
        <v>38</v>
      </c>
      <c r="AC387" s="6" t="s">
        <v>45</v>
      </c>
      <c r="AD387" s="6" t="s">
        <v>45</v>
      </c>
      <c r="AE387" s="6" t="s">
        <v>45</v>
      </c>
      <c r="AF387" s="6" t="s">
        <v>46</v>
      </c>
      <c r="AG387" s="6" t="s">
        <v>65</v>
      </c>
      <c r="AH387" s="9" t="s">
        <v>38</v>
      </c>
    </row>
    <row r="388" spans="1:34" ht="20.100000000000001" customHeight="1" x14ac:dyDescent="0.25">
      <c r="A388" s="6" t="s">
        <v>79</v>
      </c>
      <c r="B388" s="10">
        <v>46168</v>
      </c>
      <c r="C388" s="8" t="str">
        <f>HYPERLINK("https://epingalert.org/en/Search?viewData= G/SPS/N/BDI/157, G/SPS/N/KEN/368, G/SPS/N/RWA/150, G/SPS/N/TZA/538, G/SPS/N/UGA/478"," G/SPS/N/BDI/157, G/SPS/N/KEN/368, G/SPS/N/RWA/150, G/SPS/N/TZA/538, G/SPS/N/UGA/478")</f>
        <v xml:space="preserve"> G/SPS/N/BDI/157, G/SPS/N/KEN/368, G/SPS/N/RWA/150, G/SPS/N/TZA/538, G/SPS/N/UGA/478</v>
      </c>
      <c r="D388" s="9" t="s">
        <v>432</v>
      </c>
      <c r="E388" s="9" t="s">
        <v>433</v>
      </c>
      <c r="F388" s="9" t="s">
        <v>434</v>
      </c>
      <c r="G388" s="9" t="s">
        <v>435</v>
      </c>
      <c r="H388" s="9" t="s">
        <v>324</v>
      </c>
      <c r="I388" s="9" t="s">
        <v>60</v>
      </c>
      <c r="J388" s="9" t="s">
        <v>38</v>
      </c>
      <c r="K388" s="9" t="s">
        <v>61</v>
      </c>
      <c r="L388" s="6" t="s">
        <v>38</v>
      </c>
      <c r="M388" s="10">
        <v>46228</v>
      </c>
      <c r="N388" s="7" t="s">
        <v>181</v>
      </c>
      <c r="O388" s="7" t="s">
        <v>42</v>
      </c>
      <c r="P388" s="6" t="s">
        <v>43</v>
      </c>
      <c r="Q388" s="9" t="s">
        <v>436</v>
      </c>
      <c r="R388" s="6" t="str">
        <f>HYPERLINK("https://docs.wto.org/imrd/directdoc.asp?DDFDocuments/t/G/SPS/NBDI157.docx", "https://docs.wto.org/imrd/directdoc.asp?DDFDocuments/t/G/SPS/NBDI157.docx")</f>
        <v>https://docs.wto.org/imrd/directdoc.asp?DDFDocuments/t/G/SPS/NBDI157.docx</v>
      </c>
      <c r="S388" s="6" t="str">
        <f>HYPERLINK("https://docs.wto.org/imrd/directdoc.asp?DDFDocuments/u/G/SPS/NBDI157.docx", "https://docs.wto.org/imrd/directdoc.asp?DDFDocuments/u/G/SPS/NBDI157.docx")</f>
        <v>https://docs.wto.org/imrd/directdoc.asp?DDFDocuments/u/G/SPS/NBDI157.docx</v>
      </c>
      <c r="T388" s="6" t="str">
        <f>HYPERLINK("https://docs.wto.org/imrd/directdoc.asp?DDFDocuments/v/G/SPS/NBDI157.docx", "https://docs.wto.org/imrd/directdoc.asp?DDFDocuments/v/G/SPS/NBDI157.docx")</f>
        <v>https://docs.wto.org/imrd/directdoc.asp?DDFDocuments/v/G/SPS/NBDI157.docx</v>
      </c>
      <c r="U388" s="6" t="s">
        <v>38</v>
      </c>
      <c r="V388" s="6" t="s">
        <v>38</v>
      </c>
      <c r="W388" s="6" t="s">
        <v>38</v>
      </c>
      <c r="X388" s="6" t="s">
        <v>38</v>
      </c>
      <c r="Y388" s="6" t="s">
        <v>38</v>
      </c>
      <c r="Z388" s="6" t="s">
        <v>38</v>
      </c>
      <c r="AA388" s="6" t="s">
        <v>38</v>
      </c>
      <c r="AB388" s="9" t="s">
        <v>38</v>
      </c>
      <c r="AC388" s="6" t="s">
        <v>45</v>
      </c>
      <c r="AD388" s="6" t="s">
        <v>45</v>
      </c>
      <c r="AE388" s="6" t="s">
        <v>45</v>
      </c>
      <c r="AF388" s="6" t="s">
        <v>46</v>
      </c>
      <c r="AG388" s="6" t="s">
        <v>65</v>
      </c>
      <c r="AH388" s="9" t="s">
        <v>38</v>
      </c>
    </row>
    <row r="389" spans="1:34" ht="20.100000000000001" customHeight="1" x14ac:dyDescent="0.25">
      <c r="A389" s="6" t="s">
        <v>80</v>
      </c>
      <c r="B389" s="10">
        <v>46168</v>
      </c>
      <c r="C389" s="8" t="str">
        <f>HYPERLINK("https://epingalert.org/en/Search?viewData= G/SPS/N/BDI/157, G/SPS/N/KEN/368, G/SPS/N/RWA/150, G/SPS/N/TZA/538, G/SPS/N/UGA/478"," G/SPS/N/BDI/157, G/SPS/N/KEN/368, G/SPS/N/RWA/150, G/SPS/N/TZA/538, G/SPS/N/UGA/478")</f>
        <v xml:space="preserve"> G/SPS/N/BDI/157, G/SPS/N/KEN/368, G/SPS/N/RWA/150, G/SPS/N/TZA/538, G/SPS/N/UGA/478</v>
      </c>
      <c r="D389" s="9" t="s">
        <v>432</v>
      </c>
      <c r="E389" s="9" t="s">
        <v>433</v>
      </c>
      <c r="F389" s="9" t="s">
        <v>434</v>
      </c>
      <c r="G389" s="9" t="s">
        <v>435</v>
      </c>
      <c r="H389" s="9" t="s">
        <v>324</v>
      </c>
      <c r="I389" s="9" t="s">
        <v>60</v>
      </c>
      <c r="J389" s="9" t="s">
        <v>38</v>
      </c>
      <c r="K389" s="9" t="s">
        <v>61</v>
      </c>
      <c r="L389" s="6" t="s">
        <v>38</v>
      </c>
      <c r="M389" s="10">
        <v>46228</v>
      </c>
      <c r="N389" s="7" t="s">
        <v>181</v>
      </c>
      <c r="O389" s="7" t="s">
        <v>42</v>
      </c>
      <c r="P389" s="6" t="s">
        <v>43</v>
      </c>
      <c r="Q389" s="9" t="s">
        <v>436</v>
      </c>
      <c r="R389" s="6" t="str">
        <f>HYPERLINK("https://docs.wto.org/imrd/directdoc.asp?DDFDocuments/t/G/SPS/NBDI157.docx", "https://docs.wto.org/imrd/directdoc.asp?DDFDocuments/t/G/SPS/NBDI157.docx")</f>
        <v>https://docs.wto.org/imrd/directdoc.asp?DDFDocuments/t/G/SPS/NBDI157.docx</v>
      </c>
      <c r="S389" s="6" t="str">
        <f>HYPERLINK("https://docs.wto.org/imrd/directdoc.asp?DDFDocuments/u/G/SPS/NBDI157.docx", "https://docs.wto.org/imrd/directdoc.asp?DDFDocuments/u/G/SPS/NBDI157.docx")</f>
        <v>https://docs.wto.org/imrd/directdoc.asp?DDFDocuments/u/G/SPS/NBDI157.docx</v>
      </c>
      <c r="T389" s="6" t="str">
        <f>HYPERLINK("https://docs.wto.org/imrd/directdoc.asp?DDFDocuments/v/G/SPS/NBDI157.docx", "https://docs.wto.org/imrd/directdoc.asp?DDFDocuments/v/G/SPS/NBDI157.docx")</f>
        <v>https://docs.wto.org/imrd/directdoc.asp?DDFDocuments/v/G/SPS/NBDI157.docx</v>
      </c>
      <c r="U389" s="6" t="s">
        <v>38</v>
      </c>
      <c r="V389" s="6" t="s">
        <v>38</v>
      </c>
      <c r="W389" s="6" t="s">
        <v>38</v>
      </c>
      <c r="X389" s="6" t="s">
        <v>38</v>
      </c>
      <c r="Y389" s="6" t="s">
        <v>38</v>
      </c>
      <c r="Z389" s="6" t="s">
        <v>38</v>
      </c>
      <c r="AA389" s="6" t="s">
        <v>38</v>
      </c>
      <c r="AB389" s="9" t="s">
        <v>38</v>
      </c>
      <c r="AC389" s="6" t="s">
        <v>45</v>
      </c>
      <c r="AD389" s="6" t="s">
        <v>45</v>
      </c>
      <c r="AE389" s="6" t="s">
        <v>45</v>
      </c>
      <c r="AF389" s="6" t="s">
        <v>46</v>
      </c>
      <c r="AG389" s="6" t="s">
        <v>65</v>
      </c>
      <c r="AH389" s="9" t="s">
        <v>38</v>
      </c>
    </row>
    <row r="390" spans="1:34" ht="20.100000000000001" customHeight="1" x14ac:dyDescent="0.25">
      <c r="A390" s="6" t="s">
        <v>66</v>
      </c>
      <c r="B390" s="10">
        <v>46168</v>
      </c>
      <c r="C390" s="8" t="str">
        <f>HYPERLINK("https://epingalert.org/en/Search?viewData= G/SPS/N/BDI/158, G/SPS/N/KEN/369, G/SPS/N/RWA/151, G/SPS/N/TZA/539, G/SPS/N/UGA/479"," G/SPS/N/BDI/158, G/SPS/N/KEN/369, G/SPS/N/RWA/151, G/SPS/N/TZA/539, G/SPS/N/UGA/479")</f>
        <v xml:space="preserve"> G/SPS/N/BDI/158, G/SPS/N/KEN/369, G/SPS/N/RWA/151, G/SPS/N/TZA/539, G/SPS/N/UGA/479</v>
      </c>
      <c r="D390" s="9" t="s">
        <v>437</v>
      </c>
      <c r="E390" s="9" t="s">
        <v>438</v>
      </c>
      <c r="F390" s="9" t="s">
        <v>439</v>
      </c>
      <c r="G390" s="9" t="s">
        <v>440</v>
      </c>
      <c r="H390" s="9" t="s">
        <v>324</v>
      </c>
      <c r="I390" s="9" t="s">
        <v>60</v>
      </c>
      <c r="J390" s="9" t="s">
        <v>38</v>
      </c>
      <c r="K390" s="9" t="s">
        <v>61</v>
      </c>
      <c r="L390" s="6" t="s">
        <v>38</v>
      </c>
      <c r="M390" s="10">
        <v>46228</v>
      </c>
      <c r="N390" s="7" t="s">
        <v>181</v>
      </c>
      <c r="O390" s="7" t="s">
        <v>42</v>
      </c>
      <c r="P390" s="6" t="s">
        <v>43</v>
      </c>
      <c r="Q390" s="9" t="s">
        <v>441</v>
      </c>
      <c r="R390" s="6" t="str">
        <f>HYPERLINK("https://docs.wto.org/imrd/directdoc.asp?DDFDocuments/t/G/SPS/NBDI158.docx", "https://docs.wto.org/imrd/directdoc.asp?DDFDocuments/t/G/SPS/NBDI158.docx")</f>
        <v>https://docs.wto.org/imrd/directdoc.asp?DDFDocuments/t/G/SPS/NBDI158.docx</v>
      </c>
      <c r="S390" s="6" t="str">
        <f>HYPERLINK("https://docs.wto.org/imrd/directdoc.asp?DDFDocuments/u/G/SPS/NBDI158.docx", "https://docs.wto.org/imrd/directdoc.asp?DDFDocuments/u/G/SPS/NBDI158.docx")</f>
        <v>https://docs.wto.org/imrd/directdoc.asp?DDFDocuments/u/G/SPS/NBDI158.docx</v>
      </c>
      <c r="T390" s="6" t="str">
        <f>HYPERLINK("https://docs.wto.org/imrd/directdoc.asp?DDFDocuments/v/G/SPS/NBDI158.docx", "https://docs.wto.org/imrd/directdoc.asp?DDFDocuments/v/G/SPS/NBDI158.docx")</f>
        <v>https://docs.wto.org/imrd/directdoc.asp?DDFDocuments/v/G/SPS/NBDI158.docx</v>
      </c>
      <c r="U390" s="6" t="s">
        <v>38</v>
      </c>
      <c r="V390" s="6" t="s">
        <v>38</v>
      </c>
      <c r="W390" s="6" t="s">
        <v>38</v>
      </c>
      <c r="X390" s="6" t="s">
        <v>38</v>
      </c>
      <c r="Y390" s="6" t="s">
        <v>38</v>
      </c>
      <c r="Z390" s="6" t="s">
        <v>38</v>
      </c>
      <c r="AA390" s="6" t="s">
        <v>38</v>
      </c>
      <c r="AB390" s="9" t="s">
        <v>38</v>
      </c>
      <c r="AC390" s="6" t="s">
        <v>45</v>
      </c>
      <c r="AD390" s="6" t="s">
        <v>45</v>
      </c>
      <c r="AE390" s="6" t="s">
        <v>45</v>
      </c>
      <c r="AF390" s="6" t="s">
        <v>46</v>
      </c>
      <c r="AG390" s="6" t="s">
        <v>65</v>
      </c>
      <c r="AH390" s="9" t="s">
        <v>38</v>
      </c>
    </row>
    <row r="391" spans="1:34" ht="20.100000000000001" customHeight="1" x14ac:dyDescent="0.25">
      <c r="A391" s="6" t="s">
        <v>77</v>
      </c>
      <c r="B391" s="10">
        <v>46168</v>
      </c>
      <c r="C391" s="8" t="str">
        <f>HYPERLINK("https://epingalert.org/en/Search?viewData= G/SPS/N/BDI/158, G/SPS/N/KEN/369, G/SPS/N/RWA/151, G/SPS/N/TZA/539, G/SPS/N/UGA/479"," G/SPS/N/BDI/158, G/SPS/N/KEN/369, G/SPS/N/RWA/151, G/SPS/N/TZA/539, G/SPS/N/UGA/479")</f>
        <v xml:space="preserve"> G/SPS/N/BDI/158, G/SPS/N/KEN/369, G/SPS/N/RWA/151, G/SPS/N/TZA/539, G/SPS/N/UGA/479</v>
      </c>
      <c r="D391" s="9" t="s">
        <v>437</v>
      </c>
      <c r="E391" s="9" t="s">
        <v>438</v>
      </c>
      <c r="F391" s="9" t="s">
        <v>439</v>
      </c>
      <c r="G391" s="9" t="s">
        <v>440</v>
      </c>
      <c r="H391" s="9" t="s">
        <v>324</v>
      </c>
      <c r="I391" s="9" t="s">
        <v>60</v>
      </c>
      <c r="J391" s="9" t="s">
        <v>38</v>
      </c>
      <c r="K391" s="9" t="s">
        <v>61</v>
      </c>
      <c r="L391" s="6" t="s">
        <v>38</v>
      </c>
      <c r="M391" s="10">
        <v>46228</v>
      </c>
      <c r="N391" s="7" t="s">
        <v>181</v>
      </c>
      <c r="O391" s="7" t="s">
        <v>42</v>
      </c>
      <c r="P391" s="6" t="s">
        <v>43</v>
      </c>
      <c r="Q391" s="9" t="s">
        <v>441</v>
      </c>
      <c r="R391" s="6" t="str">
        <f>HYPERLINK("https://docs.wto.org/imrd/directdoc.asp?DDFDocuments/t/G/SPS/NBDI158.docx", "https://docs.wto.org/imrd/directdoc.asp?DDFDocuments/t/G/SPS/NBDI158.docx")</f>
        <v>https://docs.wto.org/imrd/directdoc.asp?DDFDocuments/t/G/SPS/NBDI158.docx</v>
      </c>
      <c r="S391" s="6" t="str">
        <f>HYPERLINK("https://docs.wto.org/imrd/directdoc.asp?DDFDocuments/u/G/SPS/NBDI158.docx", "https://docs.wto.org/imrd/directdoc.asp?DDFDocuments/u/G/SPS/NBDI158.docx")</f>
        <v>https://docs.wto.org/imrd/directdoc.asp?DDFDocuments/u/G/SPS/NBDI158.docx</v>
      </c>
      <c r="T391" s="6" t="str">
        <f>HYPERLINK("https://docs.wto.org/imrd/directdoc.asp?DDFDocuments/v/G/SPS/NBDI158.docx", "https://docs.wto.org/imrd/directdoc.asp?DDFDocuments/v/G/SPS/NBDI158.docx")</f>
        <v>https://docs.wto.org/imrd/directdoc.asp?DDFDocuments/v/G/SPS/NBDI158.docx</v>
      </c>
      <c r="U391" s="6" t="s">
        <v>38</v>
      </c>
      <c r="V391" s="6" t="s">
        <v>38</v>
      </c>
      <c r="W391" s="6" t="s">
        <v>38</v>
      </c>
      <c r="X391" s="6" t="s">
        <v>38</v>
      </c>
      <c r="Y391" s="6" t="s">
        <v>38</v>
      </c>
      <c r="Z391" s="6" t="s">
        <v>38</v>
      </c>
      <c r="AA391" s="6" t="s">
        <v>38</v>
      </c>
      <c r="AB391" s="9" t="s">
        <v>38</v>
      </c>
      <c r="AC391" s="6" t="s">
        <v>45</v>
      </c>
      <c r="AD391" s="6" t="s">
        <v>45</v>
      </c>
      <c r="AE391" s="6" t="s">
        <v>45</v>
      </c>
      <c r="AF391" s="6" t="s">
        <v>46</v>
      </c>
      <c r="AG391" s="6" t="s">
        <v>65</v>
      </c>
      <c r="AH391" s="9" t="s">
        <v>38</v>
      </c>
    </row>
    <row r="392" spans="1:34" ht="20.100000000000001" customHeight="1" x14ac:dyDescent="0.25">
      <c r="A392" s="6" t="s">
        <v>78</v>
      </c>
      <c r="B392" s="10">
        <v>46168</v>
      </c>
      <c r="C392" s="8" t="str">
        <f>HYPERLINK("https://epingalert.org/en/Search?viewData= G/SPS/N/BDI/158, G/SPS/N/KEN/369, G/SPS/N/RWA/151, G/SPS/N/TZA/539, G/SPS/N/UGA/479"," G/SPS/N/BDI/158, G/SPS/N/KEN/369, G/SPS/N/RWA/151, G/SPS/N/TZA/539, G/SPS/N/UGA/479")</f>
        <v xml:space="preserve"> G/SPS/N/BDI/158, G/SPS/N/KEN/369, G/SPS/N/RWA/151, G/SPS/N/TZA/539, G/SPS/N/UGA/479</v>
      </c>
      <c r="D392" s="9" t="s">
        <v>437</v>
      </c>
      <c r="E392" s="9" t="s">
        <v>438</v>
      </c>
      <c r="F392" s="9" t="s">
        <v>439</v>
      </c>
      <c r="G392" s="9" t="s">
        <v>440</v>
      </c>
      <c r="H392" s="9" t="s">
        <v>324</v>
      </c>
      <c r="I392" s="9" t="s">
        <v>60</v>
      </c>
      <c r="J392" s="9" t="s">
        <v>38</v>
      </c>
      <c r="K392" s="9" t="s">
        <v>61</v>
      </c>
      <c r="L392" s="6" t="s">
        <v>38</v>
      </c>
      <c r="M392" s="10">
        <v>46228</v>
      </c>
      <c r="N392" s="7" t="s">
        <v>181</v>
      </c>
      <c r="O392" s="7" t="s">
        <v>42</v>
      </c>
      <c r="P392" s="6" t="s">
        <v>43</v>
      </c>
      <c r="Q392" s="9" t="s">
        <v>441</v>
      </c>
      <c r="R392" s="6" t="str">
        <f>HYPERLINK("https://docs.wto.org/imrd/directdoc.asp?DDFDocuments/t/G/SPS/NBDI158.docx", "https://docs.wto.org/imrd/directdoc.asp?DDFDocuments/t/G/SPS/NBDI158.docx")</f>
        <v>https://docs.wto.org/imrd/directdoc.asp?DDFDocuments/t/G/SPS/NBDI158.docx</v>
      </c>
      <c r="S392" s="6" t="str">
        <f>HYPERLINK("https://docs.wto.org/imrd/directdoc.asp?DDFDocuments/u/G/SPS/NBDI158.docx", "https://docs.wto.org/imrd/directdoc.asp?DDFDocuments/u/G/SPS/NBDI158.docx")</f>
        <v>https://docs.wto.org/imrd/directdoc.asp?DDFDocuments/u/G/SPS/NBDI158.docx</v>
      </c>
      <c r="T392" s="6" t="str">
        <f>HYPERLINK("https://docs.wto.org/imrd/directdoc.asp?DDFDocuments/v/G/SPS/NBDI158.docx", "https://docs.wto.org/imrd/directdoc.asp?DDFDocuments/v/G/SPS/NBDI158.docx")</f>
        <v>https://docs.wto.org/imrd/directdoc.asp?DDFDocuments/v/G/SPS/NBDI158.docx</v>
      </c>
      <c r="U392" s="6" t="s">
        <v>38</v>
      </c>
      <c r="V392" s="6" t="s">
        <v>38</v>
      </c>
      <c r="W392" s="6" t="s">
        <v>38</v>
      </c>
      <c r="X392" s="6" t="s">
        <v>38</v>
      </c>
      <c r="Y392" s="6" t="s">
        <v>38</v>
      </c>
      <c r="Z392" s="6" t="s">
        <v>38</v>
      </c>
      <c r="AA392" s="6" t="s">
        <v>38</v>
      </c>
      <c r="AB392" s="9" t="s">
        <v>38</v>
      </c>
      <c r="AC392" s="6" t="s">
        <v>45</v>
      </c>
      <c r="AD392" s="6" t="s">
        <v>45</v>
      </c>
      <c r="AE392" s="6" t="s">
        <v>45</v>
      </c>
      <c r="AF392" s="6" t="s">
        <v>46</v>
      </c>
      <c r="AG392" s="6" t="s">
        <v>65</v>
      </c>
      <c r="AH392" s="9" t="s">
        <v>38</v>
      </c>
    </row>
    <row r="393" spans="1:34" ht="20.100000000000001" customHeight="1" x14ac:dyDescent="0.25">
      <c r="A393" s="6" t="s">
        <v>79</v>
      </c>
      <c r="B393" s="10">
        <v>46168</v>
      </c>
      <c r="C393" s="8" t="str">
        <f>HYPERLINK("https://epingalert.org/en/Search?viewData= G/SPS/N/BDI/158, G/SPS/N/KEN/369, G/SPS/N/RWA/151, G/SPS/N/TZA/539, G/SPS/N/UGA/479"," G/SPS/N/BDI/158, G/SPS/N/KEN/369, G/SPS/N/RWA/151, G/SPS/N/TZA/539, G/SPS/N/UGA/479")</f>
        <v xml:space="preserve"> G/SPS/N/BDI/158, G/SPS/N/KEN/369, G/SPS/N/RWA/151, G/SPS/N/TZA/539, G/SPS/N/UGA/479</v>
      </c>
      <c r="D393" s="9" t="s">
        <v>437</v>
      </c>
      <c r="E393" s="9" t="s">
        <v>438</v>
      </c>
      <c r="F393" s="9" t="s">
        <v>439</v>
      </c>
      <c r="G393" s="9" t="s">
        <v>440</v>
      </c>
      <c r="H393" s="9" t="s">
        <v>324</v>
      </c>
      <c r="I393" s="9" t="s">
        <v>60</v>
      </c>
      <c r="J393" s="9" t="s">
        <v>38</v>
      </c>
      <c r="K393" s="9" t="s">
        <v>61</v>
      </c>
      <c r="L393" s="6" t="s">
        <v>38</v>
      </c>
      <c r="M393" s="10">
        <v>46228</v>
      </c>
      <c r="N393" s="7" t="s">
        <v>181</v>
      </c>
      <c r="O393" s="7" t="s">
        <v>42</v>
      </c>
      <c r="P393" s="6" t="s">
        <v>43</v>
      </c>
      <c r="Q393" s="9" t="s">
        <v>441</v>
      </c>
      <c r="R393" s="6" t="str">
        <f>HYPERLINK("https://docs.wto.org/imrd/directdoc.asp?DDFDocuments/t/G/SPS/NBDI158.docx", "https://docs.wto.org/imrd/directdoc.asp?DDFDocuments/t/G/SPS/NBDI158.docx")</f>
        <v>https://docs.wto.org/imrd/directdoc.asp?DDFDocuments/t/G/SPS/NBDI158.docx</v>
      </c>
      <c r="S393" s="6" t="str">
        <f>HYPERLINK("https://docs.wto.org/imrd/directdoc.asp?DDFDocuments/u/G/SPS/NBDI158.docx", "https://docs.wto.org/imrd/directdoc.asp?DDFDocuments/u/G/SPS/NBDI158.docx")</f>
        <v>https://docs.wto.org/imrd/directdoc.asp?DDFDocuments/u/G/SPS/NBDI158.docx</v>
      </c>
      <c r="T393" s="6" t="str">
        <f>HYPERLINK("https://docs.wto.org/imrd/directdoc.asp?DDFDocuments/v/G/SPS/NBDI158.docx", "https://docs.wto.org/imrd/directdoc.asp?DDFDocuments/v/G/SPS/NBDI158.docx")</f>
        <v>https://docs.wto.org/imrd/directdoc.asp?DDFDocuments/v/G/SPS/NBDI158.docx</v>
      </c>
      <c r="U393" s="6" t="s">
        <v>38</v>
      </c>
      <c r="V393" s="6" t="s">
        <v>38</v>
      </c>
      <c r="W393" s="6" t="s">
        <v>38</v>
      </c>
      <c r="X393" s="6" t="s">
        <v>38</v>
      </c>
      <c r="Y393" s="6" t="s">
        <v>38</v>
      </c>
      <c r="Z393" s="6" t="s">
        <v>38</v>
      </c>
      <c r="AA393" s="6" t="s">
        <v>38</v>
      </c>
      <c r="AB393" s="9" t="s">
        <v>38</v>
      </c>
      <c r="AC393" s="6" t="s">
        <v>45</v>
      </c>
      <c r="AD393" s="6" t="s">
        <v>45</v>
      </c>
      <c r="AE393" s="6" t="s">
        <v>45</v>
      </c>
      <c r="AF393" s="6" t="s">
        <v>46</v>
      </c>
      <c r="AG393" s="6" t="s">
        <v>65</v>
      </c>
      <c r="AH393" s="9" t="s">
        <v>38</v>
      </c>
    </row>
    <row r="394" spans="1:34" ht="20.100000000000001" customHeight="1" x14ac:dyDescent="0.25">
      <c r="A394" s="6" t="s">
        <v>80</v>
      </c>
      <c r="B394" s="10">
        <v>46168</v>
      </c>
      <c r="C394" s="8" t="str">
        <f>HYPERLINK("https://epingalert.org/en/Search?viewData= G/SPS/N/BDI/158, G/SPS/N/KEN/369, G/SPS/N/RWA/151, G/SPS/N/TZA/539, G/SPS/N/UGA/479"," G/SPS/N/BDI/158, G/SPS/N/KEN/369, G/SPS/N/RWA/151, G/SPS/N/TZA/539, G/SPS/N/UGA/479")</f>
        <v xml:space="preserve"> G/SPS/N/BDI/158, G/SPS/N/KEN/369, G/SPS/N/RWA/151, G/SPS/N/TZA/539, G/SPS/N/UGA/479</v>
      </c>
      <c r="D394" s="9" t="s">
        <v>437</v>
      </c>
      <c r="E394" s="9" t="s">
        <v>438</v>
      </c>
      <c r="F394" s="9" t="s">
        <v>439</v>
      </c>
      <c r="G394" s="9" t="s">
        <v>440</v>
      </c>
      <c r="H394" s="9" t="s">
        <v>324</v>
      </c>
      <c r="I394" s="9" t="s">
        <v>60</v>
      </c>
      <c r="J394" s="9" t="s">
        <v>38</v>
      </c>
      <c r="K394" s="9" t="s">
        <v>61</v>
      </c>
      <c r="L394" s="6" t="s">
        <v>38</v>
      </c>
      <c r="M394" s="10">
        <v>46228</v>
      </c>
      <c r="N394" s="7" t="s">
        <v>181</v>
      </c>
      <c r="O394" s="7" t="s">
        <v>42</v>
      </c>
      <c r="P394" s="6" t="s">
        <v>43</v>
      </c>
      <c r="Q394" s="9" t="s">
        <v>441</v>
      </c>
      <c r="R394" s="6" t="str">
        <f>HYPERLINK("https://docs.wto.org/imrd/directdoc.asp?DDFDocuments/t/G/SPS/NBDI158.docx", "https://docs.wto.org/imrd/directdoc.asp?DDFDocuments/t/G/SPS/NBDI158.docx")</f>
        <v>https://docs.wto.org/imrd/directdoc.asp?DDFDocuments/t/G/SPS/NBDI158.docx</v>
      </c>
      <c r="S394" s="6" t="str">
        <f>HYPERLINK("https://docs.wto.org/imrd/directdoc.asp?DDFDocuments/u/G/SPS/NBDI158.docx", "https://docs.wto.org/imrd/directdoc.asp?DDFDocuments/u/G/SPS/NBDI158.docx")</f>
        <v>https://docs.wto.org/imrd/directdoc.asp?DDFDocuments/u/G/SPS/NBDI158.docx</v>
      </c>
      <c r="T394" s="6" t="str">
        <f>HYPERLINK("https://docs.wto.org/imrd/directdoc.asp?DDFDocuments/v/G/SPS/NBDI158.docx", "https://docs.wto.org/imrd/directdoc.asp?DDFDocuments/v/G/SPS/NBDI158.docx")</f>
        <v>https://docs.wto.org/imrd/directdoc.asp?DDFDocuments/v/G/SPS/NBDI158.docx</v>
      </c>
      <c r="U394" s="6" t="s">
        <v>38</v>
      </c>
      <c r="V394" s="6" t="s">
        <v>38</v>
      </c>
      <c r="W394" s="6" t="s">
        <v>38</v>
      </c>
      <c r="X394" s="6" t="s">
        <v>38</v>
      </c>
      <c r="Y394" s="6" t="s">
        <v>38</v>
      </c>
      <c r="Z394" s="6" t="s">
        <v>38</v>
      </c>
      <c r="AA394" s="6" t="s">
        <v>38</v>
      </c>
      <c r="AB394" s="9" t="s">
        <v>38</v>
      </c>
      <c r="AC394" s="6" t="s">
        <v>45</v>
      </c>
      <c r="AD394" s="6" t="s">
        <v>45</v>
      </c>
      <c r="AE394" s="6" t="s">
        <v>45</v>
      </c>
      <c r="AF394" s="6" t="s">
        <v>46</v>
      </c>
      <c r="AG394" s="6" t="s">
        <v>65</v>
      </c>
      <c r="AH394" s="9" t="s">
        <v>38</v>
      </c>
    </row>
    <row r="395" spans="1:34" ht="20.100000000000001" customHeight="1" x14ac:dyDescent="0.25">
      <c r="A395" s="6" t="s">
        <v>66</v>
      </c>
      <c r="B395" s="10">
        <v>46168</v>
      </c>
      <c r="C395" s="8" t="str">
        <f>HYPERLINK("https://epingalert.org/en/Search?viewData= G/SPS/N/BDI/159, G/SPS/N/KEN/370, G/SPS/N/RWA/152, G/SPS/N/TZA/540, G/SPS/N/UGA/480"," G/SPS/N/BDI/159, G/SPS/N/KEN/370, G/SPS/N/RWA/152, G/SPS/N/TZA/540, G/SPS/N/UGA/480")</f>
        <v xml:space="preserve"> G/SPS/N/BDI/159, G/SPS/N/KEN/370, G/SPS/N/RWA/152, G/SPS/N/TZA/540, G/SPS/N/UGA/480</v>
      </c>
      <c r="D395" s="9" t="s">
        <v>442</v>
      </c>
      <c r="E395" s="9" t="s">
        <v>443</v>
      </c>
      <c r="F395" s="9" t="s">
        <v>444</v>
      </c>
      <c r="G395" s="9" t="s">
        <v>445</v>
      </c>
      <c r="H395" s="9" t="s">
        <v>324</v>
      </c>
      <c r="I395" s="9" t="s">
        <v>60</v>
      </c>
      <c r="J395" s="9" t="s">
        <v>38</v>
      </c>
      <c r="K395" s="9" t="s">
        <v>61</v>
      </c>
      <c r="L395" s="6" t="s">
        <v>38</v>
      </c>
      <c r="M395" s="10">
        <v>46228</v>
      </c>
      <c r="N395" s="7" t="s">
        <v>181</v>
      </c>
      <c r="O395" s="7" t="s">
        <v>42</v>
      </c>
      <c r="P395" s="6" t="s">
        <v>43</v>
      </c>
      <c r="Q395" s="9" t="s">
        <v>446</v>
      </c>
      <c r="R395" s="6" t="str">
        <f>HYPERLINK("https://docs.wto.org/imrd/directdoc.asp?DDFDocuments/t/G/SPS/NBDI159.docx", "https://docs.wto.org/imrd/directdoc.asp?DDFDocuments/t/G/SPS/NBDI159.docx")</f>
        <v>https://docs.wto.org/imrd/directdoc.asp?DDFDocuments/t/G/SPS/NBDI159.docx</v>
      </c>
      <c r="S395" s="6" t="str">
        <f>HYPERLINK("https://docs.wto.org/imrd/directdoc.asp?DDFDocuments/u/G/SPS/NBDI159.docx", "https://docs.wto.org/imrd/directdoc.asp?DDFDocuments/u/G/SPS/NBDI159.docx")</f>
        <v>https://docs.wto.org/imrd/directdoc.asp?DDFDocuments/u/G/SPS/NBDI159.docx</v>
      </c>
      <c r="T395" s="6" t="str">
        <f>HYPERLINK("https://docs.wto.org/imrd/directdoc.asp?DDFDocuments/v/G/SPS/NBDI159.docx", "https://docs.wto.org/imrd/directdoc.asp?DDFDocuments/v/G/SPS/NBDI159.docx")</f>
        <v>https://docs.wto.org/imrd/directdoc.asp?DDFDocuments/v/G/SPS/NBDI159.docx</v>
      </c>
      <c r="U395" s="6" t="s">
        <v>38</v>
      </c>
      <c r="V395" s="6" t="s">
        <v>38</v>
      </c>
      <c r="W395" s="6" t="s">
        <v>38</v>
      </c>
      <c r="X395" s="6" t="s">
        <v>38</v>
      </c>
      <c r="Y395" s="6" t="s">
        <v>38</v>
      </c>
      <c r="Z395" s="6" t="s">
        <v>38</v>
      </c>
      <c r="AA395" s="6" t="s">
        <v>38</v>
      </c>
      <c r="AB395" s="9" t="s">
        <v>38</v>
      </c>
      <c r="AC395" s="6" t="s">
        <v>45</v>
      </c>
      <c r="AD395" s="6" t="s">
        <v>45</v>
      </c>
      <c r="AE395" s="6" t="s">
        <v>45</v>
      </c>
      <c r="AF395" s="6" t="s">
        <v>46</v>
      </c>
      <c r="AG395" s="6" t="s">
        <v>65</v>
      </c>
      <c r="AH395" s="9" t="s">
        <v>38</v>
      </c>
    </row>
    <row r="396" spans="1:34" ht="20.100000000000001" customHeight="1" x14ac:dyDescent="0.25">
      <c r="A396" s="6" t="s">
        <v>77</v>
      </c>
      <c r="B396" s="10">
        <v>46168</v>
      </c>
      <c r="C396" s="8" t="str">
        <f>HYPERLINK("https://epingalert.org/en/Search?viewData= G/SPS/N/BDI/159, G/SPS/N/KEN/370, G/SPS/N/RWA/152, G/SPS/N/TZA/540, G/SPS/N/UGA/480"," G/SPS/N/BDI/159, G/SPS/N/KEN/370, G/SPS/N/RWA/152, G/SPS/N/TZA/540, G/SPS/N/UGA/480")</f>
        <v xml:space="preserve"> G/SPS/N/BDI/159, G/SPS/N/KEN/370, G/SPS/N/RWA/152, G/SPS/N/TZA/540, G/SPS/N/UGA/480</v>
      </c>
      <c r="D396" s="9" t="s">
        <v>442</v>
      </c>
      <c r="E396" s="9" t="s">
        <v>443</v>
      </c>
      <c r="F396" s="9" t="s">
        <v>444</v>
      </c>
      <c r="G396" s="9" t="s">
        <v>445</v>
      </c>
      <c r="H396" s="9" t="s">
        <v>324</v>
      </c>
      <c r="I396" s="9" t="s">
        <v>60</v>
      </c>
      <c r="J396" s="9" t="s">
        <v>38</v>
      </c>
      <c r="K396" s="9" t="s">
        <v>61</v>
      </c>
      <c r="L396" s="6" t="s">
        <v>38</v>
      </c>
      <c r="M396" s="10">
        <v>46228</v>
      </c>
      <c r="N396" s="7" t="s">
        <v>181</v>
      </c>
      <c r="O396" s="7" t="s">
        <v>42</v>
      </c>
      <c r="P396" s="6" t="s">
        <v>43</v>
      </c>
      <c r="Q396" s="9" t="s">
        <v>446</v>
      </c>
      <c r="R396" s="6" t="str">
        <f>HYPERLINK("https://docs.wto.org/imrd/directdoc.asp?DDFDocuments/t/G/SPS/NBDI159.docx", "https://docs.wto.org/imrd/directdoc.asp?DDFDocuments/t/G/SPS/NBDI159.docx")</f>
        <v>https://docs.wto.org/imrd/directdoc.asp?DDFDocuments/t/G/SPS/NBDI159.docx</v>
      </c>
      <c r="S396" s="6" t="str">
        <f>HYPERLINK("https://docs.wto.org/imrd/directdoc.asp?DDFDocuments/u/G/SPS/NBDI159.docx", "https://docs.wto.org/imrd/directdoc.asp?DDFDocuments/u/G/SPS/NBDI159.docx")</f>
        <v>https://docs.wto.org/imrd/directdoc.asp?DDFDocuments/u/G/SPS/NBDI159.docx</v>
      </c>
      <c r="T396" s="6" t="str">
        <f>HYPERLINK("https://docs.wto.org/imrd/directdoc.asp?DDFDocuments/v/G/SPS/NBDI159.docx", "https://docs.wto.org/imrd/directdoc.asp?DDFDocuments/v/G/SPS/NBDI159.docx")</f>
        <v>https://docs.wto.org/imrd/directdoc.asp?DDFDocuments/v/G/SPS/NBDI159.docx</v>
      </c>
      <c r="U396" s="6" t="s">
        <v>38</v>
      </c>
      <c r="V396" s="6" t="s">
        <v>38</v>
      </c>
      <c r="W396" s="6" t="s">
        <v>38</v>
      </c>
      <c r="X396" s="6" t="s">
        <v>38</v>
      </c>
      <c r="Y396" s="6" t="s">
        <v>38</v>
      </c>
      <c r="Z396" s="6" t="s">
        <v>38</v>
      </c>
      <c r="AA396" s="6" t="s">
        <v>38</v>
      </c>
      <c r="AB396" s="9" t="s">
        <v>38</v>
      </c>
      <c r="AC396" s="6" t="s">
        <v>45</v>
      </c>
      <c r="AD396" s="6" t="s">
        <v>45</v>
      </c>
      <c r="AE396" s="6" t="s">
        <v>45</v>
      </c>
      <c r="AF396" s="6" t="s">
        <v>46</v>
      </c>
      <c r="AG396" s="6" t="s">
        <v>65</v>
      </c>
      <c r="AH396" s="9" t="s">
        <v>38</v>
      </c>
    </row>
    <row r="397" spans="1:34" ht="20.100000000000001" customHeight="1" x14ac:dyDescent="0.25">
      <c r="A397" s="6" t="s">
        <v>78</v>
      </c>
      <c r="B397" s="10">
        <v>46168</v>
      </c>
      <c r="C397" s="8" t="str">
        <f>HYPERLINK("https://epingalert.org/en/Search?viewData= G/SPS/N/BDI/159, G/SPS/N/KEN/370, G/SPS/N/RWA/152, G/SPS/N/TZA/540, G/SPS/N/UGA/480"," G/SPS/N/BDI/159, G/SPS/N/KEN/370, G/SPS/N/RWA/152, G/SPS/N/TZA/540, G/SPS/N/UGA/480")</f>
        <v xml:space="preserve"> G/SPS/N/BDI/159, G/SPS/N/KEN/370, G/SPS/N/RWA/152, G/SPS/N/TZA/540, G/SPS/N/UGA/480</v>
      </c>
      <c r="D397" s="9" t="s">
        <v>442</v>
      </c>
      <c r="E397" s="9" t="s">
        <v>443</v>
      </c>
      <c r="F397" s="9" t="s">
        <v>444</v>
      </c>
      <c r="G397" s="9" t="s">
        <v>445</v>
      </c>
      <c r="H397" s="9" t="s">
        <v>324</v>
      </c>
      <c r="I397" s="9" t="s">
        <v>60</v>
      </c>
      <c r="J397" s="9" t="s">
        <v>38</v>
      </c>
      <c r="K397" s="9" t="s">
        <v>61</v>
      </c>
      <c r="L397" s="6" t="s">
        <v>38</v>
      </c>
      <c r="M397" s="10">
        <v>46228</v>
      </c>
      <c r="N397" s="7" t="s">
        <v>181</v>
      </c>
      <c r="O397" s="7" t="s">
        <v>42</v>
      </c>
      <c r="P397" s="6" t="s">
        <v>43</v>
      </c>
      <c r="Q397" s="9" t="s">
        <v>446</v>
      </c>
      <c r="R397" s="6" t="str">
        <f>HYPERLINK("https://docs.wto.org/imrd/directdoc.asp?DDFDocuments/t/G/SPS/NBDI159.docx", "https://docs.wto.org/imrd/directdoc.asp?DDFDocuments/t/G/SPS/NBDI159.docx")</f>
        <v>https://docs.wto.org/imrd/directdoc.asp?DDFDocuments/t/G/SPS/NBDI159.docx</v>
      </c>
      <c r="S397" s="6" t="str">
        <f>HYPERLINK("https://docs.wto.org/imrd/directdoc.asp?DDFDocuments/u/G/SPS/NBDI159.docx", "https://docs.wto.org/imrd/directdoc.asp?DDFDocuments/u/G/SPS/NBDI159.docx")</f>
        <v>https://docs.wto.org/imrd/directdoc.asp?DDFDocuments/u/G/SPS/NBDI159.docx</v>
      </c>
      <c r="T397" s="6" t="str">
        <f>HYPERLINK("https://docs.wto.org/imrd/directdoc.asp?DDFDocuments/v/G/SPS/NBDI159.docx", "https://docs.wto.org/imrd/directdoc.asp?DDFDocuments/v/G/SPS/NBDI159.docx")</f>
        <v>https://docs.wto.org/imrd/directdoc.asp?DDFDocuments/v/G/SPS/NBDI159.docx</v>
      </c>
      <c r="U397" s="6" t="s">
        <v>38</v>
      </c>
      <c r="V397" s="6" t="s">
        <v>38</v>
      </c>
      <c r="W397" s="6" t="s">
        <v>38</v>
      </c>
      <c r="X397" s="6" t="s">
        <v>38</v>
      </c>
      <c r="Y397" s="6" t="s">
        <v>38</v>
      </c>
      <c r="Z397" s="6" t="s">
        <v>38</v>
      </c>
      <c r="AA397" s="6" t="s">
        <v>38</v>
      </c>
      <c r="AB397" s="9" t="s">
        <v>38</v>
      </c>
      <c r="AC397" s="6" t="s">
        <v>45</v>
      </c>
      <c r="AD397" s="6" t="s">
        <v>45</v>
      </c>
      <c r="AE397" s="6" t="s">
        <v>45</v>
      </c>
      <c r="AF397" s="6" t="s">
        <v>46</v>
      </c>
      <c r="AG397" s="6" t="s">
        <v>65</v>
      </c>
      <c r="AH397" s="9" t="s">
        <v>38</v>
      </c>
    </row>
    <row r="398" spans="1:34" ht="20.100000000000001" customHeight="1" x14ac:dyDescent="0.25">
      <c r="A398" s="6" t="s">
        <v>79</v>
      </c>
      <c r="B398" s="10">
        <v>46168</v>
      </c>
      <c r="C398" s="8" t="str">
        <f>HYPERLINK("https://epingalert.org/en/Search?viewData= G/SPS/N/BDI/159, G/SPS/N/KEN/370, G/SPS/N/RWA/152, G/SPS/N/TZA/540, G/SPS/N/UGA/480"," G/SPS/N/BDI/159, G/SPS/N/KEN/370, G/SPS/N/RWA/152, G/SPS/N/TZA/540, G/SPS/N/UGA/480")</f>
        <v xml:space="preserve"> G/SPS/N/BDI/159, G/SPS/N/KEN/370, G/SPS/N/RWA/152, G/SPS/N/TZA/540, G/SPS/N/UGA/480</v>
      </c>
      <c r="D398" s="9" t="s">
        <v>442</v>
      </c>
      <c r="E398" s="9" t="s">
        <v>443</v>
      </c>
      <c r="F398" s="9" t="s">
        <v>444</v>
      </c>
      <c r="G398" s="9" t="s">
        <v>445</v>
      </c>
      <c r="H398" s="9" t="s">
        <v>324</v>
      </c>
      <c r="I398" s="9" t="s">
        <v>60</v>
      </c>
      <c r="J398" s="9" t="s">
        <v>38</v>
      </c>
      <c r="K398" s="9" t="s">
        <v>61</v>
      </c>
      <c r="L398" s="6" t="s">
        <v>38</v>
      </c>
      <c r="M398" s="10">
        <v>46228</v>
      </c>
      <c r="N398" s="7" t="s">
        <v>181</v>
      </c>
      <c r="O398" s="7" t="s">
        <v>42</v>
      </c>
      <c r="P398" s="6" t="s">
        <v>43</v>
      </c>
      <c r="Q398" s="9" t="s">
        <v>446</v>
      </c>
      <c r="R398" s="6" t="str">
        <f>HYPERLINK("https://docs.wto.org/imrd/directdoc.asp?DDFDocuments/t/G/SPS/NBDI159.docx", "https://docs.wto.org/imrd/directdoc.asp?DDFDocuments/t/G/SPS/NBDI159.docx")</f>
        <v>https://docs.wto.org/imrd/directdoc.asp?DDFDocuments/t/G/SPS/NBDI159.docx</v>
      </c>
      <c r="S398" s="6" t="str">
        <f>HYPERLINK("https://docs.wto.org/imrd/directdoc.asp?DDFDocuments/u/G/SPS/NBDI159.docx", "https://docs.wto.org/imrd/directdoc.asp?DDFDocuments/u/G/SPS/NBDI159.docx")</f>
        <v>https://docs.wto.org/imrd/directdoc.asp?DDFDocuments/u/G/SPS/NBDI159.docx</v>
      </c>
      <c r="T398" s="6" t="str">
        <f>HYPERLINK("https://docs.wto.org/imrd/directdoc.asp?DDFDocuments/v/G/SPS/NBDI159.docx", "https://docs.wto.org/imrd/directdoc.asp?DDFDocuments/v/G/SPS/NBDI159.docx")</f>
        <v>https://docs.wto.org/imrd/directdoc.asp?DDFDocuments/v/G/SPS/NBDI159.docx</v>
      </c>
      <c r="U398" s="6" t="s">
        <v>38</v>
      </c>
      <c r="V398" s="6" t="s">
        <v>38</v>
      </c>
      <c r="W398" s="6" t="s">
        <v>38</v>
      </c>
      <c r="X398" s="6" t="s">
        <v>38</v>
      </c>
      <c r="Y398" s="6" t="s">
        <v>38</v>
      </c>
      <c r="Z398" s="6" t="s">
        <v>38</v>
      </c>
      <c r="AA398" s="6" t="s">
        <v>38</v>
      </c>
      <c r="AB398" s="9" t="s">
        <v>38</v>
      </c>
      <c r="AC398" s="6" t="s">
        <v>45</v>
      </c>
      <c r="AD398" s="6" t="s">
        <v>45</v>
      </c>
      <c r="AE398" s="6" t="s">
        <v>45</v>
      </c>
      <c r="AF398" s="6" t="s">
        <v>46</v>
      </c>
      <c r="AG398" s="6" t="s">
        <v>65</v>
      </c>
      <c r="AH398" s="9" t="s">
        <v>38</v>
      </c>
    </row>
    <row r="399" spans="1:34" ht="20.100000000000001" customHeight="1" x14ac:dyDescent="0.25">
      <c r="A399" s="6" t="s">
        <v>80</v>
      </c>
      <c r="B399" s="10">
        <v>46168</v>
      </c>
      <c r="C399" s="8" t="str">
        <f>HYPERLINK("https://epingalert.org/en/Search?viewData= G/SPS/N/BDI/159, G/SPS/N/KEN/370, G/SPS/N/RWA/152, G/SPS/N/TZA/540, G/SPS/N/UGA/480"," G/SPS/N/BDI/159, G/SPS/N/KEN/370, G/SPS/N/RWA/152, G/SPS/N/TZA/540, G/SPS/N/UGA/480")</f>
        <v xml:space="preserve"> G/SPS/N/BDI/159, G/SPS/N/KEN/370, G/SPS/N/RWA/152, G/SPS/N/TZA/540, G/SPS/N/UGA/480</v>
      </c>
      <c r="D399" s="9" t="s">
        <v>442</v>
      </c>
      <c r="E399" s="9" t="s">
        <v>443</v>
      </c>
      <c r="F399" s="9" t="s">
        <v>444</v>
      </c>
      <c r="G399" s="9" t="s">
        <v>445</v>
      </c>
      <c r="H399" s="9" t="s">
        <v>324</v>
      </c>
      <c r="I399" s="9" t="s">
        <v>60</v>
      </c>
      <c r="J399" s="9" t="s">
        <v>38</v>
      </c>
      <c r="K399" s="9" t="s">
        <v>61</v>
      </c>
      <c r="L399" s="6" t="s">
        <v>38</v>
      </c>
      <c r="M399" s="10">
        <v>46228</v>
      </c>
      <c r="N399" s="7" t="s">
        <v>181</v>
      </c>
      <c r="O399" s="7" t="s">
        <v>42</v>
      </c>
      <c r="P399" s="6" t="s">
        <v>43</v>
      </c>
      <c r="Q399" s="9" t="s">
        <v>446</v>
      </c>
      <c r="R399" s="6" t="str">
        <f>HYPERLINK("https://docs.wto.org/imrd/directdoc.asp?DDFDocuments/t/G/SPS/NBDI159.docx", "https://docs.wto.org/imrd/directdoc.asp?DDFDocuments/t/G/SPS/NBDI159.docx")</f>
        <v>https://docs.wto.org/imrd/directdoc.asp?DDFDocuments/t/G/SPS/NBDI159.docx</v>
      </c>
      <c r="S399" s="6" t="str">
        <f>HYPERLINK("https://docs.wto.org/imrd/directdoc.asp?DDFDocuments/u/G/SPS/NBDI159.docx", "https://docs.wto.org/imrd/directdoc.asp?DDFDocuments/u/G/SPS/NBDI159.docx")</f>
        <v>https://docs.wto.org/imrd/directdoc.asp?DDFDocuments/u/G/SPS/NBDI159.docx</v>
      </c>
      <c r="T399" s="6" t="str">
        <f>HYPERLINK("https://docs.wto.org/imrd/directdoc.asp?DDFDocuments/v/G/SPS/NBDI159.docx", "https://docs.wto.org/imrd/directdoc.asp?DDFDocuments/v/G/SPS/NBDI159.docx")</f>
        <v>https://docs.wto.org/imrd/directdoc.asp?DDFDocuments/v/G/SPS/NBDI159.docx</v>
      </c>
      <c r="U399" s="6" t="s">
        <v>38</v>
      </c>
      <c r="V399" s="6" t="s">
        <v>38</v>
      </c>
      <c r="W399" s="6" t="s">
        <v>38</v>
      </c>
      <c r="X399" s="6" t="s">
        <v>38</v>
      </c>
      <c r="Y399" s="6" t="s">
        <v>38</v>
      </c>
      <c r="Z399" s="6" t="s">
        <v>38</v>
      </c>
      <c r="AA399" s="6" t="s">
        <v>38</v>
      </c>
      <c r="AB399" s="9" t="s">
        <v>38</v>
      </c>
      <c r="AC399" s="6" t="s">
        <v>45</v>
      </c>
      <c r="AD399" s="6" t="s">
        <v>45</v>
      </c>
      <c r="AE399" s="6" t="s">
        <v>45</v>
      </c>
      <c r="AF399" s="6" t="s">
        <v>46</v>
      </c>
      <c r="AG399" s="6" t="s">
        <v>65</v>
      </c>
      <c r="AH399" s="9" t="s">
        <v>38</v>
      </c>
    </row>
    <row r="400" spans="1:34" ht="20.100000000000001" customHeight="1" x14ac:dyDescent="0.25">
      <c r="A400" s="6" t="s">
        <v>447</v>
      </c>
      <c r="B400" s="10">
        <v>46168</v>
      </c>
      <c r="C400" s="8" t="str">
        <f>HYPERLINK("https://epingalert.org/en/Search?viewData= G/SPS/N/CRI/352/Add.1"," G/SPS/N/CRI/352/Add.1")</f>
        <v xml:space="preserve"> G/SPS/N/CRI/352/Add.1</v>
      </c>
      <c r="D400" s="9" t="s">
        <v>448</v>
      </c>
      <c r="E400" s="9" t="s">
        <v>448</v>
      </c>
      <c r="F400" s="9" t="s">
        <v>449</v>
      </c>
      <c r="G400" s="9" t="s">
        <v>450</v>
      </c>
      <c r="H400" s="9" t="s">
        <v>38</v>
      </c>
      <c r="I400" s="9" t="s">
        <v>39</v>
      </c>
      <c r="J400" s="9" t="s">
        <v>38</v>
      </c>
      <c r="K400" s="9" t="s">
        <v>451</v>
      </c>
      <c r="L400" s="6"/>
      <c r="M400" s="10" t="s">
        <v>38</v>
      </c>
      <c r="N400" s="7"/>
      <c r="O400" s="7"/>
      <c r="P400" s="6" t="s">
        <v>54</v>
      </c>
      <c r="Q400" s="9" t="s">
        <v>452</v>
      </c>
      <c r="R400" s="6" t="str">
        <f>HYPERLINK("https://docs.wto.org/imrd/directdoc.asp?DDFDocuments/t/G/SPS/NCRI352A1.docx", "https://docs.wto.org/imrd/directdoc.asp?DDFDocuments/t/G/SPS/NCRI352A1.docx")</f>
        <v>https://docs.wto.org/imrd/directdoc.asp?DDFDocuments/t/G/SPS/NCRI352A1.docx</v>
      </c>
      <c r="S400" s="6" t="str">
        <f>HYPERLINK("https://docs.wto.org/imrd/directdoc.asp?DDFDocuments/u/G/SPS/NCRI352A1.docx", "https://docs.wto.org/imrd/directdoc.asp?DDFDocuments/u/G/SPS/NCRI352A1.docx")</f>
        <v>https://docs.wto.org/imrd/directdoc.asp?DDFDocuments/u/G/SPS/NCRI352A1.docx</v>
      </c>
      <c r="T400" s="6" t="str">
        <f>HYPERLINK("https://docs.wto.org/imrd/directdoc.asp?DDFDocuments/v/G/SPS/NCRI352A1.docx", "https://docs.wto.org/imrd/directdoc.asp?DDFDocuments/v/G/SPS/NCRI352A1.docx")</f>
        <v>https://docs.wto.org/imrd/directdoc.asp?DDFDocuments/v/G/SPS/NCRI352A1.docx</v>
      </c>
      <c r="U400" s="6" t="s">
        <v>38</v>
      </c>
      <c r="V400" s="6" t="s">
        <v>38</v>
      </c>
      <c r="W400" s="6" t="s">
        <v>38</v>
      </c>
      <c r="X400" s="6" t="s">
        <v>38</v>
      </c>
      <c r="Y400" s="6" t="s">
        <v>38</v>
      </c>
      <c r="Z400" s="6" t="s">
        <v>38</v>
      </c>
      <c r="AA400" s="6" t="s">
        <v>38</v>
      </c>
      <c r="AB400" s="9" t="s">
        <v>38</v>
      </c>
      <c r="AC400" s="6" t="s">
        <v>38</v>
      </c>
      <c r="AD400" s="6" t="s">
        <v>38</v>
      </c>
      <c r="AE400" s="6" t="s">
        <v>38</v>
      </c>
      <c r="AF400" s="6" t="s">
        <v>38</v>
      </c>
      <c r="AG400" s="6" t="s">
        <v>38</v>
      </c>
      <c r="AH400" s="9" t="s">
        <v>38</v>
      </c>
    </row>
    <row r="401" spans="1:34" ht="20.100000000000001" customHeight="1" x14ac:dyDescent="0.25">
      <c r="A401" s="6" t="s">
        <v>447</v>
      </c>
      <c r="B401" s="10">
        <v>46168</v>
      </c>
      <c r="C401" s="8" t="str">
        <f>HYPERLINK("https://epingalert.org/en/Search?viewData= G/SPS/N/CRI/353/Add.1"," G/SPS/N/CRI/353/Add.1")</f>
        <v xml:space="preserve"> G/SPS/N/CRI/353/Add.1</v>
      </c>
      <c r="D401" s="9" t="s">
        <v>453</v>
      </c>
      <c r="E401" s="9" t="s">
        <v>453</v>
      </c>
      <c r="F401" s="9" t="s">
        <v>449</v>
      </c>
      <c r="G401" s="9" t="s">
        <v>450</v>
      </c>
      <c r="H401" s="9" t="s">
        <v>38</v>
      </c>
      <c r="I401" s="9" t="s">
        <v>39</v>
      </c>
      <c r="J401" s="9" t="s">
        <v>38</v>
      </c>
      <c r="K401" s="9" t="s">
        <v>454</v>
      </c>
      <c r="L401" s="6"/>
      <c r="M401" s="10" t="s">
        <v>38</v>
      </c>
      <c r="N401" s="7"/>
      <c r="O401" s="7"/>
      <c r="P401" s="6" t="s">
        <v>54</v>
      </c>
      <c r="Q401" s="9" t="s">
        <v>455</v>
      </c>
      <c r="R401" s="6" t="str">
        <f>HYPERLINK("https://docs.wto.org/imrd/directdoc.asp?DDFDocuments/t/G/SPS/NCRI353A1.docx", "https://docs.wto.org/imrd/directdoc.asp?DDFDocuments/t/G/SPS/NCRI353A1.docx")</f>
        <v>https://docs.wto.org/imrd/directdoc.asp?DDFDocuments/t/G/SPS/NCRI353A1.docx</v>
      </c>
      <c r="S401" s="6" t="str">
        <f>HYPERLINK("https://docs.wto.org/imrd/directdoc.asp?DDFDocuments/u/G/SPS/NCRI353A1.docx", "https://docs.wto.org/imrd/directdoc.asp?DDFDocuments/u/G/SPS/NCRI353A1.docx")</f>
        <v>https://docs.wto.org/imrd/directdoc.asp?DDFDocuments/u/G/SPS/NCRI353A1.docx</v>
      </c>
      <c r="T401" s="6" t="str">
        <f>HYPERLINK("https://docs.wto.org/imrd/directdoc.asp?DDFDocuments/v/G/SPS/NCRI353A1.docx", "https://docs.wto.org/imrd/directdoc.asp?DDFDocuments/v/G/SPS/NCRI353A1.docx")</f>
        <v>https://docs.wto.org/imrd/directdoc.asp?DDFDocuments/v/G/SPS/NCRI353A1.docx</v>
      </c>
      <c r="U401" s="6" t="s">
        <v>38</v>
      </c>
      <c r="V401" s="6" t="s">
        <v>38</v>
      </c>
      <c r="W401" s="6" t="s">
        <v>38</v>
      </c>
      <c r="X401" s="6" t="s">
        <v>38</v>
      </c>
      <c r="Y401" s="6" t="s">
        <v>38</v>
      </c>
      <c r="Z401" s="6" t="s">
        <v>38</v>
      </c>
      <c r="AA401" s="6" t="s">
        <v>38</v>
      </c>
      <c r="AB401" s="9" t="s">
        <v>38</v>
      </c>
      <c r="AC401" s="6" t="s">
        <v>38</v>
      </c>
      <c r="AD401" s="6" t="s">
        <v>38</v>
      </c>
      <c r="AE401" s="6" t="s">
        <v>38</v>
      </c>
      <c r="AF401" s="6" t="s">
        <v>38</v>
      </c>
      <c r="AG401" s="6" t="s">
        <v>38</v>
      </c>
      <c r="AH401" s="9" t="s">
        <v>38</v>
      </c>
    </row>
    <row r="402" spans="1:34" ht="20.100000000000001" customHeight="1" x14ac:dyDescent="0.25">
      <c r="A402" s="6" t="s">
        <v>447</v>
      </c>
      <c r="B402" s="10">
        <v>46168</v>
      </c>
      <c r="C402" s="8" t="str">
        <f>HYPERLINK("https://epingalert.org/en/Search?viewData= G/SPS/N/CRI/354/Add.1"," G/SPS/N/CRI/354/Add.1")</f>
        <v xml:space="preserve"> G/SPS/N/CRI/354/Add.1</v>
      </c>
      <c r="D402" s="9" t="s">
        <v>456</v>
      </c>
      <c r="E402" s="9" t="s">
        <v>456</v>
      </c>
      <c r="F402" s="9" t="s">
        <v>457</v>
      </c>
      <c r="G402" s="9" t="s">
        <v>458</v>
      </c>
      <c r="H402" s="9" t="s">
        <v>38</v>
      </c>
      <c r="I402" s="9" t="s">
        <v>39</v>
      </c>
      <c r="J402" s="9" t="s">
        <v>38</v>
      </c>
      <c r="K402" s="9" t="s">
        <v>459</v>
      </c>
      <c r="L402" s="6"/>
      <c r="M402" s="10" t="s">
        <v>38</v>
      </c>
      <c r="N402" s="7"/>
      <c r="O402" s="7"/>
      <c r="P402" s="6" t="s">
        <v>54</v>
      </c>
      <c r="Q402" s="9" t="s">
        <v>460</v>
      </c>
      <c r="R402" s="6" t="str">
        <f>HYPERLINK("https://docs.wto.org/imrd/directdoc.asp?DDFDocuments/t/G/SPS/NCRI354A1.docx", "https://docs.wto.org/imrd/directdoc.asp?DDFDocuments/t/G/SPS/NCRI354A1.docx")</f>
        <v>https://docs.wto.org/imrd/directdoc.asp?DDFDocuments/t/G/SPS/NCRI354A1.docx</v>
      </c>
      <c r="S402" s="6" t="str">
        <f>HYPERLINK("https://docs.wto.org/imrd/directdoc.asp?DDFDocuments/u/G/SPS/NCRI354A1.docx", "https://docs.wto.org/imrd/directdoc.asp?DDFDocuments/u/G/SPS/NCRI354A1.docx")</f>
        <v>https://docs.wto.org/imrd/directdoc.asp?DDFDocuments/u/G/SPS/NCRI354A1.docx</v>
      </c>
      <c r="T402" s="6" t="str">
        <f>HYPERLINK("https://docs.wto.org/imrd/directdoc.asp?DDFDocuments/v/G/SPS/NCRI354A1.docx", "https://docs.wto.org/imrd/directdoc.asp?DDFDocuments/v/G/SPS/NCRI354A1.docx")</f>
        <v>https://docs.wto.org/imrd/directdoc.asp?DDFDocuments/v/G/SPS/NCRI354A1.docx</v>
      </c>
      <c r="U402" s="6" t="s">
        <v>38</v>
      </c>
      <c r="V402" s="6" t="s">
        <v>38</v>
      </c>
      <c r="W402" s="6" t="s">
        <v>38</v>
      </c>
      <c r="X402" s="6" t="s">
        <v>38</v>
      </c>
      <c r="Y402" s="6" t="s">
        <v>38</v>
      </c>
      <c r="Z402" s="6" t="s">
        <v>38</v>
      </c>
      <c r="AA402" s="6" t="s">
        <v>38</v>
      </c>
      <c r="AB402" s="9" t="s">
        <v>38</v>
      </c>
      <c r="AC402" s="6" t="s">
        <v>38</v>
      </c>
      <c r="AD402" s="6" t="s">
        <v>38</v>
      </c>
      <c r="AE402" s="6" t="s">
        <v>38</v>
      </c>
      <c r="AF402" s="6" t="s">
        <v>38</v>
      </c>
      <c r="AG402" s="6" t="s">
        <v>38</v>
      </c>
      <c r="AH402" s="9" t="s">
        <v>38</v>
      </c>
    </row>
    <row r="403" spans="1:34" ht="20.100000000000001" customHeight="1" x14ac:dyDescent="0.25">
      <c r="A403" s="6" t="s">
        <v>447</v>
      </c>
      <c r="B403" s="10">
        <v>46168</v>
      </c>
      <c r="C403" s="8" t="str">
        <f>HYPERLINK("https://epingalert.org/en/Search?viewData= G/SPS/N/CRI/355/Add.1"," G/SPS/N/CRI/355/Add.1")</f>
        <v xml:space="preserve"> G/SPS/N/CRI/355/Add.1</v>
      </c>
      <c r="D403" s="9" t="s">
        <v>461</v>
      </c>
      <c r="E403" s="9" t="s">
        <v>461</v>
      </c>
      <c r="F403" s="9" t="s">
        <v>462</v>
      </c>
      <c r="G403" s="9" t="s">
        <v>463</v>
      </c>
      <c r="H403" s="9" t="s">
        <v>464</v>
      </c>
      <c r="I403" s="9" t="s">
        <v>39</v>
      </c>
      <c r="J403" s="9" t="s">
        <v>38</v>
      </c>
      <c r="K403" s="9" t="s">
        <v>465</v>
      </c>
      <c r="L403" s="6"/>
      <c r="M403" s="10" t="s">
        <v>38</v>
      </c>
      <c r="N403" s="7"/>
      <c r="O403" s="7"/>
      <c r="P403" s="6" t="s">
        <v>54</v>
      </c>
      <c r="Q403" s="9" t="s">
        <v>466</v>
      </c>
      <c r="R403" s="6" t="str">
        <f>HYPERLINK("https://docs.wto.org/imrd/directdoc.asp?DDFDocuments/t/G/SPS/NCRI355A1.docx", "https://docs.wto.org/imrd/directdoc.asp?DDFDocuments/t/G/SPS/NCRI355A1.docx")</f>
        <v>https://docs.wto.org/imrd/directdoc.asp?DDFDocuments/t/G/SPS/NCRI355A1.docx</v>
      </c>
      <c r="S403" s="6" t="str">
        <f>HYPERLINK("https://docs.wto.org/imrd/directdoc.asp?DDFDocuments/u/G/SPS/NCRI355A1.docx", "https://docs.wto.org/imrd/directdoc.asp?DDFDocuments/u/G/SPS/NCRI355A1.docx")</f>
        <v>https://docs.wto.org/imrd/directdoc.asp?DDFDocuments/u/G/SPS/NCRI355A1.docx</v>
      </c>
      <c r="T403" s="6" t="str">
        <f>HYPERLINK("https://docs.wto.org/imrd/directdoc.asp?DDFDocuments/v/G/SPS/NCRI355A1.docx", "https://docs.wto.org/imrd/directdoc.asp?DDFDocuments/v/G/SPS/NCRI355A1.docx")</f>
        <v>https://docs.wto.org/imrd/directdoc.asp?DDFDocuments/v/G/SPS/NCRI355A1.docx</v>
      </c>
      <c r="U403" s="6" t="s">
        <v>38</v>
      </c>
      <c r="V403" s="6" t="s">
        <v>38</v>
      </c>
      <c r="W403" s="6" t="s">
        <v>38</v>
      </c>
      <c r="X403" s="6" t="s">
        <v>38</v>
      </c>
      <c r="Y403" s="6" t="s">
        <v>38</v>
      </c>
      <c r="Z403" s="6" t="s">
        <v>38</v>
      </c>
      <c r="AA403" s="6" t="s">
        <v>38</v>
      </c>
      <c r="AB403" s="9" t="s">
        <v>38</v>
      </c>
      <c r="AC403" s="6" t="s">
        <v>38</v>
      </c>
      <c r="AD403" s="6" t="s">
        <v>38</v>
      </c>
      <c r="AE403" s="6" t="s">
        <v>38</v>
      </c>
      <c r="AF403" s="6" t="s">
        <v>38</v>
      </c>
      <c r="AG403" s="6" t="s">
        <v>38</v>
      </c>
      <c r="AH403" s="9" t="s">
        <v>38</v>
      </c>
    </row>
    <row r="404" spans="1:34" ht="20.100000000000001" customHeight="1" x14ac:dyDescent="0.25">
      <c r="A404" s="6" t="s">
        <v>406</v>
      </c>
      <c r="B404" s="10">
        <v>46168</v>
      </c>
      <c r="C404" s="8" t="str">
        <f>HYPERLINK("https://epingalert.org/en/Search?viewData= G/SPS/N/PER/1129"," G/SPS/N/PER/1129")</f>
        <v xml:space="preserve"> G/SPS/N/PER/1129</v>
      </c>
      <c r="D404" s="9" t="s">
        <v>467</v>
      </c>
      <c r="E404" s="9" t="s">
        <v>468</v>
      </c>
      <c r="F404" s="9" t="s">
        <v>469</v>
      </c>
      <c r="G404" s="9" t="s">
        <v>470</v>
      </c>
      <c r="H404" s="9" t="s">
        <v>38</v>
      </c>
      <c r="I404" s="9" t="s">
        <v>52</v>
      </c>
      <c r="J404" s="9" t="s">
        <v>38</v>
      </c>
      <c r="K404" s="9" t="s">
        <v>168</v>
      </c>
      <c r="L404" s="6" t="s">
        <v>38</v>
      </c>
      <c r="M404" s="10" t="s">
        <v>38</v>
      </c>
      <c r="N404" s="7" t="s">
        <v>74</v>
      </c>
      <c r="O404" s="7" t="s">
        <v>471</v>
      </c>
      <c r="P404" s="6" t="s">
        <v>43</v>
      </c>
      <c r="Q404" s="9" t="s">
        <v>472</v>
      </c>
      <c r="R404" s="6" t="str">
        <f>HYPERLINK("https://docs.wto.org/imrd/directdoc.asp?DDFDocuments/t/G/SPS/NPER1129.docx", "https://docs.wto.org/imrd/directdoc.asp?DDFDocuments/t/G/SPS/NPER1129.docx")</f>
        <v>https://docs.wto.org/imrd/directdoc.asp?DDFDocuments/t/G/SPS/NPER1129.docx</v>
      </c>
      <c r="S404" s="6" t="str">
        <f>HYPERLINK("https://docs.wto.org/imrd/directdoc.asp?DDFDocuments/u/G/SPS/NPER1129.docx", "https://docs.wto.org/imrd/directdoc.asp?DDFDocuments/u/G/SPS/NPER1129.docx")</f>
        <v>https://docs.wto.org/imrd/directdoc.asp?DDFDocuments/u/G/SPS/NPER1129.docx</v>
      </c>
      <c r="T404" s="6" t="str">
        <f>HYPERLINK("https://docs.wto.org/imrd/directdoc.asp?DDFDocuments/v/G/SPS/NPER1129.docx", "https://docs.wto.org/imrd/directdoc.asp?DDFDocuments/v/G/SPS/NPER1129.docx")</f>
        <v>https://docs.wto.org/imrd/directdoc.asp?DDFDocuments/v/G/SPS/NPER1129.docx</v>
      </c>
      <c r="U404" s="6" t="s">
        <v>38</v>
      </c>
      <c r="V404" s="6" t="s">
        <v>38</v>
      </c>
      <c r="W404" s="6" t="s">
        <v>38</v>
      </c>
      <c r="X404" s="6" t="s">
        <v>38</v>
      </c>
      <c r="Y404" s="6" t="s">
        <v>38</v>
      </c>
      <c r="Z404" s="6" t="s">
        <v>38</v>
      </c>
      <c r="AA404" s="6" t="s">
        <v>38</v>
      </c>
      <c r="AB404" s="9" t="s">
        <v>38</v>
      </c>
      <c r="AC404" s="6" t="s">
        <v>45</v>
      </c>
      <c r="AD404" s="6" t="s">
        <v>45</v>
      </c>
      <c r="AE404" s="6" t="s">
        <v>46</v>
      </c>
      <c r="AF404" s="6" t="s">
        <v>45</v>
      </c>
      <c r="AG404" s="6" t="s">
        <v>46</v>
      </c>
      <c r="AH404" s="9" t="s">
        <v>38</v>
      </c>
    </row>
    <row r="405" spans="1:34" ht="20.100000000000001" customHeight="1" x14ac:dyDescent="0.25">
      <c r="A405" s="6" t="s">
        <v>366</v>
      </c>
      <c r="B405" s="10">
        <v>46168</v>
      </c>
      <c r="C405" s="8" t="str">
        <f>HYPERLINK("https://epingalert.org/en/Search?viewData= G/SPS/N/THA/808"," G/SPS/N/THA/808")</f>
        <v xml:space="preserve"> G/SPS/N/THA/808</v>
      </c>
      <c r="D405" s="9" t="s">
        <v>473</v>
      </c>
      <c r="E405" s="9" t="s">
        <v>474</v>
      </c>
      <c r="F405" s="9" t="s">
        <v>369</v>
      </c>
      <c r="G405" s="9" t="s">
        <v>475</v>
      </c>
      <c r="H405" s="9" t="s">
        <v>38</v>
      </c>
      <c r="I405" s="9" t="s">
        <v>344</v>
      </c>
      <c r="J405" s="9" t="s">
        <v>38</v>
      </c>
      <c r="K405" s="9" t="s">
        <v>476</v>
      </c>
      <c r="L405" s="6" t="s">
        <v>477</v>
      </c>
      <c r="M405" s="10" t="s">
        <v>38</v>
      </c>
      <c r="N405" s="7"/>
      <c r="O405" s="7">
        <v>46165</v>
      </c>
      <c r="P405" s="6" t="s">
        <v>351</v>
      </c>
      <c r="Q405" s="6"/>
      <c r="R405" s="6" t="str">
        <f>HYPERLINK("https://docs.wto.org/imrd/directdoc.asp?DDFDocuments/t/G/SPS/NTHA808.docx", "https://docs.wto.org/imrd/directdoc.asp?DDFDocuments/t/G/SPS/NTHA808.docx")</f>
        <v>https://docs.wto.org/imrd/directdoc.asp?DDFDocuments/t/G/SPS/NTHA808.docx</v>
      </c>
      <c r="S405" s="6" t="str">
        <f>HYPERLINK("https://docs.wto.org/imrd/directdoc.asp?DDFDocuments/u/G/SPS/NTHA808.docx", "https://docs.wto.org/imrd/directdoc.asp?DDFDocuments/u/G/SPS/NTHA808.docx")</f>
        <v>https://docs.wto.org/imrd/directdoc.asp?DDFDocuments/u/G/SPS/NTHA808.docx</v>
      </c>
      <c r="T405" s="6" t="str">
        <f>HYPERLINK("https://docs.wto.org/imrd/directdoc.asp?DDFDocuments/v/G/SPS/NTHA808.docx", "https://docs.wto.org/imrd/directdoc.asp?DDFDocuments/v/G/SPS/NTHA808.docx")</f>
        <v>https://docs.wto.org/imrd/directdoc.asp?DDFDocuments/v/G/SPS/NTHA808.docx</v>
      </c>
      <c r="U405" s="6" t="s">
        <v>38</v>
      </c>
      <c r="V405" s="6" t="s">
        <v>38</v>
      </c>
      <c r="W405" s="6" t="s">
        <v>38</v>
      </c>
      <c r="X405" s="6" t="s">
        <v>38</v>
      </c>
      <c r="Y405" s="6" t="s">
        <v>38</v>
      </c>
      <c r="Z405" s="6" t="s">
        <v>38</v>
      </c>
      <c r="AA405" s="6" t="s">
        <v>38</v>
      </c>
      <c r="AB405" s="9" t="s">
        <v>38</v>
      </c>
      <c r="AC405" s="6" t="s">
        <v>45</v>
      </c>
      <c r="AD405" s="6" t="s">
        <v>46</v>
      </c>
      <c r="AE405" s="6" t="s">
        <v>45</v>
      </c>
      <c r="AF405" s="6" t="s">
        <v>45</v>
      </c>
      <c r="AG405" s="6" t="s">
        <v>46</v>
      </c>
      <c r="AH405" s="9" t="s">
        <v>38</v>
      </c>
    </row>
    <row r="406" spans="1:34" ht="20.100000000000001" customHeight="1" x14ac:dyDescent="0.25">
      <c r="A406" s="6" t="s">
        <v>366</v>
      </c>
      <c r="B406" s="10">
        <v>46168</v>
      </c>
      <c r="C406" s="8" t="str">
        <f>HYPERLINK("https://epingalert.org/en/Search?viewData= G/SPS/N/THA/809"," G/SPS/N/THA/809")</f>
        <v xml:space="preserve"> G/SPS/N/THA/809</v>
      </c>
      <c r="D406" s="9" t="s">
        <v>478</v>
      </c>
      <c r="E406" s="9" t="s">
        <v>479</v>
      </c>
      <c r="F406" s="9" t="s">
        <v>375</v>
      </c>
      <c r="G406" s="9" t="s">
        <v>475</v>
      </c>
      <c r="H406" s="9" t="s">
        <v>38</v>
      </c>
      <c r="I406" s="9" t="s">
        <v>344</v>
      </c>
      <c r="J406" s="9" t="s">
        <v>38</v>
      </c>
      <c r="K406" s="9" t="s">
        <v>476</v>
      </c>
      <c r="L406" s="6" t="s">
        <v>390</v>
      </c>
      <c r="M406" s="10" t="s">
        <v>38</v>
      </c>
      <c r="N406" s="7"/>
      <c r="O406" s="7">
        <v>46165</v>
      </c>
      <c r="P406" s="6" t="s">
        <v>351</v>
      </c>
      <c r="Q406" s="6"/>
      <c r="R406" s="6" t="str">
        <f>HYPERLINK("https://docs.wto.org/imrd/directdoc.asp?DDFDocuments/t/G/SPS/NTHA809.docx", "https://docs.wto.org/imrd/directdoc.asp?DDFDocuments/t/G/SPS/NTHA809.docx")</f>
        <v>https://docs.wto.org/imrd/directdoc.asp?DDFDocuments/t/G/SPS/NTHA809.docx</v>
      </c>
      <c r="S406" s="6" t="str">
        <f>HYPERLINK("https://docs.wto.org/imrd/directdoc.asp?DDFDocuments/u/G/SPS/NTHA809.docx", "https://docs.wto.org/imrd/directdoc.asp?DDFDocuments/u/G/SPS/NTHA809.docx")</f>
        <v>https://docs.wto.org/imrd/directdoc.asp?DDFDocuments/u/G/SPS/NTHA809.docx</v>
      </c>
      <c r="T406" s="6" t="str">
        <f>HYPERLINK("https://docs.wto.org/imrd/directdoc.asp?DDFDocuments/v/G/SPS/NTHA809.docx", "https://docs.wto.org/imrd/directdoc.asp?DDFDocuments/v/G/SPS/NTHA809.docx")</f>
        <v>https://docs.wto.org/imrd/directdoc.asp?DDFDocuments/v/G/SPS/NTHA809.docx</v>
      </c>
      <c r="U406" s="6" t="s">
        <v>38</v>
      </c>
      <c r="V406" s="6" t="s">
        <v>38</v>
      </c>
      <c r="W406" s="6" t="s">
        <v>38</v>
      </c>
      <c r="X406" s="6" t="s">
        <v>38</v>
      </c>
      <c r="Y406" s="6" t="s">
        <v>38</v>
      </c>
      <c r="Z406" s="6" t="s">
        <v>38</v>
      </c>
      <c r="AA406" s="6" t="s">
        <v>38</v>
      </c>
      <c r="AB406" s="9" t="s">
        <v>38</v>
      </c>
      <c r="AC406" s="6" t="s">
        <v>45</v>
      </c>
      <c r="AD406" s="6" t="s">
        <v>46</v>
      </c>
      <c r="AE406" s="6" t="s">
        <v>45</v>
      </c>
      <c r="AF406" s="6" t="s">
        <v>45</v>
      </c>
      <c r="AG406" s="6" t="s">
        <v>46</v>
      </c>
      <c r="AH406" s="9" t="s">
        <v>38</v>
      </c>
    </row>
    <row r="407" spans="1:34" ht="20.100000000000001" customHeight="1" x14ac:dyDescent="0.25">
      <c r="A407" s="6" t="s">
        <v>66</v>
      </c>
      <c r="B407" s="10">
        <v>46168</v>
      </c>
      <c r="C407" s="8" t="str">
        <f>HYPERLINK("https://epingalert.org/en/Search?viewData= G/TBT/N/BDI/762, G/TBT/N/KEN/2052, G/TBT/N/RWA/1419, G/TBT/N/TZA/1597, G/TBT/N/UGA/2374"," G/TBT/N/BDI/762, G/TBT/N/KEN/2052, G/TBT/N/RWA/1419, G/TBT/N/TZA/1597, G/TBT/N/UGA/2374")</f>
        <v xml:space="preserve"> G/TBT/N/BDI/762, G/TBT/N/KEN/2052, G/TBT/N/RWA/1419, G/TBT/N/TZA/1597, G/TBT/N/UGA/2374</v>
      </c>
      <c r="D407" s="9" t="s">
        <v>480</v>
      </c>
      <c r="E407" s="9" t="s">
        <v>481</v>
      </c>
      <c r="F407" s="9" t="s">
        <v>439</v>
      </c>
      <c r="G407" s="9" t="s">
        <v>440</v>
      </c>
      <c r="H407" s="9" t="s">
        <v>324</v>
      </c>
      <c r="I407" s="9" t="s">
        <v>72</v>
      </c>
      <c r="J407" s="9" t="s">
        <v>38</v>
      </c>
      <c r="K407" s="9" t="s">
        <v>73</v>
      </c>
      <c r="L407" s="6"/>
      <c r="M407" s="10">
        <v>46228</v>
      </c>
      <c r="N407" s="7" t="s">
        <v>74</v>
      </c>
      <c r="O407" s="7" t="s">
        <v>74</v>
      </c>
      <c r="P407" s="6" t="s">
        <v>43</v>
      </c>
      <c r="Q407" s="9" t="s">
        <v>482</v>
      </c>
      <c r="R407" s="6" t="str">
        <f>HYPERLINK("https://docs.wto.org/imrd/directdoc.asp?DDFDocuments/t/G/TBTN26/BDI762.docx", "https://docs.wto.org/imrd/directdoc.asp?DDFDocuments/t/G/TBTN26/BDI762.docx")</f>
        <v>https://docs.wto.org/imrd/directdoc.asp?DDFDocuments/t/G/TBTN26/BDI762.docx</v>
      </c>
      <c r="S407" s="6" t="str">
        <f>HYPERLINK("https://docs.wto.org/imrd/directdoc.asp?DDFDocuments/u/G/TBTN26/BDI762.docx", "https://docs.wto.org/imrd/directdoc.asp?DDFDocuments/u/G/TBTN26/BDI762.docx")</f>
        <v>https://docs.wto.org/imrd/directdoc.asp?DDFDocuments/u/G/TBTN26/BDI762.docx</v>
      </c>
      <c r="T407" s="6"/>
      <c r="U407" s="6" t="s">
        <v>46</v>
      </c>
      <c r="V407" s="6" t="s">
        <v>45</v>
      </c>
      <c r="W407" s="6" t="s">
        <v>45</v>
      </c>
      <c r="X407" s="6" t="s">
        <v>45</v>
      </c>
      <c r="Y407" s="6" t="s">
        <v>45</v>
      </c>
      <c r="Z407" s="6" t="s">
        <v>45</v>
      </c>
      <c r="AA407" s="6" t="s">
        <v>45</v>
      </c>
      <c r="AB407" s="9" t="s">
        <v>483</v>
      </c>
      <c r="AC407" s="6" t="s">
        <v>38</v>
      </c>
      <c r="AD407" s="6" t="s">
        <v>38</v>
      </c>
      <c r="AE407" s="6" t="s">
        <v>38</v>
      </c>
      <c r="AF407" s="6" t="s">
        <v>38</v>
      </c>
      <c r="AG407" s="6" t="s">
        <v>38</v>
      </c>
      <c r="AH407" s="9" t="s">
        <v>38</v>
      </c>
    </row>
    <row r="408" spans="1:34" ht="20.100000000000001" customHeight="1" x14ac:dyDescent="0.25">
      <c r="A408" s="6" t="s">
        <v>77</v>
      </c>
      <c r="B408" s="10">
        <v>46168</v>
      </c>
      <c r="C408" s="8" t="str">
        <f>HYPERLINK("https://epingalert.org/en/Search?viewData= G/TBT/N/BDI/762, G/TBT/N/KEN/2052, G/TBT/N/RWA/1419, G/TBT/N/TZA/1597, G/TBT/N/UGA/2374"," G/TBT/N/BDI/762, G/TBT/N/KEN/2052, G/TBT/N/RWA/1419, G/TBT/N/TZA/1597, G/TBT/N/UGA/2374")</f>
        <v xml:space="preserve"> G/TBT/N/BDI/762, G/TBT/N/KEN/2052, G/TBT/N/RWA/1419, G/TBT/N/TZA/1597, G/TBT/N/UGA/2374</v>
      </c>
      <c r="D408" s="9" t="s">
        <v>480</v>
      </c>
      <c r="E408" s="9" t="s">
        <v>481</v>
      </c>
      <c r="F408" s="9" t="s">
        <v>439</v>
      </c>
      <c r="G408" s="9" t="s">
        <v>440</v>
      </c>
      <c r="H408" s="9" t="s">
        <v>324</v>
      </c>
      <c r="I408" s="9" t="s">
        <v>72</v>
      </c>
      <c r="J408" s="9" t="s">
        <v>38</v>
      </c>
      <c r="K408" s="9" t="s">
        <v>73</v>
      </c>
      <c r="L408" s="6"/>
      <c r="M408" s="10">
        <v>46228</v>
      </c>
      <c r="N408" s="7" t="s">
        <v>74</v>
      </c>
      <c r="O408" s="7" t="s">
        <v>74</v>
      </c>
      <c r="P408" s="6" t="s">
        <v>43</v>
      </c>
      <c r="Q408" s="9" t="s">
        <v>482</v>
      </c>
      <c r="R408" s="6" t="str">
        <f>HYPERLINK("https://docs.wto.org/imrd/directdoc.asp?DDFDocuments/t/G/TBTN26/BDI762.docx", "https://docs.wto.org/imrd/directdoc.asp?DDFDocuments/t/G/TBTN26/BDI762.docx")</f>
        <v>https://docs.wto.org/imrd/directdoc.asp?DDFDocuments/t/G/TBTN26/BDI762.docx</v>
      </c>
      <c r="S408" s="6" t="str">
        <f>HYPERLINK("https://docs.wto.org/imrd/directdoc.asp?DDFDocuments/u/G/TBTN26/BDI762.docx", "https://docs.wto.org/imrd/directdoc.asp?DDFDocuments/u/G/TBTN26/BDI762.docx")</f>
        <v>https://docs.wto.org/imrd/directdoc.asp?DDFDocuments/u/G/TBTN26/BDI762.docx</v>
      </c>
      <c r="T408" s="6"/>
      <c r="U408" s="6" t="s">
        <v>46</v>
      </c>
      <c r="V408" s="6" t="s">
        <v>45</v>
      </c>
      <c r="W408" s="6" t="s">
        <v>45</v>
      </c>
      <c r="X408" s="6" t="s">
        <v>45</v>
      </c>
      <c r="Y408" s="6" t="s">
        <v>45</v>
      </c>
      <c r="Z408" s="6" t="s">
        <v>45</v>
      </c>
      <c r="AA408" s="6" t="s">
        <v>45</v>
      </c>
      <c r="AB408" s="9" t="s">
        <v>483</v>
      </c>
      <c r="AC408" s="6" t="s">
        <v>38</v>
      </c>
      <c r="AD408" s="6" t="s">
        <v>38</v>
      </c>
      <c r="AE408" s="6" t="s">
        <v>38</v>
      </c>
      <c r="AF408" s="6" t="s">
        <v>38</v>
      </c>
      <c r="AG408" s="6" t="s">
        <v>38</v>
      </c>
      <c r="AH408" s="9" t="s">
        <v>38</v>
      </c>
    </row>
    <row r="409" spans="1:34" ht="20.100000000000001" customHeight="1" x14ac:dyDescent="0.25">
      <c r="A409" s="6" t="s">
        <v>78</v>
      </c>
      <c r="B409" s="10">
        <v>46168</v>
      </c>
      <c r="C409" s="8" t="str">
        <f>HYPERLINK("https://epingalert.org/en/Search?viewData= G/TBT/N/BDI/762, G/TBT/N/KEN/2052, G/TBT/N/RWA/1419, G/TBT/N/TZA/1597, G/TBT/N/UGA/2374"," G/TBT/N/BDI/762, G/TBT/N/KEN/2052, G/TBT/N/RWA/1419, G/TBT/N/TZA/1597, G/TBT/N/UGA/2374")</f>
        <v xml:space="preserve"> G/TBT/N/BDI/762, G/TBT/N/KEN/2052, G/TBT/N/RWA/1419, G/TBT/N/TZA/1597, G/TBT/N/UGA/2374</v>
      </c>
      <c r="D409" s="9" t="s">
        <v>480</v>
      </c>
      <c r="E409" s="9" t="s">
        <v>481</v>
      </c>
      <c r="F409" s="9" t="s">
        <v>439</v>
      </c>
      <c r="G409" s="9" t="s">
        <v>440</v>
      </c>
      <c r="H409" s="9" t="s">
        <v>324</v>
      </c>
      <c r="I409" s="9" t="s">
        <v>72</v>
      </c>
      <c r="J409" s="9" t="s">
        <v>38</v>
      </c>
      <c r="K409" s="9" t="s">
        <v>73</v>
      </c>
      <c r="L409" s="6"/>
      <c r="M409" s="10">
        <v>46228</v>
      </c>
      <c r="N409" s="7" t="s">
        <v>74</v>
      </c>
      <c r="O409" s="7" t="s">
        <v>74</v>
      </c>
      <c r="P409" s="6" t="s">
        <v>43</v>
      </c>
      <c r="Q409" s="9" t="s">
        <v>482</v>
      </c>
      <c r="R409" s="6" t="str">
        <f>HYPERLINK("https://docs.wto.org/imrd/directdoc.asp?DDFDocuments/t/G/TBTN26/BDI762.docx", "https://docs.wto.org/imrd/directdoc.asp?DDFDocuments/t/G/TBTN26/BDI762.docx")</f>
        <v>https://docs.wto.org/imrd/directdoc.asp?DDFDocuments/t/G/TBTN26/BDI762.docx</v>
      </c>
      <c r="S409" s="6" t="str">
        <f>HYPERLINK("https://docs.wto.org/imrd/directdoc.asp?DDFDocuments/u/G/TBTN26/BDI762.docx", "https://docs.wto.org/imrd/directdoc.asp?DDFDocuments/u/G/TBTN26/BDI762.docx")</f>
        <v>https://docs.wto.org/imrd/directdoc.asp?DDFDocuments/u/G/TBTN26/BDI762.docx</v>
      </c>
      <c r="T409" s="6"/>
      <c r="U409" s="6" t="s">
        <v>46</v>
      </c>
      <c r="V409" s="6" t="s">
        <v>45</v>
      </c>
      <c r="W409" s="6" t="s">
        <v>45</v>
      </c>
      <c r="X409" s="6" t="s">
        <v>45</v>
      </c>
      <c r="Y409" s="6" t="s">
        <v>45</v>
      </c>
      <c r="Z409" s="6" t="s">
        <v>45</v>
      </c>
      <c r="AA409" s="6" t="s">
        <v>45</v>
      </c>
      <c r="AB409" s="9" t="s">
        <v>483</v>
      </c>
      <c r="AC409" s="6" t="s">
        <v>38</v>
      </c>
      <c r="AD409" s="6" t="s">
        <v>38</v>
      </c>
      <c r="AE409" s="6" t="s">
        <v>38</v>
      </c>
      <c r="AF409" s="6" t="s">
        <v>38</v>
      </c>
      <c r="AG409" s="6" t="s">
        <v>38</v>
      </c>
      <c r="AH409" s="9" t="s">
        <v>38</v>
      </c>
    </row>
    <row r="410" spans="1:34" ht="20.100000000000001" customHeight="1" x14ac:dyDescent="0.25">
      <c r="A410" s="6" t="s">
        <v>79</v>
      </c>
      <c r="B410" s="10">
        <v>46168</v>
      </c>
      <c r="C410" s="8" t="str">
        <f>HYPERLINK("https://epingalert.org/en/Search?viewData= G/TBT/N/BDI/762, G/TBT/N/KEN/2052, G/TBT/N/RWA/1419, G/TBT/N/TZA/1597, G/TBT/N/UGA/2374"," G/TBT/N/BDI/762, G/TBT/N/KEN/2052, G/TBT/N/RWA/1419, G/TBT/N/TZA/1597, G/TBT/N/UGA/2374")</f>
        <v xml:space="preserve"> G/TBT/N/BDI/762, G/TBT/N/KEN/2052, G/TBT/N/RWA/1419, G/TBT/N/TZA/1597, G/TBT/N/UGA/2374</v>
      </c>
      <c r="D410" s="9" t="s">
        <v>480</v>
      </c>
      <c r="E410" s="9" t="s">
        <v>481</v>
      </c>
      <c r="F410" s="9" t="s">
        <v>439</v>
      </c>
      <c r="G410" s="9" t="s">
        <v>440</v>
      </c>
      <c r="H410" s="9" t="s">
        <v>324</v>
      </c>
      <c r="I410" s="9" t="s">
        <v>72</v>
      </c>
      <c r="J410" s="9" t="s">
        <v>38</v>
      </c>
      <c r="K410" s="9" t="s">
        <v>73</v>
      </c>
      <c r="L410" s="6"/>
      <c r="M410" s="10">
        <v>46228</v>
      </c>
      <c r="N410" s="7" t="s">
        <v>74</v>
      </c>
      <c r="O410" s="7" t="s">
        <v>74</v>
      </c>
      <c r="P410" s="6" t="s">
        <v>43</v>
      </c>
      <c r="Q410" s="9" t="s">
        <v>482</v>
      </c>
      <c r="R410" s="6" t="str">
        <f>HYPERLINK("https://docs.wto.org/imrd/directdoc.asp?DDFDocuments/t/G/TBTN26/BDI762.docx", "https://docs.wto.org/imrd/directdoc.asp?DDFDocuments/t/G/TBTN26/BDI762.docx")</f>
        <v>https://docs.wto.org/imrd/directdoc.asp?DDFDocuments/t/G/TBTN26/BDI762.docx</v>
      </c>
      <c r="S410" s="6" t="str">
        <f>HYPERLINK("https://docs.wto.org/imrd/directdoc.asp?DDFDocuments/u/G/TBTN26/BDI762.docx", "https://docs.wto.org/imrd/directdoc.asp?DDFDocuments/u/G/TBTN26/BDI762.docx")</f>
        <v>https://docs.wto.org/imrd/directdoc.asp?DDFDocuments/u/G/TBTN26/BDI762.docx</v>
      </c>
      <c r="T410" s="6"/>
      <c r="U410" s="6" t="s">
        <v>46</v>
      </c>
      <c r="V410" s="6" t="s">
        <v>45</v>
      </c>
      <c r="W410" s="6" t="s">
        <v>45</v>
      </c>
      <c r="X410" s="6" t="s">
        <v>45</v>
      </c>
      <c r="Y410" s="6" t="s">
        <v>45</v>
      </c>
      <c r="Z410" s="6" t="s">
        <v>45</v>
      </c>
      <c r="AA410" s="6" t="s">
        <v>45</v>
      </c>
      <c r="AB410" s="9" t="s">
        <v>483</v>
      </c>
      <c r="AC410" s="6" t="s">
        <v>38</v>
      </c>
      <c r="AD410" s="6" t="s">
        <v>38</v>
      </c>
      <c r="AE410" s="6" t="s">
        <v>38</v>
      </c>
      <c r="AF410" s="6" t="s">
        <v>38</v>
      </c>
      <c r="AG410" s="6" t="s">
        <v>38</v>
      </c>
      <c r="AH410" s="9" t="s">
        <v>38</v>
      </c>
    </row>
    <row r="411" spans="1:34" ht="20.100000000000001" customHeight="1" x14ac:dyDescent="0.25">
      <c r="A411" s="6" t="s">
        <v>80</v>
      </c>
      <c r="B411" s="10">
        <v>46168</v>
      </c>
      <c r="C411" s="8" t="str">
        <f>HYPERLINK("https://epingalert.org/en/Search?viewData= G/TBT/N/BDI/762, G/TBT/N/KEN/2052, G/TBT/N/RWA/1419, G/TBT/N/TZA/1597, G/TBT/N/UGA/2374"," G/TBT/N/BDI/762, G/TBT/N/KEN/2052, G/TBT/N/RWA/1419, G/TBT/N/TZA/1597, G/TBT/N/UGA/2374")</f>
        <v xml:space="preserve"> G/TBT/N/BDI/762, G/TBT/N/KEN/2052, G/TBT/N/RWA/1419, G/TBT/N/TZA/1597, G/TBT/N/UGA/2374</v>
      </c>
      <c r="D411" s="9" t="s">
        <v>480</v>
      </c>
      <c r="E411" s="9" t="s">
        <v>481</v>
      </c>
      <c r="F411" s="9" t="s">
        <v>439</v>
      </c>
      <c r="G411" s="9" t="s">
        <v>440</v>
      </c>
      <c r="H411" s="9" t="s">
        <v>324</v>
      </c>
      <c r="I411" s="9" t="s">
        <v>72</v>
      </c>
      <c r="J411" s="9" t="s">
        <v>38</v>
      </c>
      <c r="K411" s="9" t="s">
        <v>73</v>
      </c>
      <c r="L411" s="6"/>
      <c r="M411" s="10">
        <v>46228</v>
      </c>
      <c r="N411" s="7" t="s">
        <v>74</v>
      </c>
      <c r="O411" s="7" t="s">
        <v>74</v>
      </c>
      <c r="P411" s="6" t="s">
        <v>43</v>
      </c>
      <c r="Q411" s="9" t="s">
        <v>482</v>
      </c>
      <c r="R411" s="6" t="str">
        <f>HYPERLINK("https://docs.wto.org/imrd/directdoc.asp?DDFDocuments/t/G/TBTN26/BDI762.docx", "https://docs.wto.org/imrd/directdoc.asp?DDFDocuments/t/G/TBTN26/BDI762.docx")</f>
        <v>https://docs.wto.org/imrd/directdoc.asp?DDFDocuments/t/G/TBTN26/BDI762.docx</v>
      </c>
      <c r="S411" s="6" t="str">
        <f>HYPERLINK("https://docs.wto.org/imrd/directdoc.asp?DDFDocuments/u/G/TBTN26/BDI762.docx", "https://docs.wto.org/imrd/directdoc.asp?DDFDocuments/u/G/TBTN26/BDI762.docx")</f>
        <v>https://docs.wto.org/imrd/directdoc.asp?DDFDocuments/u/G/TBTN26/BDI762.docx</v>
      </c>
      <c r="T411" s="6"/>
      <c r="U411" s="6" t="s">
        <v>46</v>
      </c>
      <c r="V411" s="6" t="s">
        <v>45</v>
      </c>
      <c r="W411" s="6" t="s">
        <v>45</v>
      </c>
      <c r="X411" s="6" t="s">
        <v>45</v>
      </c>
      <c r="Y411" s="6" t="s">
        <v>45</v>
      </c>
      <c r="Z411" s="6" t="s">
        <v>45</v>
      </c>
      <c r="AA411" s="6" t="s">
        <v>45</v>
      </c>
      <c r="AB411" s="9" t="s">
        <v>483</v>
      </c>
      <c r="AC411" s="6" t="s">
        <v>38</v>
      </c>
      <c r="AD411" s="6" t="s">
        <v>38</v>
      </c>
      <c r="AE411" s="6" t="s">
        <v>38</v>
      </c>
      <c r="AF411" s="6" t="s">
        <v>38</v>
      </c>
      <c r="AG411" s="6" t="s">
        <v>38</v>
      </c>
      <c r="AH411" s="9" t="s">
        <v>38</v>
      </c>
    </row>
    <row r="412" spans="1:34" ht="20.100000000000001" customHeight="1" x14ac:dyDescent="0.25">
      <c r="A412" s="6" t="s">
        <v>66</v>
      </c>
      <c r="B412" s="10">
        <v>46168</v>
      </c>
      <c r="C412" s="8" t="str">
        <f>HYPERLINK("https://epingalert.org/en/Search?viewData= G/TBT/N/BDI/763, G/TBT/N/KEN/2053, G/TBT/N/RWA/1420, G/TBT/N/TZA/1598, G/TBT/N/UGA/2375"," G/TBT/N/BDI/763, G/TBT/N/KEN/2053, G/TBT/N/RWA/1420, G/TBT/N/TZA/1598, G/TBT/N/UGA/2375")</f>
        <v xml:space="preserve"> G/TBT/N/BDI/763, G/TBT/N/KEN/2053, G/TBT/N/RWA/1420, G/TBT/N/TZA/1598, G/TBT/N/UGA/2375</v>
      </c>
      <c r="D412" s="9" t="s">
        <v>484</v>
      </c>
      <c r="E412" s="9" t="s">
        <v>485</v>
      </c>
      <c r="F412" s="9" t="s">
        <v>434</v>
      </c>
      <c r="G412" s="9" t="s">
        <v>435</v>
      </c>
      <c r="H412" s="9" t="s">
        <v>324</v>
      </c>
      <c r="I412" s="9" t="s">
        <v>72</v>
      </c>
      <c r="J412" s="9" t="s">
        <v>38</v>
      </c>
      <c r="K412" s="9" t="s">
        <v>73</v>
      </c>
      <c r="L412" s="6"/>
      <c r="M412" s="10">
        <v>46228</v>
      </c>
      <c r="N412" s="7" t="s">
        <v>74</v>
      </c>
      <c r="O412" s="7" t="s">
        <v>74</v>
      </c>
      <c r="P412" s="6" t="s">
        <v>43</v>
      </c>
      <c r="Q412" s="9" t="s">
        <v>486</v>
      </c>
      <c r="R412" s="6" t="str">
        <f>HYPERLINK("https://docs.wto.org/imrd/directdoc.asp?DDFDocuments/t/G/TBTN26/BDI763.docx", "https://docs.wto.org/imrd/directdoc.asp?DDFDocuments/t/G/TBTN26/BDI763.docx")</f>
        <v>https://docs.wto.org/imrd/directdoc.asp?DDFDocuments/t/G/TBTN26/BDI763.docx</v>
      </c>
      <c r="S412" s="6" t="str">
        <f>HYPERLINK("https://docs.wto.org/imrd/directdoc.asp?DDFDocuments/u/G/TBTN26/BDI763.docx", "https://docs.wto.org/imrd/directdoc.asp?DDFDocuments/u/G/TBTN26/BDI763.docx")</f>
        <v>https://docs.wto.org/imrd/directdoc.asp?DDFDocuments/u/G/TBTN26/BDI763.docx</v>
      </c>
      <c r="T412" s="6"/>
      <c r="U412" s="6" t="s">
        <v>46</v>
      </c>
      <c r="V412" s="6" t="s">
        <v>45</v>
      </c>
      <c r="W412" s="6" t="s">
        <v>45</v>
      </c>
      <c r="X412" s="6" t="s">
        <v>45</v>
      </c>
      <c r="Y412" s="6" t="s">
        <v>45</v>
      </c>
      <c r="Z412" s="6" t="s">
        <v>45</v>
      </c>
      <c r="AA412" s="6" t="s">
        <v>45</v>
      </c>
      <c r="AB412" s="9" t="s">
        <v>487</v>
      </c>
      <c r="AC412" s="6" t="s">
        <v>38</v>
      </c>
      <c r="AD412" s="6" t="s">
        <v>38</v>
      </c>
      <c r="AE412" s="6" t="s">
        <v>38</v>
      </c>
      <c r="AF412" s="6" t="s">
        <v>38</v>
      </c>
      <c r="AG412" s="6" t="s">
        <v>38</v>
      </c>
      <c r="AH412" s="9" t="s">
        <v>38</v>
      </c>
    </row>
    <row r="413" spans="1:34" ht="20.100000000000001" customHeight="1" x14ac:dyDescent="0.25">
      <c r="A413" s="6" t="s">
        <v>77</v>
      </c>
      <c r="B413" s="10">
        <v>46168</v>
      </c>
      <c r="C413" s="8" t="str">
        <f>HYPERLINK("https://epingalert.org/en/Search?viewData= G/TBT/N/BDI/763, G/TBT/N/KEN/2053, G/TBT/N/RWA/1420, G/TBT/N/TZA/1598, G/TBT/N/UGA/2375"," G/TBT/N/BDI/763, G/TBT/N/KEN/2053, G/TBT/N/RWA/1420, G/TBT/N/TZA/1598, G/TBT/N/UGA/2375")</f>
        <v xml:space="preserve"> G/TBT/N/BDI/763, G/TBT/N/KEN/2053, G/TBT/N/RWA/1420, G/TBT/N/TZA/1598, G/TBT/N/UGA/2375</v>
      </c>
      <c r="D413" s="9" t="s">
        <v>484</v>
      </c>
      <c r="E413" s="9" t="s">
        <v>485</v>
      </c>
      <c r="F413" s="9" t="s">
        <v>434</v>
      </c>
      <c r="G413" s="9" t="s">
        <v>435</v>
      </c>
      <c r="H413" s="9" t="s">
        <v>324</v>
      </c>
      <c r="I413" s="9" t="s">
        <v>72</v>
      </c>
      <c r="J413" s="9" t="s">
        <v>38</v>
      </c>
      <c r="K413" s="9" t="s">
        <v>73</v>
      </c>
      <c r="L413" s="6"/>
      <c r="M413" s="10">
        <v>46228</v>
      </c>
      <c r="N413" s="7" t="s">
        <v>74</v>
      </c>
      <c r="O413" s="7" t="s">
        <v>74</v>
      </c>
      <c r="P413" s="6" t="s">
        <v>43</v>
      </c>
      <c r="Q413" s="9" t="s">
        <v>486</v>
      </c>
      <c r="R413" s="6" t="str">
        <f>HYPERLINK("https://docs.wto.org/imrd/directdoc.asp?DDFDocuments/t/G/TBTN26/BDI763.docx", "https://docs.wto.org/imrd/directdoc.asp?DDFDocuments/t/G/TBTN26/BDI763.docx")</f>
        <v>https://docs.wto.org/imrd/directdoc.asp?DDFDocuments/t/G/TBTN26/BDI763.docx</v>
      </c>
      <c r="S413" s="6" t="str">
        <f>HYPERLINK("https://docs.wto.org/imrd/directdoc.asp?DDFDocuments/u/G/TBTN26/BDI763.docx", "https://docs.wto.org/imrd/directdoc.asp?DDFDocuments/u/G/TBTN26/BDI763.docx")</f>
        <v>https://docs.wto.org/imrd/directdoc.asp?DDFDocuments/u/G/TBTN26/BDI763.docx</v>
      </c>
      <c r="T413" s="6"/>
      <c r="U413" s="6" t="s">
        <v>46</v>
      </c>
      <c r="V413" s="6" t="s">
        <v>45</v>
      </c>
      <c r="W413" s="6" t="s">
        <v>45</v>
      </c>
      <c r="X413" s="6" t="s">
        <v>45</v>
      </c>
      <c r="Y413" s="6" t="s">
        <v>45</v>
      </c>
      <c r="Z413" s="6" t="s">
        <v>45</v>
      </c>
      <c r="AA413" s="6" t="s">
        <v>45</v>
      </c>
      <c r="AB413" s="9" t="s">
        <v>487</v>
      </c>
      <c r="AC413" s="6" t="s">
        <v>38</v>
      </c>
      <c r="AD413" s="6" t="s">
        <v>38</v>
      </c>
      <c r="AE413" s="6" t="s">
        <v>38</v>
      </c>
      <c r="AF413" s="6" t="s">
        <v>38</v>
      </c>
      <c r="AG413" s="6" t="s">
        <v>38</v>
      </c>
      <c r="AH413" s="9" t="s">
        <v>38</v>
      </c>
    </row>
    <row r="414" spans="1:34" ht="20.100000000000001" customHeight="1" x14ac:dyDescent="0.25">
      <c r="A414" s="6" t="s">
        <v>78</v>
      </c>
      <c r="B414" s="10">
        <v>46168</v>
      </c>
      <c r="C414" s="8" t="str">
        <f>HYPERLINK("https://epingalert.org/en/Search?viewData= G/TBT/N/BDI/763, G/TBT/N/KEN/2053, G/TBT/N/RWA/1420, G/TBT/N/TZA/1598, G/TBT/N/UGA/2375"," G/TBT/N/BDI/763, G/TBT/N/KEN/2053, G/TBT/N/RWA/1420, G/TBT/N/TZA/1598, G/TBT/N/UGA/2375")</f>
        <v xml:space="preserve"> G/TBT/N/BDI/763, G/TBT/N/KEN/2053, G/TBT/N/RWA/1420, G/TBT/N/TZA/1598, G/TBT/N/UGA/2375</v>
      </c>
      <c r="D414" s="9" t="s">
        <v>484</v>
      </c>
      <c r="E414" s="9" t="s">
        <v>485</v>
      </c>
      <c r="F414" s="9" t="s">
        <v>434</v>
      </c>
      <c r="G414" s="9" t="s">
        <v>435</v>
      </c>
      <c r="H414" s="9" t="s">
        <v>324</v>
      </c>
      <c r="I414" s="9" t="s">
        <v>72</v>
      </c>
      <c r="J414" s="9" t="s">
        <v>38</v>
      </c>
      <c r="K414" s="9" t="s">
        <v>73</v>
      </c>
      <c r="L414" s="6"/>
      <c r="M414" s="10">
        <v>46228</v>
      </c>
      <c r="N414" s="7" t="s">
        <v>74</v>
      </c>
      <c r="O414" s="7" t="s">
        <v>74</v>
      </c>
      <c r="P414" s="6" t="s">
        <v>43</v>
      </c>
      <c r="Q414" s="9" t="s">
        <v>486</v>
      </c>
      <c r="R414" s="6" t="str">
        <f>HYPERLINK("https://docs.wto.org/imrd/directdoc.asp?DDFDocuments/t/G/TBTN26/BDI763.docx", "https://docs.wto.org/imrd/directdoc.asp?DDFDocuments/t/G/TBTN26/BDI763.docx")</f>
        <v>https://docs.wto.org/imrd/directdoc.asp?DDFDocuments/t/G/TBTN26/BDI763.docx</v>
      </c>
      <c r="S414" s="6" t="str">
        <f>HYPERLINK("https://docs.wto.org/imrd/directdoc.asp?DDFDocuments/u/G/TBTN26/BDI763.docx", "https://docs.wto.org/imrd/directdoc.asp?DDFDocuments/u/G/TBTN26/BDI763.docx")</f>
        <v>https://docs.wto.org/imrd/directdoc.asp?DDFDocuments/u/G/TBTN26/BDI763.docx</v>
      </c>
      <c r="T414" s="6"/>
      <c r="U414" s="6" t="s">
        <v>46</v>
      </c>
      <c r="V414" s="6" t="s">
        <v>45</v>
      </c>
      <c r="W414" s="6" t="s">
        <v>45</v>
      </c>
      <c r="X414" s="6" t="s">
        <v>45</v>
      </c>
      <c r="Y414" s="6" t="s">
        <v>45</v>
      </c>
      <c r="Z414" s="6" t="s">
        <v>45</v>
      </c>
      <c r="AA414" s="6" t="s">
        <v>45</v>
      </c>
      <c r="AB414" s="9" t="s">
        <v>487</v>
      </c>
      <c r="AC414" s="6" t="s">
        <v>38</v>
      </c>
      <c r="AD414" s="6" t="s">
        <v>38</v>
      </c>
      <c r="AE414" s="6" t="s">
        <v>38</v>
      </c>
      <c r="AF414" s="6" t="s">
        <v>38</v>
      </c>
      <c r="AG414" s="6" t="s">
        <v>38</v>
      </c>
      <c r="AH414" s="9" t="s">
        <v>38</v>
      </c>
    </row>
    <row r="415" spans="1:34" ht="20.100000000000001" customHeight="1" x14ac:dyDescent="0.25">
      <c r="A415" s="6" t="s">
        <v>79</v>
      </c>
      <c r="B415" s="10">
        <v>46168</v>
      </c>
      <c r="C415" s="8" t="str">
        <f>HYPERLINK("https://epingalert.org/en/Search?viewData= G/TBT/N/BDI/763, G/TBT/N/KEN/2053, G/TBT/N/RWA/1420, G/TBT/N/TZA/1598, G/TBT/N/UGA/2375"," G/TBT/N/BDI/763, G/TBT/N/KEN/2053, G/TBT/N/RWA/1420, G/TBT/N/TZA/1598, G/TBT/N/UGA/2375")</f>
        <v xml:space="preserve"> G/TBT/N/BDI/763, G/TBT/N/KEN/2053, G/TBT/N/RWA/1420, G/TBT/N/TZA/1598, G/TBT/N/UGA/2375</v>
      </c>
      <c r="D415" s="9" t="s">
        <v>484</v>
      </c>
      <c r="E415" s="9" t="s">
        <v>485</v>
      </c>
      <c r="F415" s="9" t="s">
        <v>434</v>
      </c>
      <c r="G415" s="9" t="s">
        <v>435</v>
      </c>
      <c r="H415" s="9" t="s">
        <v>324</v>
      </c>
      <c r="I415" s="9" t="s">
        <v>72</v>
      </c>
      <c r="J415" s="9" t="s">
        <v>38</v>
      </c>
      <c r="K415" s="9" t="s">
        <v>73</v>
      </c>
      <c r="L415" s="6"/>
      <c r="M415" s="10">
        <v>46228</v>
      </c>
      <c r="N415" s="7" t="s">
        <v>74</v>
      </c>
      <c r="O415" s="7" t="s">
        <v>74</v>
      </c>
      <c r="P415" s="6" t="s">
        <v>43</v>
      </c>
      <c r="Q415" s="9" t="s">
        <v>486</v>
      </c>
      <c r="R415" s="6" t="str">
        <f>HYPERLINK("https://docs.wto.org/imrd/directdoc.asp?DDFDocuments/t/G/TBTN26/BDI763.docx", "https://docs.wto.org/imrd/directdoc.asp?DDFDocuments/t/G/TBTN26/BDI763.docx")</f>
        <v>https://docs.wto.org/imrd/directdoc.asp?DDFDocuments/t/G/TBTN26/BDI763.docx</v>
      </c>
      <c r="S415" s="6" t="str">
        <f>HYPERLINK("https://docs.wto.org/imrd/directdoc.asp?DDFDocuments/u/G/TBTN26/BDI763.docx", "https://docs.wto.org/imrd/directdoc.asp?DDFDocuments/u/G/TBTN26/BDI763.docx")</f>
        <v>https://docs.wto.org/imrd/directdoc.asp?DDFDocuments/u/G/TBTN26/BDI763.docx</v>
      </c>
      <c r="T415" s="6"/>
      <c r="U415" s="6" t="s">
        <v>46</v>
      </c>
      <c r="V415" s="6" t="s">
        <v>45</v>
      </c>
      <c r="W415" s="6" t="s">
        <v>45</v>
      </c>
      <c r="X415" s="6" t="s">
        <v>45</v>
      </c>
      <c r="Y415" s="6" t="s">
        <v>45</v>
      </c>
      <c r="Z415" s="6" t="s">
        <v>45</v>
      </c>
      <c r="AA415" s="6" t="s">
        <v>45</v>
      </c>
      <c r="AB415" s="9" t="s">
        <v>487</v>
      </c>
      <c r="AC415" s="6" t="s">
        <v>38</v>
      </c>
      <c r="AD415" s="6" t="s">
        <v>38</v>
      </c>
      <c r="AE415" s="6" t="s">
        <v>38</v>
      </c>
      <c r="AF415" s="6" t="s">
        <v>38</v>
      </c>
      <c r="AG415" s="6" t="s">
        <v>38</v>
      </c>
      <c r="AH415" s="9" t="s">
        <v>38</v>
      </c>
    </row>
    <row r="416" spans="1:34" ht="20.100000000000001" customHeight="1" x14ac:dyDescent="0.25">
      <c r="A416" s="6" t="s">
        <v>80</v>
      </c>
      <c r="B416" s="10">
        <v>46168</v>
      </c>
      <c r="C416" s="8" t="str">
        <f>HYPERLINK("https://epingalert.org/en/Search?viewData= G/TBT/N/BDI/763, G/TBT/N/KEN/2053, G/TBT/N/RWA/1420, G/TBT/N/TZA/1598, G/TBT/N/UGA/2375"," G/TBT/N/BDI/763, G/TBT/N/KEN/2053, G/TBT/N/RWA/1420, G/TBT/N/TZA/1598, G/TBT/N/UGA/2375")</f>
        <v xml:space="preserve"> G/TBT/N/BDI/763, G/TBT/N/KEN/2053, G/TBT/N/RWA/1420, G/TBT/N/TZA/1598, G/TBT/N/UGA/2375</v>
      </c>
      <c r="D416" s="9" t="s">
        <v>484</v>
      </c>
      <c r="E416" s="9" t="s">
        <v>485</v>
      </c>
      <c r="F416" s="9" t="s">
        <v>434</v>
      </c>
      <c r="G416" s="9" t="s">
        <v>435</v>
      </c>
      <c r="H416" s="9" t="s">
        <v>324</v>
      </c>
      <c r="I416" s="9" t="s">
        <v>72</v>
      </c>
      <c r="J416" s="9" t="s">
        <v>38</v>
      </c>
      <c r="K416" s="9" t="s">
        <v>73</v>
      </c>
      <c r="L416" s="6"/>
      <c r="M416" s="10">
        <v>46228</v>
      </c>
      <c r="N416" s="7" t="s">
        <v>74</v>
      </c>
      <c r="O416" s="7" t="s">
        <v>74</v>
      </c>
      <c r="P416" s="6" t="s">
        <v>43</v>
      </c>
      <c r="Q416" s="9" t="s">
        <v>486</v>
      </c>
      <c r="R416" s="6" t="str">
        <f>HYPERLINK("https://docs.wto.org/imrd/directdoc.asp?DDFDocuments/t/G/TBTN26/BDI763.docx", "https://docs.wto.org/imrd/directdoc.asp?DDFDocuments/t/G/TBTN26/BDI763.docx")</f>
        <v>https://docs.wto.org/imrd/directdoc.asp?DDFDocuments/t/G/TBTN26/BDI763.docx</v>
      </c>
      <c r="S416" s="6" t="str">
        <f>HYPERLINK("https://docs.wto.org/imrd/directdoc.asp?DDFDocuments/u/G/TBTN26/BDI763.docx", "https://docs.wto.org/imrd/directdoc.asp?DDFDocuments/u/G/TBTN26/BDI763.docx")</f>
        <v>https://docs.wto.org/imrd/directdoc.asp?DDFDocuments/u/G/TBTN26/BDI763.docx</v>
      </c>
      <c r="T416" s="6"/>
      <c r="U416" s="6" t="s">
        <v>46</v>
      </c>
      <c r="V416" s="6" t="s">
        <v>45</v>
      </c>
      <c r="W416" s="6" t="s">
        <v>45</v>
      </c>
      <c r="X416" s="6" t="s">
        <v>45</v>
      </c>
      <c r="Y416" s="6" t="s">
        <v>45</v>
      </c>
      <c r="Z416" s="6" t="s">
        <v>45</v>
      </c>
      <c r="AA416" s="6" t="s">
        <v>45</v>
      </c>
      <c r="AB416" s="9" t="s">
        <v>487</v>
      </c>
      <c r="AC416" s="6" t="s">
        <v>38</v>
      </c>
      <c r="AD416" s="6" t="s">
        <v>38</v>
      </c>
      <c r="AE416" s="6" t="s">
        <v>38</v>
      </c>
      <c r="AF416" s="6" t="s">
        <v>38</v>
      </c>
      <c r="AG416" s="6" t="s">
        <v>38</v>
      </c>
      <c r="AH416" s="9" t="s">
        <v>38</v>
      </c>
    </row>
    <row r="417" spans="1:34" ht="20.100000000000001" customHeight="1" x14ac:dyDescent="0.25">
      <c r="A417" s="6" t="s">
        <v>66</v>
      </c>
      <c r="B417" s="10">
        <v>46168</v>
      </c>
      <c r="C417" s="8" t="str">
        <f>HYPERLINK("https://epingalert.org/en/Search?viewData= G/TBT/N/BDI/764, G/TBT/N/KEN/2054, G/TBT/N/RWA/1421, G/TBT/N/TZA/1599, G/TBT/N/UGA/2376"," G/TBT/N/BDI/764, G/TBT/N/KEN/2054, G/TBT/N/RWA/1421, G/TBT/N/TZA/1599, G/TBT/N/UGA/2376")</f>
        <v xml:space="preserve"> G/TBT/N/BDI/764, G/TBT/N/KEN/2054, G/TBT/N/RWA/1421, G/TBT/N/TZA/1599, G/TBT/N/UGA/2376</v>
      </c>
      <c r="D417" s="9" t="s">
        <v>488</v>
      </c>
      <c r="E417" s="9" t="s">
        <v>489</v>
      </c>
      <c r="F417" s="9" t="s">
        <v>490</v>
      </c>
      <c r="G417" s="9" t="s">
        <v>430</v>
      </c>
      <c r="H417" s="9" t="s">
        <v>324</v>
      </c>
      <c r="I417" s="9" t="s">
        <v>72</v>
      </c>
      <c r="J417" s="9" t="s">
        <v>38</v>
      </c>
      <c r="K417" s="9" t="s">
        <v>73</v>
      </c>
      <c r="L417" s="6"/>
      <c r="M417" s="10">
        <v>46228</v>
      </c>
      <c r="N417" s="7" t="s">
        <v>74</v>
      </c>
      <c r="O417" s="7" t="s">
        <v>74</v>
      </c>
      <c r="P417" s="6" t="s">
        <v>43</v>
      </c>
      <c r="Q417" s="9" t="s">
        <v>491</v>
      </c>
      <c r="R417" s="6" t="str">
        <f>HYPERLINK("https://docs.wto.org/imrd/directdoc.asp?DDFDocuments/t/G/TBTN26/BDI764.docx", "https://docs.wto.org/imrd/directdoc.asp?DDFDocuments/t/G/TBTN26/BDI764.docx")</f>
        <v>https://docs.wto.org/imrd/directdoc.asp?DDFDocuments/t/G/TBTN26/BDI764.docx</v>
      </c>
      <c r="S417" s="6" t="str">
        <f>HYPERLINK("https://docs.wto.org/imrd/directdoc.asp?DDFDocuments/u/G/TBTN26/BDI764.docx", "https://docs.wto.org/imrd/directdoc.asp?DDFDocuments/u/G/TBTN26/BDI764.docx")</f>
        <v>https://docs.wto.org/imrd/directdoc.asp?DDFDocuments/u/G/TBTN26/BDI764.docx</v>
      </c>
      <c r="T417" s="6"/>
      <c r="U417" s="6" t="s">
        <v>46</v>
      </c>
      <c r="V417" s="6" t="s">
        <v>45</v>
      </c>
      <c r="W417" s="6" t="s">
        <v>45</v>
      </c>
      <c r="X417" s="6" t="s">
        <v>45</v>
      </c>
      <c r="Y417" s="6" t="s">
        <v>45</v>
      </c>
      <c r="Z417" s="6" t="s">
        <v>45</v>
      </c>
      <c r="AA417" s="6" t="s">
        <v>45</v>
      </c>
      <c r="AB417" s="9" t="s">
        <v>492</v>
      </c>
      <c r="AC417" s="6" t="s">
        <v>38</v>
      </c>
      <c r="AD417" s="6" t="s">
        <v>38</v>
      </c>
      <c r="AE417" s="6" t="s">
        <v>38</v>
      </c>
      <c r="AF417" s="6" t="s">
        <v>38</v>
      </c>
      <c r="AG417" s="6" t="s">
        <v>38</v>
      </c>
      <c r="AH417" s="9" t="s">
        <v>38</v>
      </c>
    </row>
    <row r="418" spans="1:34" ht="20.100000000000001" customHeight="1" x14ac:dyDescent="0.25">
      <c r="A418" s="6" t="s">
        <v>77</v>
      </c>
      <c r="B418" s="10">
        <v>46168</v>
      </c>
      <c r="C418" s="8" t="str">
        <f>HYPERLINK("https://epingalert.org/en/Search?viewData= G/TBT/N/BDI/764, G/TBT/N/KEN/2054, G/TBT/N/RWA/1421, G/TBT/N/TZA/1599, G/TBT/N/UGA/2376"," G/TBT/N/BDI/764, G/TBT/N/KEN/2054, G/TBT/N/RWA/1421, G/TBT/N/TZA/1599, G/TBT/N/UGA/2376")</f>
        <v xml:space="preserve"> G/TBT/N/BDI/764, G/TBT/N/KEN/2054, G/TBT/N/RWA/1421, G/TBT/N/TZA/1599, G/TBT/N/UGA/2376</v>
      </c>
      <c r="D418" s="9" t="s">
        <v>488</v>
      </c>
      <c r="E418" s="9" t="s">
        <v>489</v>
      </c>
      <c r="F418" s="9" t="s">
        <v>490</v>
      </c>
      <c r="G418" s="9" t="s">
        <v>430</v>
      </c>
      <c r="H418" s="9" t="s">
        <v>324</v>
      </c>
      <c r="I418" s="9" t="s">
        <v>72</v>
      </c>
      <c r="J418" s="9" t="s">
        <v>38</v>
      </c>
      <c r="K418" s="9" t="s">
        <v>73</v>
      </c>
      <c r="L418" s="6"/>
      <c r="M418" s="10">
        <v>46228</v>
      </c>
      <c r="N418" s="7" t="s">
        <v>74</v>
      </c>
      <c r="O418" s="7" t="s">
        <v>74</v>
      </c>
      <c r="P418" s="6" t="s">
        <v>43</v>
      </c>
      <c r="Q418" s="9" t="s">
        <v>491</v>
      </c>
      <c r="R418" s="6" t="str">
        <f>HYPERLINK("https://docs.wto.org/imrd/directdoc.asp?DDFDocuments/t/G/TBTN26/BDI764.docx", "https://docs.wto.org/imrd/directdoc.asp?DDFDocuments/t/G/TBTN26/BDI764.docx")</f>
        <v>https://docs.wto.org/imrd/directdoc.asp?DDFDocuments/t/G/TBTN26/BDI764.docx</v>
      </c>
      <c r="S418" s="6" t="str">
        <f>HYPERLINK("https://docs.wto.org/imrd/directdoc.asp?DDFDocuments/u/G/TBTN26/BDI764.docx", "https://docs.wto.org/imrd/directdoc.asp?DDFDocuments/u/G/TBTN26/BDI764.docx")</f>
        <v>https://docs.wto.org/imrd/directdoc.asp?DDFDocuments/u/G/TBTN26/BDI764.docx</v>
      </c>
      <c r="T418" s="6"/>
      <c r="U418" s="6" t="s">
        <v>46</v>
      </c>
      <c r="V418" s="6" t="s">
        <v>45</v>
      </c>
      <c r="W418" s="6" t="s">
        <v>45</v>
      </c>
      <c r="X418" s="6" t="s">
        <v>45</v>
      </c>
      <c r="Y418" s="6" t="s">
        <v>45</v>
      </c>
      <c r="Z418" s="6" t="s">
        <v>45</v>
      </c>
      <c r="AA418" s="6" t="s">
        <v>45</v>
      </c>
      <c r="AB418" s="9" t="s">
        <v>492</v>
      </c>
      <c r="AC418" s="6" t="s">
        <v>38</v>
      </c>
      <c r="AD418" s="6" t="s">
        <v>38</v>
      </c>
      <c r="AE418" s="6" t="s">
        <v>38</v>
      </c>
      <c r="AF418" s="6" t="s">
        <v>38</v>
      </c>
      <c r="AG418" s="6" t="s">
        <v>38</v>
      </c>
      <c r="AH418" s="9" t="s">
        <v>38</v>
      </c>
    </row>
    <row r="419" spans="1:34" ht="20.100000000000001" customHeight="1" x14ac:dyDescent="0.25">
      <c r="A419" s="6" t="s">
        <v>78</v>
      </c>
      <c r="B419" s="10">
        <v>46168</v>
      </c>
      <c r="C419" s="8" t="str">
        <f>HYPERLINK("https://epingalert.org/en/Search?viewData= G/TBT/N/BDI/764, G/TBT/N/KEN/2054, G/TBT/N/RWA/1421, G/TBT/N/TZA/1599, G/TBT/N/UGA/2376"," G/TBT/N/BDI/764, G/TBT/N/KEN/2054, G/TBT/N/RWA/1421, G/TBT/N/TZA/1599, G/TBT/N/UGA/2376")</f>
        <v xml:space="preserve"> G/TBT/N/BDI/764, G/TBT/N/KEN/2054, G/TBT/N/RWA/1421, G/TBT/N/TZA/1599, G/TBT/N/UGA/2376</v>
      </c>
      <c r="D419" s="9" t="s">
        <v>488</v>
      </c>
      <c r="E419" s="9" t="s">
        <v>489</v>
      </c>
      <c r="F419" s="9" t="s">
        <v>490</v>
      </c>
      <c r="G419" s="9" t="s">
        <v>430</v>
      </c>
      <c r="H419" s="9" t="s">
        <v>324</v>
      </c>
      <c r="I419" s="9" t="s">
        <v>72</v>
      </c>
      <c r="J419" s="9" t="s">
        <v>38</v>
      </c>
      <c r="K419" s="9" t="s">
        <v>73</v>
      </c>
      <c r="L419" s="6"/>
      <c r="M419" s="10">
        <v>46228</v>
      </c>
      <c r="N419" s="7" t="s">
        <v>74</v>
      </c>
      <c r="O419" s="7" t="s">
        <v>74</v>
      </c>
      <c r="P419" s="6" t="s">
        <v>43</v>
      </c>
      <c r="Q419" s="9" t="s">
        <v>491</v>
      </c>
      <c r="R419" s="6" t="str">
        <f>HYPERLINK("https://docs.wto.org/imrd/directdoc.asp?DDFDocuments/t/G/TBTN26/BDI764.docx", "https://docs.wto.org/imrd/directdoc.asp?DDFDocuments/t/G/TBTN26/BDI764.docx")</f>
        <v>https://docs.wto.org/imrd/directdoc.asp?DDFDocuments/t/G/TBTN26/BDI764.docx</v>
      </c>
      <c r="S419" s="6" t="str">
        <f>HYPERLINK("https://docs.wto.org/imrd/directdoc.asp?DDFDocuments/u/G/TBTN26/BDI764.docx", "https://docs.wto.org/imrd/directdoc.asp?DDFDocuments/u/G/TBTN26/BDI764.docx")</f>
        <v>https://docs.wto.org/imrd/directdoc.asp?DDFDocuments/u/G/TBTN26/BDI764.docx</v>
      </c>
      <c r="T419" s="6"/>
      <c r="U419" s="6" t="s">
        <v>46</v>
      </c>
      <c r="V419" s="6" t="s">
        <v>45</v>
      </c>
      <c r="W419" s="6" t="s">
        <v>45</v>
      </c>
      <c r="X419" s="6" t="s">
        <v>45</v>
      </c>
      <c r="Y419" s="6" t="s">
        <v>45</v>
      </c>
      <c r="Z419" s="6" t="s">
        <v>45</v>
      </c>
      <c r="AA419" s="6" t="s">
        <v>45</v>
      </c>
      <c r="AB419" s="9" t="s">
        <v>492</v>
      </c>
      <c r="AC419" s="6" t="s">
        <v>38</v>
      </c>
      <c r="AD419" s="6" t="s">
        <v>38</v>
      </c>
      <c r="AE419" s="6" t="s">
        <v>38</v>
      </c>
      <c r="AF419" s="6" t="s">
        <v>38</v>
      </c>
      <c r="AG419" s="6" t="s">
        <v>38</v>
      </c>
      <c r="AH419" s="9" t="s">
        <v>38</v>
      </c>
    </row>
    <row r="420" spans="1:34" ht="20.100000000000001" customHeight="1" x14ac:dyDescent="0.25">
      <c r="A420" s="6" t="s">
        <v>79</v>
      </c>
      <c r="B420" s="10">
        <v>46168</v>
      </c>
      <c r="C420" s="8" t="str">
        <f>HYPERLINK("https://epingalert.org/en/Search?viewData= G/TBT/N/BDI/764, G/TBT/N/KEN/2054, G/TBT/N/RWA/1421, G/TBT/N/TZA/1599, G/TBT/N/UGA/2376"," G/TBT/N/BDI/764, G/TBT/N/KEN/2054, G/TBT/N/RWA/1421, G/TBT/N/TZA/1599, G/TBT/N/UGA/2376")</f>
        <v xml:space="preserve"> G/TBT/N/BDI/764, G/TBT/N/KEN/2054, G/TBT/N/RWA/1421, G/TBT/N/TZA/1599, G/TBT/N/UGA/2376</v>
      </c>
      <c r="D420" s="9" t="s">
        <v>488</v>
      </c>
      <c r="E420" s="9" t="s">
        <v>489</v>
      </c>
      <c r="F420" s="9" t="s">
        <v>490</v>
      </c>
      <c r="G420" s="9" t="s">
        <v>430</v>
      </c>
      <c r="H420" s="9" t="s">
        <v>324</v>
      </c>
      <c r="I420" s="9" t="s">
        <v>72</v>
      </c>
      <c r="J420" s="9" t="s">
        <v>38</v>
      </c>
      <c r="K420" s="9" t="s">
        <v>73</v>
      </c>
      <c r="L420" s="6"/>
      <c r="M420" s="10">
        <v>46228</v>
      </c>
      <c r="N420" s="7" t="s">
        <v>74</v>
      </c>
      <c r="O420" s="7" t="s">
        <v>74</v>
      </c>
      <c r="P420" s="6" t="s">
        <v>43</v>
      </c>
      <c r="Q420" s="9" t="s">
        <v>491</v>
      </c>
      <c r="R420" s="6" t="str">
        <f>HYPERLINK("https://docs.wto.org/imrd/directdoc.asp?DDFDocuments/t/G/TBTN26/BDI764.docx", "https://docs.wto.org/imrd/directdoc.asp?DDFDocuments/t/G/TBTN26/BDI764.docx")</f>
        <v>https://docs.wto.org/imrd/directdoc.asp?DDFDocuments/t/G/TBTN26/BDI764.docx</v>
      </c>
      <c r="S420" s="6" t="str">
        <f>HYPERLINK("https://docs.wto.org/imrd/directdoc.asp?DDFDocuments/u/G/TBTN26/BDI764.docx", "https://docs.wto.org/imrd/directdoc.asp?DDFDocuments/u/G/TBTN26/BDI764.docx")</f>
        <v>https://docs.wto.org/imrd/directdoc.asp?DDFDocuments/u/G/TBTN26/BDI764.docx</v>
      </c>
      <c r="T420" s="6"/>
      <c r="U420" s="6" t="s">
        <v>46</v>
      </c>
      <c r="V420" s="6" t="s">
        <v>45</v>
      </c>
      <c r="W420" s="6" t="s">
        <v>45</v>
      </c>
      <c r="X420" s="6" t="s">
        <v>45</v>
      </c>
      <c r="Y420" s="6" t="s">
        <v>45</v>
      </c>
      <c r="Z420" s="6" t="s">
        <v>45</v>
      </c>
      <c r="AA420" s="6" t="s">
        <v>45</v>
      </c>
      <c r="AB420" s="9" t="s">
        <v>492</v>
      </c>
      <c r="AC420" s="6" t="s">
        <v>38</v>
      </c>
      <c r="AD420" s="6" t="s">
        <v>38</v>
      </c>
      <c r="AE420" s="6" t="s">
        <v>38</v>
      </c>
      <c r="AF420" s="6" t="s">
        <v>38</v>
      </c>
      <c r="AG420" s="6" t="s">
        <v>38</v>
      </c>
      <c r="AH420" s="9" t="s">
        <v>38</v>
      </c>
    </row>
    <row r="421" spans="1:34" ht="20.100000000000001" customHeight="1" x14ac:dyDescent="0.25">
      <c r="A421" s="6" t="s">
        <v>80</v>
      </c>
      <c r="B421" s="10">
        <v>46168</v>
      </c>
      <c r="C421" s="8" t="str">
        <f>HYPERLINK("https://epingalert.org/en/Search?viewData= G/TBT/N/BDI/764, G/TBT/N/KEN/2054, G/TBT/N/RWA/1421, G/TBT/N/TZA/1599, G/TBT/N/UGA/2376"," G/TBT/N/BDI/764, G/TBT/N/KEN/2054, G/TBT/N/RWA/1421, G/TBT/N/TZA/1599, G/TBT/N/UGA/2376")</f>
        <v xml:space="preserve"> G/TBT/N/BDI/764, G/TBT/N/KEN/2054, G/TBT/N/RWA/1421, G/TBT/N/TZA/1599, G/TBT/N/UGA/2376</v>
      </c>
      <c r="D421" s="9" t="s">
        <v>488</v>
      </c>
      <c r="E421" s="9" t="s">
        <v>489</v>
      </c>
      <c r="F421" s="9" t="s">
        <v>490</v>
      </c>
      <c r="G421" s="9" t="s">
        <v>430</v>
      </c>
      <c r="H421" s="9" t="s">
        <v>324</v>
      </c>
      <c r="I421" s="9" t="s">
        <v>72</v>
      </c>
      <c r="J421" s="9" t="s">
        <v>38</v>
      </c>
      <c r="K421" s="9" t="s">
        <v>73</v>
      </c>
      <c r="L421" s="6"/>
      <c r="M421" s="10">
        <v>46228</v>
      </c>
      <c r="N421" s="7" t="s">
        <v>74</v>
      </c>
      <c r="O421" s="7" t="s">
        <v>74</v>
      </c>
      <c r="P421" s="6" t="s">
        <v>43</v>
      </c>
      <c r="Q421" s="9" t="s">
        <v>491</v>
      </c>
      <c r="R421" s="6" t="str">
        <f>HYPERLINK("https://docs.wto.org/imrd/directdoc.asp?DDFDocuments/t/G/TBTN26/BDI764.docx", "https://docs.wto.org/imrd/directdoc.asp?DDFDocuments/t/G/TBTN26/BDI764.docx")</f>
        <v>https://docs.wto.org/imrd/directdoc.asp?DDFDocuments/t/G/TBTN26/BDI764.docx</v>
      </c>
      <c r="S421" s="6" t="str">
        <f>HYPERLINK("https://docs.wto.org/imrd/directdoc.asp?DDFDocuments/u/G/TBTN26/BDI764.docx", "https://docs.wto.org/imrd/directdoc.asp?DDFDocuments/u/G/TBTN26/BDI764.docx")</f>
        <v>https://docs.wto.org/imrd/directdoc.asp?DDFDocuments/u/G/TBTN26/BDI764.docx</v>
      </c>
      <c r="T421" s="6"/>
      <c r="U421" s="6" t="s">
        <v>46</v>
      </c>
      <c r="V421" s="6" t="s">
        <v>45</v>
      </c>
      <c r="W421" s="6" t="s">
        <v>45</v>
      </c>
      <c r="X421" s="6" t="s">
        <v>45</v>
      </c>
      <c r="Y421" s="6" t="s">
        <v>45</v>
      </c>
      <c r="Z421" s="6" t="s">
        <v>45</v>
      </c>
      <c r="AA421" s="6" t="s">
        <v>45</v>
      </c>
      <c r="AB421" s="9" t="s">
        <v>492</v>
      </c>
      <c r="AC421" s="6" t="s">
        <v>38</v>
      </c>
      <c r="AD421" s="6" t="s">
        <v>38</v>
      </c>
      <c r="AE421" s="6" t="s">
        <v>38</v>
      </c>
      <c r="AF421" s="6" t="s">
        <v>38</v>
      </c>
      <c r="AG421" s="6" t="s">
        <v>38</v>
      </c>
      <c r="AH421" s="9" t="s">
        <v>38</v>
      </c>
    </row>
    <row r="422" spans="1:34" ht="20.100000000000001" customHeight="1" x14ac:dyDescent="0.25">
      <c r="A422" s="6" t="s">
        <v>66</v>
      </c>
      <c r="B422" s="10">
        <v>46168</v>
      </c>
      <c r="C422" s="8" t="str">
        <f>HYPERLINK("https://epingalert.org/en/Search?viewData= G/TBT/N/BDI/765, G/TBT/N/KEN/2055, G/TBT/N/RWA/1422, G/TBT/N/TZA/1600, G/TBT/N/UGA/2377"," G/TBT/N/BDI/765, G/TBT/N/KEN/2055, G/TBT/N/RWA/1422, G/TBT/N/TZA/1600, G/TBT/N/UGA/2377")</f>
        <v xml:space="preserve"> G/TBT/N/BDI/765, G/TBT/N/KEN/2055, G/TBT/N/RWA/1422, G/TBT/N/TZA/1600, G/TBT/N/UGA/2377</v>
      </c>
      <c r="D422" s="9" t="s">
        <v>493</v>
      </c>
      <c r="E422" s="9" t="s">
        <v>494</v>
      </c>
      <c r="F422" s="9" t="s">
        <v>444</v>
      </c>
      <c r="G422" s="9" t="s">
        <v>445</v>
      </c>
      <c r="H422" s="9" t="s">
        <v>324</v>
      </c>
      <c r="I422" s="9" t="s">
        <v>72</v>
      </c>
      <c r="J422" s="9" t="s">
        <v>38</v>
      </c>
      <c r="K422" s="9" t="s">
        <v>73</v>
      </c>
      <c r="L422" s="6"/>
      <c r="M422" s="10">
        <v>46228</v>
      </c>
      <c r="N422" s="7" t="s">
        <v>74</v>
      </c>
      <c r="O422" s="7" t="s">
        <v>74</v>
      </c>
      <c r="P422" s="6" t="s">
        <v>43</v>
      </c>
      <c r="Q422" s="9" t="s">
        <v>495</v>
      </c>
      <c r="R422" s="6" t="str">
        <f>HYPERLINK("https://docs.wto.org/imrd/directdoc.asp?DDFDocuments/t/G/TBTN26/BDI765.docx", "https://docs.wto.org/imrd/directdoc.asp?DDFDocuments/t/G/TBTN26/BDI765.docx")</f>
        <v>https://docs.wto.org/imrd/directdoc.asp?DDFDocuments/t/G/TBTN26/BDI765.docx</v>
      </c>
      <c r="S422" s="6"/>
      <c r="T422" s="6"/>
      <c r="U422" s="6" t="s">
        <v>46</v>
      </c>
      <c r="V422" s="6" t="s">
        <v>45</v>
      </c>
      <c r="W422" s="6" t="s">
        <v>45</v>
      </c>
      <c r="X422" s="6" t="s">
        <v>45</v>
      </c>
      <c r="Y422" s="6" t="s">
        <v>45</v>
      </c>
      <c r="Z422" s="6" t="s">
        <v>45</v>
      </c>
      <c r="AA422" s="6" t="s">
        <v>45</v>
      </c>
      <c r="AB422" s="9" t="s">
        <v>496</v>
      </c>
      <c r="AC422" s="6" t="s">
        <v>38</v>
      </c>
      <c r="AD422" s="6" t="s">
        <v>38</v>
      </c>
      <c r="AE422" s="6" t="s">
        <v>38</v>
      </c>
      <c r="AF422" s="6" t="s">
        <v>38</v>
      </c>
      <c r="AG422" s="6" t="s">
        <v>38</v>
      </c>
      <c r="AH422" s="9" t="s">
        <v>38</v>
      </c>
    </row>
    <row r="423" spans="1:34" ht="20.100000000000001" customHeight="1" x14ac:dyDescent="0.25">
      <c r="A423" s="6" t="s">
        <v>77</v>
      </c>
      <c r="B423" s="10">
        <v>46168</v>
      </c>
      <c r="C423" s="8" t="str">
        <f>HYPERLINK("https://epingalert.org/en/Search?viewData= G/TBT/N/BDI/765, G/TBT/N/KEN/2055, G/TBT/N/RWA/1422, G/TBT/N/TZA/1600, G/TBT/N/UGA/2377"," G/TBT/N/BDI/765, G/TBT/N/KEN/2055, G/TBT/N/RWA/1422, G/TBT/N/TZA/1600, G/TBT/N/UGA/2377")</f>
        <v xml:space="preserve"> G/TBT/N/BDI/765, G/TBT/N/KEN/2055, G/TBT/N/RWA/1422, G/TBT/N/TZA/1600, G/TBT/N/UGA/2377</v>
      </c>
      <c r="D423" s="9" t="s">
        <v>493</v>
      </c>
      <c r="E423" s="9" t="s">
        <v>494</v>
      </c>
      <c r="F423" s="9" t="s">
        <v>444</v>
      </c>
      <c r="G423" s="9" t="s">
        <v>445</v>
      </c>
      <c r="H423" s="9" t="s">
        <v>324</v>
      </c>
      <c r="I423" s="9" t="s">
        <v>72</v>
      </c>
      <c r="J423" s="9" t="s">
        <v>38</v>
      </c>
      <c r="K423" s="9" t="s">
        <v>73</v>
      </c>
      <c r="L423" s="6"/>
      <c r="M423" s="10">
        <v>46228</v>
      </c>
      <c r="N423" s="7" t="s">
        <v>74</v>
      </c>
      <c r="O423" s="7" t="s">
        <v>74</v>
      </c>
      <c r="P423" s="6" t="s">
        <v>43</v>
      </c>
      <c r="Q423" s="9" t="s">
        <v>495</v>
      </c>
      <c r="R423" s="6" t="str">
        <f>HYPERLINK("https://docs.wto.org/imrd/directdoc.asp?DDFDocuments/t/G/TBTN26/BDI765.docx", "https://docs.wto.org/imrd/directdoc.asp?DDFDocuments/t/G/TBTN26/BDI765.docx")</f>
        <v>https://docs.wto.org/imrd/directdoc.asp?DDFDocuments/t/G/TBTN26/BDI765.docx</v>
      </c>
      <c r="S423" s="6"/>
      <c r="T423" s="6"/>
      <c r="U423" s="6" t="s">
        <v>46</v>
      </c>
      <c r="V423" s="6" t="s">
        <v>45</v>
      </c>
      <c r="W423" s="6" t="s">
        <v>45</v>
      </c>
      <c r="X423" s="6" t="s">
        <v>45</v>
      </c>
      <c r="Y423" s="6" t="s">
        <v>45</v>
      </c>
      <c r="Z423" s="6" t="s">
        <v>45</v>
      </c>
      <c r="AA423" s="6" t="s">
        <v>45</v>
      </c>
      <c r="AB423" s="9" t="s">
        <v>496</v>
      </c>
      <c r="AC423" s="6" t="s">
        <v>38</v>
      </c>
      <c r="AD423" s="6" t="s">
        <v>38</v>
      </c>
      <c r="AE423" s="6" t="s">
        <v>38</v>
      </c>
      <c r="AF423" s="6" t="s">
        <v>38</v>
      </c>
      <c r="AG423" s="6" t="s">
        <v>38</v>
      </c>
      <c r="AH423" s="9" t="s">
        <v>38</v>
      </c>
    </row>
    <row r="424" spans="1:34" ht="20.100000000000001" customHeight="1" x14ac:dyDescent="0.25">
      <c r="A424" s="6" t="s">
        <v>78</v>
      </c>
      <c r="B424" s="10">
        <v>46168</v>
      </c>
      <c r="C424" s="8" t="str">
        <f>HYPERLINK("https://epingalert.org/en/Search?viewData= G/TBT/N/BDI/765, G/TBT/N/KEN/2055, G/TBT/N/RWA/1422, G/TBT/N/TZA/1600, G/TBT/N/UGA/2377"," G/TBT/N/BDI/765, G/TBT/N/KEN/2055, G/TBT/N/RWA/1422, G/TBT/N/TZA/1600, G/TBT/N/UGA/2377")</f>
        <v xml:space="preserve"> G/TBT/N/BDI/765, G/TBT/N/KEN/2055, G/TBT/N/RWA/1422, G/TBT/N/TZA/1600, G/TBT/N/UGA/2377</v>
      </c>
      <c r="D424" s="9" t="s">
        <v>493</v>
      </c>
      <c r="E424" s="9" t="s">
        <v>494</v>
      </c>
      <c r="F424" s="9" t="s">
        <v>444</v>
      </c>
      <c r="G424" s="9" t="s">
        <v>445</v>
      </c>
      <c r="H424" s="9" t="s">
        <v>324</v>
      </c>
      <c r="I424" s="9" t="s">
        <v>72</v>
      </c>
      <c r="J424" s="9" t="s">
        <v>38</v>
      </c>
      <c r="K424" s="9" t="s">
        <v>73</v>
      </c>
      <c r="L424" s="6"/>
      <c r="M424" s="10">
        <v>46228</v>
      </c>
      <c r="N424" s="7" t="s">
        <v>74</v>
      </c>
      <c r="O424" s="7" t="s">
        <v>74</v>
      </c>
      <c r="P424" s="6" t="s">
        <v>43</v>
      </c>
      <c r="Q424" s="9" t="s">
        <v>495</v>
      </c>
      <c r="R424" s="6" t="str">
        <f>HYPERLINK("https://docs.wto.org/imrd/directdoc.asp?DDFDocuments/t/G/TBTN26/BDI765.docx", "https://docs.wto.org/imrd/directdoc.asp?DDFDocuments/t/G/TBTN26/BDI765.docx")</f>
        <v>https://docs.wto.org/imrd/directdoc.asp?DDFDocuments/t/G/TBTN26/BDI765.docx</v>
      </c>
      <c r="S424" s="6"/>
      <c r="T424" s="6"/>
      <c r="U424" s="6" t="s">
        <v>46</v>
      </c>
      <c r="V424" s="6" t="s">
        <v>45</v>
      </c>
      <c r="W424" s="6" t="s">
        <v>45</v>
      </c>
      <c r="X424" s="6" t="s">
        <v>45</v>
      </c>
      <c r="Y424" s="6" t="s">
        <v>45</v>
      </c>
      <c r="Z424" s="6" t="s">
        <v>45</v>
      </c>
      <c r="AA424" s="6" t="s">
        <v>45</v>
      </c>
      <c r="AB424" s="9" t="s">
        <v>496</v>
      </c>
      <c r="AC424" s="6" t="s">
        <v>38</v>
      </c>
      <c r="AD424" s="6" t="s">
        <v>38</v>
      </c>
      <c r="AE424" s="6" t="s">
        <v>38</v>
      </c>
      <c r="AF424" s="6" t="s">
        <v>38</v>
      </c>
      <c r="AG424" s="6" t="s">
        <v>38</v>
      </c>
      <c r="AH424" s="9" t="s">
        <v>38</v>
      </c>
    </row>
    <row r="425" spans="1:34" ht="20.100000000000001" customHeight="1" x14ac:dyDescent="0.25">
      <c r="A425" s="6" t="s">
        <v>79</v>
      </c>
      <c r="B425" s="10">
        <v>46168</v>
      </c>
      <c r="C425" s="8" t="str">
        <f>HYPERLINK("https://epingalert.org/en/Search?viewData= G/TBT/N/BDI/765, G/TBT/N/KEN/2055, G/TBT/N/RWA/1422, G/TBT/N/TZA/1600, G/TBT/N/UGA/2377"," G/TBT/N/BDI/765, G/TBT/N/KEN/2055, G/TBT/N/RWA/1422, G/TBT/N/TZA/1600, G/TBT/N/UGA/2377")</f>
        <v xml:space="preserve"> G/TBT/N/BDI/765, G/TBT/N/KEN/2055, G/TBT/N/RWA/1422, G/TBT/N/TZA/1600, G/TBT/N/UGA/2377</v>
      </c>
      <c r="D425" s="9" t="s">
        <v>493</v>
      </c>
      <c r="E425" s="9" t="s">
        <v>494</v>
      </c>
      <c r="F425" s="9" t="s">
        <v>444</v>
      </c>
      <c r="G425" s="9" t="s">
        <v>445</v>
      </c>
      <c r="H425" s="9" t="s">
        <v>324</v>
      </c>
      <c r="I425" s="9" t="s">
        <v>72</v>
      </c>
      <c r="J425" s="9" t="s">
        <v>38</v>
      </c>
      <c r="K425" s="9" t="s">
        <v>73</v>
      </c>
      <c r="L425" s="6"/>
      <c r="M425" s="10">
        <v>46228</v>
      </c>
      <c r="N425" s="7" t="s">
        <v>74</v>
      </c>
      <c r="O425" s="7" t="s">
        <v>74</v>
      </c>
      <c r="P425" s="6" t="s">
        <v>43</v>
      </c>
      <c r="Q425" s="9" t="s">
        <v>495</v>
      </c>
      <c r="R425" s="6" t="str">
        <f>HYPERLINK("https://docs.wto.org/imrd/directdoc.asp?DDFDocuments/t/G/TBTN26/BDI765.docx", "https://docs.wto.org/imrd/directdoc.asp?DDFDocuments/t/G/TBTN26/BDI765.docx")</f>
        <v>https://docs.wto.org/imrd/directdoc.asp?DDFDocuments/t/G/TBTN26/BDI765.docx</v>
      </c>
      <c r="S425" s="6"/>
      <c r="T425" s="6"/>
      <c r="U425" s="6" t="s">
        <v>46</v>
      </c>
      <c r="V425" s="6" t="s">
        <v>45</v>
      </c>
      <c r="W425" s="6" t="s">
        <v>45</v>
      </c>
      <c r="X425" s="6" t="s">
        <v>45</v>
      </c>
      <c r="Y425" s="6" t="s">
        <v>45</v>
      </c>
      <c r="Z425" s="6" t="s">
        <v>45</v>
      </c>
      <c r="AA425" s="6" t="s">
        <v>45</v>
      </c>
      <c r="AB425" s="9" t="s">
        <v>496</v>
      </c>
      <c r="AC425" s="6" t="s">
        <v>38</v>
      </c>
      <c r="AD425" s="6" t="s">
        <v>38</v>
      </c>
      <c r="AE425" s="6" t="s">
        <v>38</v>
      </c>
      <c r="AF425" s="6" t="s">
        <v>38</v>
      </c>
      <c r="AG425" s="6" t="s">
        <v>38</v>
      </c>
      <c r="AH425" s="9" t="s">
        <v>38</v>
      </c>
    </row>
    <row r="426" spans="1:34" ht="20.100000000000001" customHeight="1" x14ac:dyDescent="0.25">
      <c r="A426" s="6" t="s">
        <v>80</v>
      </c>
      <c r="B426" s="10">
        <v>46168</v>
      </c>
      <c r="C426" s="8" t="str">
        <f>HYPERLINK("https://epingalert.org/en/Search?viewData= G/TBT/N/BDI/765, G/TBT/N/KEN/2055, G/TBT/N/RWA/1422, G/TBT/N/TZA/1600, G/TBT/N/UGA/2377"," G/TBT/N/BDI/765, G/TBT/N/KEN/2055, G/TBT/N/RWA/1422, G/TBT/N/TZA/1600, G/TBT/N/UGA/2377")</f>
        <v xml:space="preserve"> G/TBT/N/BDI/765, G/TBT/N/KEN/2055, G/TBT/N/RWA/1422, G/TBT/N/TZA/1600, G/TBT/N/UGA/2377</v>
      </c>
      <c r="D426" s="9" t="s">
        <v>493</v>
      </c>
      <c r="E426" s="9" t="s">
        <v>494</v>
      </c>
      <c r="F426" s="9" t="s">
        <v>444</v>
      </c>
      <c r="G426" s="9" t="s">
        <v>445</v>
      </c>
      <c r="H426" s="9" t="s">
        <v>324</v>
      </c>
      <c r="I426" s="9" t="s">
        <v>72</v>
      </c>
      <c r="J426" s="9" t="s">
        <v>38</v>
      </c>
      <c r="K426" s="9" t="s">
        <v>73</v>
      </c>
      <c r="L426" s="6"/>
      <c r="M426" s="10">
        <v>46228</v>
      </c>
      <c r="N426" s="7" t="s">
        <v>74</v>
      </c>
      <c r="O426" s="7" t="s">
        <v>74</v>
      </c>
      <c r="P426" s="6" t="s">
        <v>43</v>
      </c>
      <c r="Q426" s="9" t="s">
        <v>495</v>
      </c>
      <c r="R426" s="6" t="str">
        <f>HYPERLINK("https://docs.wto.org/imrd/directdoc.asp?DDFDocuments/t/G/TBTN26/BDI765.docx", "https://docs.wto.org/imrd/directdoc.asp?DDFDocuments/t/G/TBTN26/BDI765.docx")</f>
        <v>https://docs.wto.org/imrd/directdoc.asp?DDFDocuments/t/G/TBTN26/BDI765.docx</v>
      </c>
      <c r="S426" s="6"/>
      <c r="T426" s="6"/>
      <c r="U426" s="6" t="s">
        <v>46</v>
      </c>
      <c r="V426" s="6" t="s">
        <v>45</v>
      </c>
      <c r="W426" s="6" t="s">
        <v>45</v>
      </c>
      <c r="X426" s="6" t="s">
        <v>45</v>
      </c>
      <c r="Y426" s="6" t="s">
        <v>45</v>
      </c>
      <c r="Z426" s="6" t="s">
        <v>45</v>
      </c>
      <c r="AA426" s="6" t="s">
        <v>45</v>
      </c>
      <c r="AB426" s="9" t="s">
        <v>496</v>
      </c>
      <c r="AC426" s="6" t="s">
        <v>38</v>
      </c>
      <c r="AD426" s="6" t="s">
        <v>38</v>
      </c>
      <c r="AE426" s="6" t="s">
        <v>38</v>
      </c>
      <c r="AF426" s="6" t="s">
        <v>38</v>
      </c>
      <c r="AG426" s="6" t="s">
        <v>38</v>
      </c>
      <c r="AH426" s="9" t="s">
        <v>38</v>
      </c>
    </row>
    <row r="427" spans="1:34" ht="20.100000000000001" customHeight="1" x14ac:dyDescent="0.25">
      <c r="A427" s="6" t="s">
        <v>66</v>
      </c>
      <c r="B427" s="10">
        <v>46168</v>
      </c>
      <c r="C427" s="8" t="str">
        <f>HYPERLINK("https://epingalert.org/en/Search?viewData= G/TBT/N/BDI/766, G/TBT/N/KEN/2056, G/TBT/N/RWA/1423, G/TBT/N/TZA/1601, G/TBT/N/UGA/2378"," G/TBT/N/BDI/766, G/TBT/N/KEN/2056, G/TBT/N/RWA/1423, G/TBT/N/TZA/1601, G/TBT/N/UGA/2378")</f>
        <v xml:space="preserve"> G/TBT/N/BDI/766, G/TBT/N/KEN/2056, G/TBT/N/RWA/1423, G/TBT/N/TZA/1601, G/TBT/N/UGA/2378</v>
      </c>
      <c r="D427" s="9" t="s">
        <v>497</v>
      </c>
      <c r="E427" s="9" t="s">
        <v>498</v>
      </c>
      <c r="F427" s="9" t="s">
        <v>322</v>
      </c>
      <c r="G427" s="9" t="s">
        <v>323</v>
      </c>
      <c r="H427" s="9" t="s">
        <v>324</v>
      </c>
      <c r="I427" s="9" t="s">
        <v>72</v>
      </c>
      <c r="J427" s="9" t="s">
        <v>38</v>
      </c>
      <c r="K427" s="9" t="s">
        <v>73</v>
      </c>
      <c r="L427" s="6"/>
      <c r="M427" s="10">
        <v>46228</v>
      </c>
      <c r="N427" s="7" t="s">
        <v>74</v>
      </c>
      <c r="O427" s="7" t="s">
        <v>74</v>
      </c>
      <c r="P427" s="6" t="s">
        <v>43</v>
      </c>
      <c r="Q427" s="9" t="s">
        <v>499</v>
      </c>
      <c r="R427" s="6" t="str">
        <f>HYPERLINK("https://docs.wto.org/imrd/directdoc.asp?DDFDocuments/t/G/TBTN26/BDI766.docx", "https://docs.wto.org/imrd/directdoc.asp?DDFDocuments/t/G/TBTN26/BDI766.docx")</f>
        <v>https://docs.wto.org/imrd/directdoc.asp?DDFDocuments/t/G/TBTN26/BDI766.docx</v>
      </c>
      <c r="S427" s="6" t="str">
        <f>HYPERLINK("https://docs.wto.org/imrd/directdoc.asp?DDFDocuments/u/G/TBTN26/BDI766.docx", "https://docs.wto.org/imrd/directdoc.asp?DDFDocuments/u/G/TBTN26/BDI766.docx")</f>
        <v>https://docs.wto.org/imrd/directdoc.asp?DDFDocuments/u/G/TBTN26/BDI766.docx</v>
      </c>
      <c r="T427" s="6"/>
      <c r="U427" s="6" t="s">
        <v>46</v>
      </c>
      <c r="V427" s="6" t="s">
        <v>45</v>
      </c>
      <c r="W427" s="6" t="s">
        <v>45</v>
      </c>
      <c r="X427" s="6" t="s">
        <v>45</v>
      </c>
      <c r="Y427" s="6" t="s">
        <v>45</v>
      </c>
      <c r="Z427" s="6" t="s">
        <v>45</v>
      </c>
      <c r="AA427" s="6" t="s">
        <v>45</v>
      </c>
      <c r="AB427" s="9" t="s">
        <v>500</v>
      </c>
      <c r="AC427" s="6" t="s">
        <v>38</v>
      </c>
      <c r="AD427" s="6" t="s">
        <v>38</v>
      </c>
      <c r="AE427" s="6" t="s">
        <v>38</v>
      </c>
      <c r="AF427" s="6" t="s">
        <v>38</v>
      </c>
      <c r="AG427" s="6" t="s">
        <v>38</v>
      </c>
      <c r="AH427" s="9" t="s">
        <v>38</v>
      </c>
    </row>
    <row r="428" spans="1:34" ht="20.100000000000001" customHeight="1" x14ac:dyDescent="0.25">
      <c r="A428" s="6" t="s">
        <v>77</v>
      </c>
      <c r="B428" s="10">
        <v>46168</v>
      </c>
      <c r="C428" s="8" t="str">
        <f>HYPERLINK("https://epingalert.org/en/Search?viewData= G/TBT/N/BDI/766, G/TBT/N/KEN/2056, G/TBT/N/RWA/1423, G/TBT/N/TZA/1601, G/TBT/N/UGA/2378"," G/TBT/N/BDI/766, G/TBT/N/KEN/2056, G/TBT/N/RWA/1423, G/TBT/N/TZA/1601, G/TBT/N/UGA/2378")</f>
        <v xml:space="preserve"> G/TBT/N/BDI/766, G/TBT/N/KEN/2056, G/TBT/N/RWA/1423, G/TBT/N/TZA/1601, G/TBT/N/UGA/2378</v>
      </c>
      <c r="D428" s="9" t="s">
        <v>497</v>
      </c>
      <c r="E428" s="9" t="s">
        <v>498</v>
      </c>
      <c r="F428" s="9" t="s">
        <v>322</v>
      </c>
      <c r="G428" s="9" t="s">
        <v>323</v>
      </c>
      <c r="H428" s="9" t="s">
        <v>324</v>
      </c>
      <c r="I428" s="9" t="s">
        <v>72</v>
      </c>
      <c r="J428" s="9" t="s">
        <v>38</v>
      </c>
      <c r="K428" s="9" t="s">
        <v>73</v>
      </c>
      <c r="L428" s="6"/>
      <c r="M428" s="10">
        <v>46228</v>
      </c>
      <c r="N428" s="7" t="s">
        <v>74</v>
      </c>
      <c r="O428" s="7" t="s">
        <v>74</v>
      </c>
      <c r="P428" s="6" t="s">
        <v>43</v>
      </c>
      <c r="Q428" s="9" t="s">
        <v>499</v>
      </c>
      <c r="R428" s="6" t="str">
        <f>HYPERLINK("https://docs.wto.org/imrd/directdoc.asp?DDFDocuments/t/G/TBTN26/BDI766.docx", "https://docs.wto.org/imrd/directdoc.asp?DDFDocuments/t/G/TBTN26/BDI766.docx")</f>
        <v>https://docs.wto.org/imrd/directdoc.asp?DDFDocuments/t/G/TBTN26/BDI766.docx</v>
      </c>
      <c r="S428" s="6" t="str">
        <f>HYPERLINK("https://docs.wto.org/imrd/directdoc.asp?DDFDocuments/u/G/TBTN26/BDI766.docx", "https://docs.wto.org/imrd/directdoc.asp?DDFDocuments/u/G/TBTN26/BDI766.docx")</f>
        <v>https://docs.wto.org/imrd/directdoc.asp?DDFDocuments/u/G/TBTN26/BDI766.docx</v>
      </c>
      <c r="T428" s="6"/>
      <c r="U428" s="6" t="s">
        <v>46</v>
      </c>
      <c r="V428" s="6" t="s">
        <v>45</v>
      </c>
      <c r="W428" s="6" t="s">
        <v>45</v>
      </c>
      <c r="X428" s="6" t="s">
        <v>45</v>
      </c>
      <c r="Y428" s="6" t="s">
        <v>45</v>
      </c>
      <c r="Z428" s="6" t="s">
        <v>45</v>
      </c>
      <c r="AA428" s="6" t="s">
        <v>45</v>
      </c>
      <c r="AB428" s="9" t="s">
        <v>500</v>
      </c>
      <c r="AC428" s="6" t="s">
        <v>38</v>
      </c>
      <c r="AD428" s="6" t="s">
        <v>38</v>
      </c>
      <c r="AE428" s="6" t="s">
        <v>38</v>
      </c>
      <c r="AF428" s="6" t="s">
        <v>38</v>
      </c>
      <c r="AG428" s="6" t="s">
        <v>38</v>
      </c>
      <c r="AH428" s="9" t="s">
        <v>38</v>
      </c>
    </row>
    <row r="429" spans="1:34" ht="20.100000000000001" customHeight="1" x14ac:dyDescent="0.25">
      <c r="A429" s="6" t="s">
        <v>78</v>
      </c>
      <c r="B429" s="10">
        <v>46168</v>
      </c>
      <c r="C429" s="8" t="str">
        <f>HYPERLINK("https://epingalert.org/en/Search?viewData= G/TBT/N/BDI/766, G/TBT/N/KEN/2056, G/TBT/N/RWA/1423, G/TBT/N/TZA/1601, G/TBT/N/UGA/2378"," G/TBT/N/BDI/766, G/TBT/N/KEN/2056, G/TBT/N/RWA/1423, G/TBT/N/TZA/1601, G/TBT/N/UGA/2378")</f>
        <v xml:space="preserve"> G/TBT/N/BDI/766, G/TBT/N/KEN/2056, G/TBT/N/RWA/1423, G/TBT/N/TZA/1601, G/TBT/N/UGA/2378</v>
      </c>
      <c r="D429" s="9" t="s">
        <v>497</v>
      </c>
      <c r="E429" s="9" t="s">
        <v>498</v>
      </c>
      <c r="F429" s="9" t="s">
        <v>322</v>
      </c>
      <c r="G429" s="9" t="s">
        <v>323</v>
      </c>
      <c r="H429" s="9" t="s">
        <v>324</v>
      </c>
      <c r="I429" s="9" t="s">
        <v>72</v>
      </c>
      <c r="J429" s="9" t="s">
        <v>38</v>
      </c>
      <c r="K429" s="9" t="s">
        <v>73</v>
      </c>
      <c r="L429" s="6"/>
      <c r="M429" s="10">
        <v>46228</v>
      </c>
      <c r="N429" s="7" t="s">
        <v>74</v>
      </c>
      <c r="O429" s="7" t="s">
        <v>74</v>
      </c>
      <c r="P429" s="6" t="s">
        <v>43</v>
      </c>
      <c r="Q429" s="9" t="s">
        <v>499</v>
      </c>
      <c r="R429" s="6" t="str">
        <f>HYPERLINK("https://docs.wto.org/imrd/directdoc.asp?DDFDocuments/t/G/TBTN26/BDI766.docx", "https://docs.wto.org/imrd/directdoc.asp?DDFDocuments/t/G/TBTN26/BDI766.docx")</f>
        <v>https://docs.wto.org/imrd/directdoc.asp?DDFDocuments/t/G/TBTN26/BDI766.docx</v>
      </c>
      <c r="S429" s="6" t="str">
        <f>HYPERLINK("https://docs.wto.org/imrd/directdoc.asp?DDFDocuments/u/G/TBTN26/BDI766.docx", "https://docs.wto.org/imrd/directdoc.asp?DDFDocuments/u/G/TBTN26/BDI766.docx")</f>
        <v>https://docs.wto.org/imrd/directdoc.asp?DDFDocuments/u/G/TBTN26/BDI766.docx</v>
      </c>
      <c r="T429" s="6"/>
      <c r="U429" s="6" t="s">
        <v>46</v>
      </c>
      <c r="V429" s="6" t="s">
        <v>45</v>
      </c>
      <c r="W429" s="6" t="s">
        <v>45</v>
      </c>
      <c r="X429" s="6" t="s">
        <v>45</v>
      </c>
      <c r="Y429" s="6" t="s">
        <v>45</v>
      </c>
      <c r="Z429" s="6" t="s">
        <v>45</v>
      </c>
      <c r="AA429" s="6" t="s">
        <v>45</v>
      </c>
      <c r="AB429" s="9" t="s">
        <v>500</v>
      </c>
      <c r="AC429" s="6" t="s">
        <v>38</v>
      </c>
      <c r="AD429" s="6" t="s">
        <v>38</v>
      </c>
      <c r="AE429" s="6" t="s">
        <v>38</v>
      </c>
      <c r="AF429" s="6" t="s">
        <v>38</v>
      </c>
      <c r="AG429" s="6" t="s">
        <v>38</v>
      </c>
      <c r="AH429" s="9" t="s">
        <v>38</v>
      </c>
    </row>
    <row r="430" spans="1:34" ht="20.100000000000001" customHeight="1" x14ac:dyDescent="0.25">
      <c r="A430" s="6" t="s">
        <v>79</v>
      </c>
      <c r="B430" s="10">
        <v>46168</v>
      </c>
      <c r="C430" s="8" t="str">
        <f>HYPERLINK("https://epingalert.org/en/Search?viewData= G/TBT/N/BDI/766, G/TBT/N/KEN/2056, G/TBT/N/RWA/1423, G/TBT/N/TZA/1601, G/TBT/N/UGA/2378"," G/TBT/N/BDI/766, G/TBT/N/KEN/2056, G/TBT/N/RWA/1423, G/TBT/N/TZA/1601, G/TBT/N/UGA/2378")</f>
        <v xml:space="preserve"> G/TBT/N/BDI/766, G/TBT/N/KEN/2056, G/TBT/N/RWA/1423, G/TBT/N/TZA/1601, G/TBT/N/UGA/2378</v>
      </c>
      <c r="D430" s="9" t="s">
        <v>497</v>
      </c>
      <c r="E430" s="9" t="s">
        <v>498</v>
      </c>
      <c r="F430" s="9" t="s">
        <v>322</v>
      </c>
      <c r="G430" s="9" t="s">
        <v>323</v>
      </c>
      <c r="H430" s="9" t="s">
        <v>324</v>
      </c>
      <c r="I430" s="9" t="s">
        <v>72</v>
      </c>
      <c r="J430" s="9" t="s">
        <v>38</v>
      </c>
      <c r="K430" s="9" t="s">
        <v>73</v>
      </c>
      <c r="L430" s="6"/>
      <c r="M430" s="10">
        <v>46228</v>
      </c>
      <c r="N430" s="7" t="s">
        <v>74</v>
      </c>
      <c r="O430" s="7" t="s">
        <v>74</v>
      </c>
      <c r="P430" s="6" t="s">
        <v>43</v>
      </c>
      <c r="Q430" s="9" t="s">
        <v>499</v>
      </c>
      <c r="R430" s="6" t="str">
        <f>HYPERLINK("https://docs.wto.org/imrd/directdoc.asp?DDFDocuments/t/G/TBTN26/BDI766.docx", "https://docs.wto.org/imrd/directdoc.asp?DDFDocuments/t/G/TBTN26/BDI766.docx")</f>
        <v>https://docs.wto.org/imrd/directdoc.asp?DDFDocuments/t/G/TBTN26/BDI766.docx</v>
      </c>
      <c r="S430" s="6" t="str">
        <f>HYPERLINK("https://docs.wto.org/imrd/directdoc.asp?DDFDocuments/u/G/TBTN26/BDI766.docx", "https://docs.wto.org/imrd/directdoc.asp?DDFDocuments/u/G/TBTN26/BDI766.docx")</f>
        <v>https://docs.wto.org/imrd/directdoc.asp?DDFDocuments/u/G/TBTN26/BDI766.docx</v>
      </c>
      <c r="T430" s="6"/>
      <c r="U430" s="6" t="s">
        <v>46</v>
      </c>
      <c r="V430" s="6" t="s">
        <v>45</v>
      </c>
      <c r="W430" s="6" t="s">
        <v>45</v>
      </c>
      <c r="X430" s="6" t="s">
        <v>45</v>
      </c>
      <c r="Y430" s="6" t="s">
        <v>45</v>
      </c>
      <c r="Z430" s="6" t="s">
        <v>45</v>
      </c>
      <c r="AA430" s="6" t="s">
        <v>45</v>
      </c>
      <c r="AB430" s="9" t="s">
        <v>500</v>
      </c>
      <c r="AC430" s="6" t="s">
        <v>38</v>
      </c>
      <c r="AD430" s="6" t="s">
        <v>38</v>
      </c>
      <c r="AE430" s="6" t="s">
        <v>38</v>
      </c>
      <c r="AF430" s="6" t="s">
        <v>38</v>
      </c>
      <c r="AG430" s="6" t="s">
        <v>38</v>
      </c>
      <c r="AH430" s="9" t="s">
        <v>38</v>
      </c>
    </row>
    <row r="431" spans="1:34" ht="20.100000000000001" customHeight="1" x14ac:dyDescent="0.25">
      <c r="A431" s="6" t="s">
        <v>80</v>
      </c>
      <c r="B431" s="10">
        <v>46168</v>
      </c>
      <c r="C431" s="8" t="str">
        <f>HYPERLINK("https://epingalert.org/en/Search?viewData= G/TBT/N/BDI/766, G/TBT/N/KEN/2056, G/TBT/N/RWA/1423, G/TBT/N/TZA/1601, G/TBT/N/UGA/2378"," G/TBT/N/BDI/766, G/TBT/N/KEN/2056, G/TBT/N/RWA/1423, G/TBT/N/TZA/1601, G/TBT/N/UGA/2378")</f>
        <v xml:space="preserve"> G/TBT/N/BDI/766, G/TBT/N/KEN/2056, G/TBT/N/RWA/1423, G/TBT/N/TZA/1601, G/TBT/N/UGA/2378</v>
      </c>
      <c r="D431" s="9" t="s">
        <v>497</v>
      </c>
      <c r="E431" s="9" t="s">
        <v>498</v>
      </c>
      <c r="F431" s="9" t="s">
        <v>322</v>
      </c>
      <c r="G431" s="9" t="s">
        <v>323</v>
      </c>
      <c r="H431" s="9" t="s">
        <v>324</v>
      </c>
      <c r="I431" s="9" t="s">
        <v>72</v>
      </c>
      <c r="J431" s="9" t="s">
        <v>38</v>
      </c>
      <c r="K431" s="9" t="s">
        <v>73</v>
      </c>
      <c r="L431" s="6"/>
      <c r="M431" s="10">
        <v>46228</v>
      </c>
      <c r="N431" s="7" t="s">
        <v>74</v>
      </c>
      <c r="O431" s="7" t="s">
        <v>74</v>
      </c>
      <c r="P431" s="6" t="s">
        <v>43</v>
      </c>
      <c r="Q431" s="9" t="s">
        <v>499</v>
      </c>
      <c r="R431" s="6" t="str">
        <f>HYPERLINK("https://docs.wto.org/imrd/directdoc.asp?DDFDocuments/t/G/TBTN26/BDI766.docx", "https://docs.wto.org/imrd/directdoc.asp?DDFDocuments/t/G/TBTN26/BDI766.docx")</f>
        <v>https://docs.wto.org/imrd/directdoc.asp?DDFDocuments/t/G/TBTN26/BDI766.docx</v>
      </c>
      <c r="S431" s="6" t="str">
        <f>HYPERLINK("https://docs.wto.org/imrd/directdoc.asp?DDFDocuments/u/G/TBTN26/BDI766.docx", "https://docs.wto.org/imrd/directdoc.asp?DDFDocuments/u/G/TBTN26/BDI766.docx")</f>
        <v>https://docs.wto.org/imrd/directdoc.asp?DDFDocuments/u/G/TBTN26/BDI766.docx</v>
      </c>
      <c r="T431" s="6"/>
      <c r="U431" s="6" t="s">
        <v>46</v>
      </c>
      <c r="V431" s="6" t="s">
        <v>45</v>
      </c>
      <c r="W431" s="6" t="s">
        <v>45</v>
      </c>
      <c r="X431" s="6" t="s">
        <v>45</v>
      </c>
      <c r="Y431" s="6" t="s">
        <v>45</v>
      </c>
      <c r="Z431" s="6" t="s">
        <v>45</v>
      </c>
      <c r="AA431" s="6" t="s">
        <v>45</v>
      </c>
      <c r="AB431" s="9" t="s">
        <v>500</v>
      </c>
      <c r="AC431" s="6" t="s">
        <v>38</v>
      </c>
      <c r="AD431" s="6" t="s">
        <v>38</v>
      </c>
      <c r="AE431" s="6" t="s">
        <v>38</v>
      </c>
      <c r="AF431" s="6" t="s">
        <v>38</v>
      </c>
      <c r="AG431" s="6" t="s">
        <v>38</v>
      </c>
      <c r="AH431" s="9" t="s">
        <v>38</v>
      </c>
    </row>
    <row r="432" spans="1:34" ht="20.100000000000001" customHeight="1" x14ac:dyDescent="0.25">
      <c r="A432" s="6" t="s">
        <v>66</v>
      </c>
      <c r="B432" s="10">
        <v>46168</v>
      </c>
      <c r="C432" s="8" t="str">
        <f>HYPERLINK("https://epingalert.org/en/Search?viewData= G/TBT/N/BDI/767, G/TBT/N/KEN/2057, G/TBT/N/RWA/1424, G/TBT/N/TZA/1602, G/TBT/N/UGA/2379"," G/TBT/N/BDI/767, G/TBT/N/KEN/2057, G/TBT/N/RWA/1424, G/TBT/N/TZA/1602, G/TBT/N/UGA/2379")</f>
        <v xml:space="preserve"> G/TBT/N/BDI/767, G/TBT/N/KEN/2057, G/TBT/N/RWA/1424, G/TBT/N/TZA/1602, G/TBT/N/UGA/2379</v>
      </c>
      <c r="D432" s="9" t="s">
        <v>501</v>
      </c>
      <c r="E432" s="9" t="s">
        <v>502</v>
      </c>
      <c r="F432" s="9" t="s">
        <v>328</v>
      </c>
      <c r="G432" s="9" t="s">
        <v>329</v>
      </c>
      <c r="H432" s="9" t="s">
        <v>330</v>
      </c>
      <c r="I432" s="9" t="s">
        <v>503</v>
      </c>
      <c r="J432" s="9" t="s">
        <v>38</v>
      </c>
      <c r="K432" s="9" t="s">
        <v>73</v>
      </c>
      <c r="L432" s="6"/>
      <c r="M432" s="10">
        <v>46228</v>
      </c>
      <c r="N432" s="7" t="s">
        <v>74</v>
      </c>
      <c r="O432" s="7" t="s">
        <v>74</v>
      </c>
      <c r="P432" s="6" t="s">
        <v>43</v>
      </c>
      <c r="Q432" s="9" t="s">
        <v>504</v>
      </c>
      <c r="R432" s="6" t="str">
        <f>HYPERLINK("https://docs.wto.org/imrd/directdoc.asp?DDFDocuments/t/G/TBTN26/BDI767.docx", "https://docs.wto.org/imrd/directdoc.asp?DDFDocuments/t/G/TBTN26/BDI767.docx")</f>
        <v>https://docs.wto.org/imrd/directdoc.asp?DDFDocuments/t/G/TBTN26/BDI767.docx</v>
      </c>
      <c r="S432" s="6" t="str">
        <f>HYPERLINK("https://docs.wto.org/imrd/directdoc.asp?DDFDocuments/u/G/TBTN26/BDI767.docx", "https://docs.wto.org/imrd/directdoc.asp?DDFDocuments/u/G/TBTN26/BDI767.docx")</f>
        <v>https://docs.wto.org/imrd/directdoc.asp?DDFDocuments/u/G/TBTN26/BDI767.docx</v>
      </c>
      <c r="T432" s="6"/>
      <c r="U432" s="6" t="s">
        <v>46</v>
      </c>
      <c r="V432" s="6" t="s">
        <v>45</v>
      </c>
      <c r="W432" s="6" t="s">
        <v>45</v>
      </c>
      <c r="X432" s="6" t="s">
        <v>45</v>
      </c>
      <c r="Y432" s="6" t="s">
        <v>45</v>
      </c>
      <c r="Z432" s="6" t="s">
        <v>45</v>
      </c>
      <c r="AA432" s="6" t="s">
        <v>45</v>
      </c>
      <c r="AB432" s="9" t="s">
        <v>505</v>
      </c>
      <c r="AC432" s="6" t="s">
        <v>38</v>
      </c>
      <c r="AD432" s="6" t="s">
        <v>38</v>
      </c>
      <c r="AE432" s="6" t="s">
        <v>38</v>
      </c>
      <c r="AF432" s="6" t="s">
        <v>38</v>
      </c>
      <c r="AG432" s="6" t="s">
        <v>38</v>
      </c>
      <c r="AH432" s="9" t="s">
        <v>38</v>
      </c>
    </row>
    <row r="433" spans="1:34" ht="20.100000000000001" customHeight="1" x14ac:dyDescent="0.25">
      <c r="A433" s="6" t="s">
        <v>77</v>
      </c>
      <c r="B433" s="10">
        <v>46168</v>
      </c>
      <c r="C433" s="8" t="str">
        <f>HYPERLINK("https://epingalert.org/en/Search?viewData= G/TBT/N/BDI/767, G/TBT/N/KEN/2057, G/TBT/N/RWA/1424, G/TBT/N/TZA/1602, G/TBT/N/UGA/2379"," G/TBT/N/BDI/767, G/TBT/N/KEN/2057, G/TBT/N/RWA/1424, G/TBT/N/TZA/1602, G/TBT/N/UGA/2379")</f>
        <v xml:space="preserve"> G/TBT/N/BDI/767, G/TBT/N/KEN/2057, G/TBT/N/RWA/1424, G/TBT/N/TZA/1602, G/TBT/N/UGA/2379</v>
      </c>
      <c r="D433" s="9" t="s">
        <v>501</v>
      </c>
      <c r="E433" s="9" t="s">
        <v>502</v>
      </c>
      <c r="F433" s="9" t="s">
        <v>328</v>
      </c>
      <c r="G433" s="9" t="s">
        <v>329</v>
      </c>
      <c r="H433" s="9" t="s">
        <v>330</v>
      </c>
      <c r="I433" s="9" t="s">
        <v>503</v>
      </c>
      <c r="J433" s="9" t="s">
        <v>38</v>
      </c>
      <c r="K433" s="9" t="s">
        <v>73</v>
      </c>
      <c r="L433" s="6"/>
      <c r="M433" s="10">
        <v>46228</v>
      </c>
      <c r="N433" s="7" t="s">
        <v>74</v>
      </c>
      <c r="O433" s="7" t="s">
        <v>74</v>
      </c>
      <c r="P433" s="6" t="s">
        <v>43</v>
      </c>
      <c r="Q433" s="9" t="s">
        <v>504</v>
      </c>
      <c r="R433" s="6" t="str">
        <f>HYPERLINK("https://docs.wto.org/imrd/directdoc.asp?DDFDocuments/t/G/TBTN26/BDI767.docx", "https://docs.wto.org/imrd/directdoc.asp?DDFDocuments/t/G/TBTN26/BDI767.docx")</f>
        <v>https://docs.wto.org/imrd/directdoc.asp?DDFDocuments/t/G/TBTN26/BDI767.docx</v>
      </c>
      <c r="S433" s="6" t="str">
        <f>HYPERLINK("https://docs.wto.org/imrd/directdoc.asp?DDFDocuments/u/G/TBTN26/BDI767.docx", "https://docs.wto.org/imrd/directdoc.asp?DDFDocuments/u/G/TBTN26/BDI767.docx")</f>
        <v>https://docs.wto.org/imrd/directdoc.asp?DDFDocuments/u/G/TBTN26/BDI767.docx</v>
      </c>
      <c r="T433" s="6"/>
      <c r="U433" s="6" t="s">
        <v>46</v>
      </c>
      <c r="V433" s="6" t="s">
        <v>45</v>
      </c>
      <c r="W433" s="6" t="s">
        <v>45</v>
      </c>
      <c r="X433" s="6" t="s">
        <v>45</v>
      </c>
      <c r="Y433" s="6" t="s">
        <v>45</v>
      </c>
      <c r="Z433" s="6" t="s">
        <v>45</v>
      </c>
      <c r="AA433" s="6" t="s">
        <v>45</v>
      </c>
      <c r="AB433" s="9" t="s">
        <v>505</v>
      </c>
      <c r="AC433" s="6" t="s">
        <v>38</v>
      </c>
      <c r="AD433" s="6" t="s">
        <v>38</v>
      </c>
      <c r="AE433" s="6" t="s">
        <v>38</v>
      </c>
      <c r="AF433" s="6" t="s">
        <v>38</v>
      </c>
      <c r="AG433" s="6" t="s">
        <v>38</v>
      </c>
      <c r="AH433" s="9" t="s">
        <v>38</v>
      </c>
    </row>
    <row r="434" spans="1:34" ht="20.100000000000001" customHeight="1" x14ac:dyDescent="0.25">
      <c r="A434" s="6" t="s">
        <v>78</v>
      </c>
      <c r="B434" s="10">
        <v>46168</v>
      </c>
      <c r="C434" s="8" t="str">
        <f>HYPERLINK("https://epingalert.org/en/Search?viewData= G/TBT/N/BDI/767, G/TBT/N/KEN/2057, G/TBT/N/RWA/1424, G/TBT/N/TZA/1602, G/TBT/N/UGA/2379"," G/TBT/N/BDI/767, G/TBT/N/KEN/2057, G/TBT/N/RWA/1424, G/TBT/N/TZA/1602, G/TBT/N/UGA/2379")</f>
        <v xml:space="preserve"> G/TBT/N/BDI/767, G/TBT/N/KEN/2057, G/TBT/N/RWA/1424, G/TBT/N/TZA/1602, G/TBT/N/UGA/2379</v>
      </c>
      <c r="D434" s="9" t="s">
        <v>501</v>
      </c>
      <c r="E434" s="9" t="s">
        <v>502</v>
      </c>
      <c r="F434" s="9" t="s">
        <v>328</v>
      </c>
      <c r="G434" s="9" t="s">
        <v>329</v>
      </c>
      <c r="H434" s="9" t="s">
        <v>330</v>
      </c>
      <c r="I434" s="9" t="s">
        <v>503</v>
      </c>
      <c r="J434" s="9" t="s">
        <v>38</v>
      </c>
      <c r="K434" s="9" t="s">
        <v>73</v>
      </c>
      <c r="L434" s="6"/>
      <c r="M434" s="10">
        <v>46228</v>
      </c>
      <c r="N434" s="7" t="s">
        <v>74</v>
      </c>
      <c r="O434" s="7" t="s">
        <v>74</v>
      </c>
      <c r="P434" s="6" t="s">
        <v>43</v>
      </c>
      <c r="Q434" s="9" t="s">
        <v>504</v>
      </c>
      <c r="R434" s="6" t="str">
        <f>HYPERLINK("https://docs.wto.org/imrd/directdoc.asp?DDFDocuments/t/G/TBTN26/BDI767.docx", "https://docs.wto.org/imrd/directdoc.asp?DDFDocuments/t/G/TBTN26/BDI767.docx")</f>
        <v>https://docs.wto.org/imrd/directdoc.asp?DDFDocuments/t/G/TBTN26/BDI767.docx</v>
      </c>
      <c r="S434" s="6" t="str">
        <f>HYPERLINK("https://docs.wto.org/imrd/directdoc.asp?DDFDocuments/u/G/TBTN26/BDI767.docx", "https://docs.wto.org/imrd/directdoc.asp?DDFDocuments/u/G/TBTN26/BDI767.docx")</f>
        <v>https://docs.wto.org/imrd/directdoc.asp?DDFDocuments/u/G/TBTN26/BDI767.docx</v>
      </c>
      <c r="T434" s="6"/>
      <c r="U434" s="6" t="s">
        <v>46</v>
      </c>
      <c r="V434" s="6" t="s">
        <v>45</v>
      </c>
      <c r="W434" s="6" t="s">
        <v>45</v>
      </c>
      <c r="X434" s="6" t="s">
        <v>45</v>
      </c>
      <c r="Y434" s="6" t="s">
        <v>45</v>
      </c>
      <c r="Z434" s="6" t="s">
        <v>45</v>
      </c>
      <c r="AA434" s="6" t="s">
        <v>45</v>
      </c>
      <c r="AB434" s="9" t="s">
        <v>505</v>
      </c>
      <c r="AC434" s="6" t="s">
        <v>38</v>
      </c>
      <c r="AD434" s="6" t="s">
        <v>38</v>
      </c>
      <c r="AE434" s="6" t="s">
        <v>38</v>
      </c>
      <c r="AF434" s="6" t="s">
        <v>38</v>
      </c>
      <c r="AG434" s="6" t="s">
        <v>38</v>
      </c>
      <c r="AH434" s="9" t="s">
        <v>38</v>
      </c>
    </row>
    <row r="435" spans="1:34" ht="20.100000000000001" customHeight="1" x14ac:dyDescent="0.25">
      <c r="A435" s="6" t="s">
        <v>79</v>
      </c>
      <c r="B435" s="10">
        <v>46168</v>
      </c>
      <c r="C435" s="8" t="str">
        <f>HYPERLINK("https://epingalert.org/en/Search?viewData= G/TBT/N/BDI/767, G/TBT/N/KEN/2057, G/TBT/N/RWA/1424, G/TBT/N/TZA/1602, G/TBT/N/UGA/2379"," G/TBT/N/BDI/767, G/TBT/N/KEN/2057, G/TBT/N/RWA/1424, G/TBT/N/TZA/1602, G/TBT/N/UGA/2379")</f>
        <v xml:space="preserve"> G/TBT/N/BDI/767, G/TBT/N/KEN/2057, G/TBT/N/RWA/1424, G/TBT/N/TZA/1602, G/TBT/N/UGA/2379</v>
      </c>
      <c r="D435" s="9" t="s">
        <v>501</v>
      </c>
      <c r="E435" s="9" t="s">
        <v>502</v>
      </c>
      <c r="F435" s="9" t="s">
        <v>328</v>
      </c>
      <c r="G435" s="9" t="s">
        <v>329</v>
      </c>
      <c r="H435" s="9" t="s">
        <v>330</v>
      </c>
      <c r="I435" s="9" t="s">
        <v>503</v>
      </c>
      <c r="J435" s="9" t="s">
        <v>38</v>
      </c>
      <c r="K435" s="9" t="s">
        <v>73</v>
      </c>
      <c r="L435" s="6"/>
      <c r="M435" s="10">
        <v>46228</v>
      </c>
      <c r="N435" s="7" t="s">
        <v>74</v>
      </c>
      <c r="O435" s="7" t="s">
        <v>74</v>
      </c>
      <c r="P435" s="6" t="s">
        <v>43</v>
      </c>
      <c r="Q435" s="9" t="s">
        <v>504</v>
      </c>
      <c r="R435" s="6" t="str">
        <f>HYPERLINK("https://docs.wto.org/imrd/directdoc.asp?DDFDocuments/t/G/TBTN26/BDI767.docx", "https://docs.wto.org/imrd/directdoc.asp?DDFDocuments/t/G/TBTN26/BDI767.docx")</f>
        <v>https://docs.wto.org/imrd/directdoc.asp?DDFDocuments/t/G/TBTN26/BDI767.docx</v>
      </c>
      <c r="S435" s="6" t="str">
        <f>HYPERLINK("https://docs.wto.org/imrd/directdoc.asp?DDFDocuments/u/G/TBTN26/BDI767.docx", "https://docs.wto.org/imrd/directdoc.asp?DDFDocuments/u/G/TBTN26/BDI767.docx")</f>
        <v>https://docs.wto.org/imrd/directdoc.asp?DDFDocuments/u/G/TBTN26/BDI767.docx</v>
      </c>
      <c r="T435" s="6"/>
      <c r="U435" s="6" t="s">
        <v>46</v>
      </c>
      <c r="V435" s="6" t="s">
        <v>45</v>
      </c>
      <c r="W435" s="6" t="s">
        <v>45</v>
      </c>
      <c r="X435" s="6" t="s">
        <v>45</v>
      </c>
      <c r="Y435" s="6" t="s">
        <v>45</v>
      </c>
      <c r="Z435" s="6" t="s">
        <v>45</v>
      </c>
      <c r="AA435" s="6" t="s">
        <v>45</v>
      </c>
      <c r="AB435" s="9" t="s">
        <v>505</v>
      </c>
      <c r="AC435" s="6" t="s">
        <v>38</v>
      </c>
      <c r="AD435" s="6" t="s">
        <v>38</v>
      </c>
      <c r="AE435" s="6" t="s">
        <v>38</v>
      </c>
      <c r="AF435" s="6" t="s">
        <v>38</v>
      </c>
      <c r="AG435" s="6" t="s">
        <v>38</v>
      </c>
      <c r="AH435" s="9" t="s">
        <v>38</v>
      </c>
    </row>
    <row r="436" spans="1:34" ht="20.100000000000001" customHeight="1" x14ac:dyDescent="0.25">
      <c r="A436" s="6" t="s">
        <v>80</v>
      </c>
      <c r="B436" s="10">
        <v>46168</v>
      </c>
      <c r="C436" s="8" t="str">
        <f>HYPERLINK("https://epingalert.org/en/Search?viewData= G/TBT/N/BDI/767, G/TBT/N/KEN/2057, G/TBT/N/RWA/1424, G/TBT/N/TZA/1602, G/TBT/N/UGA/2379"," G/TBT/N/BDI/767, G/TBT/N/KEN/2057, G/TBT/N/RWA/1424, G/TBT/N/TZA/1602, G/TBT/N/UGA/2379")</f>
        <v xml:space="preserve"> G/TBT/N/BDI/767, G/TBT/N/KEN/2057, G/TBT/N/RWA/1424, G/TBT/N/TZA/1602, G/TBT/N/UGA/2379</v>
      </c>
      <c r="D436" s="9" t="s">
        <v>501</v>
      </c>
      <c r="E436" s="9" t="s">
        <v>502</v>
      </c>
      <c r="F436" s="9" t="s">
        <v>328</v>
      </c>
      <c r="G436" s="9" t="s">
        <v>329</v>
      </c>
      <c r="H436" s="9" t="s">
        <v>330</v>
      </c>
      <c r="I436" s="9" t="s">
        <v>503</v>
      </c>
      <c r="J436" s="9" t="s">
        <v>38</v>
      </c>
      <c r="K436" s="9" t="s">
        <v>73</v>
      </c>
      <c r="L436" s="6"/>
      <c r="M436" s="10">
        <v>46228</v>
      </c>
      <c r="N436" s="7" t="s">
        <v>74</v>
      </c>
      <c r="O436" s="7" t="s">
        <v>74</v>
      </c>
      <c r="P436" s="6" t="s">
        <v>43</v>
      </c>
      <c r="Q436" s="9" t="s">
        <v>504</v>
      </c>
      <c r="R436" s="6" t="str">
        <f>HYPERLINK("https://docs.wto.org/imrd/directdoc.asp?DDFDocuments/t/G/TBTN26/BDI767.docx", "https://docs.wto.org/imrd/directdoc.asp?DDFDocuments/t/G/TBTN26/BDI767.docx")</f>
        <v>https://docs.wto.org/imrd/directdoc.asp?DDFDocuments/t/G/TBTN26/BDI767.docx</v>
      </c>
      <c r="S436" s="6" t="str">
        <f>HYPERLINK("https://docs.wto.org/imrd/directdoc.asp?DDFDocuments/u/G/TBTN26/BDI767.docx", "https://docs.wto.org/imrd/directdoc.asp?DDFDocuments/u/G/TBTN26/BDI767.docx")</f>
        <v>https://docs.wto.org/imrd/directdoc.asp?DDFDocuments/u/G/TBTN26/BDI767.docx</v>
      </c>
      <c r="T436" s="6"/>
      <c r="U436" s="6" t="s">
        <v>46</v>
      </c>
      <c r="V436" s="6" t="s">
        <v>45</v>
      </c>
      <c r="W436" s="6" t="s">
        <v>45</v>
      </c>
      <c r="X436" s="6" t="s">
        <v>45</v>
      </c>
      <c r="Y436" s="6" t="s">
        <v>45</v>
      </c>
      <c r="Z436" s="6" t="s">
        <v>45</v>
      </c>
      <c r="AA436" s="6" t="s">
        <v>45</v>
      </c>
      <c r="AB436" s="9" t="s">
        <v>505</v>
      </c>
      <c r="AC436" s="6" t="s">
        <v>38</v>
      </c>
      <c r="AD436" s="6" t="s">
        <v>38</v>
      </c>
      <c r="AE436" s="6" t="s">
        <v>38</v>
      </c>
      <c r="AF436" s="6" t="s">
        <v>38</v>
      </c>
      <c r="AG436" s="6" t="s">
        <v>38</v>
      </c>
      <c r="AH436" s="9" t="s">
        <v>38</v>
      </c>
    </row>
    <row r="437" spans="1:34" ht="20.100000000000001" customHeight="1" x14ac:dyDescent="0.25">
      <c r="A437" s="6" t="s">
        <v>34</v>
      </c>
      <c r="B437" s="10">
        <v>46168</v>
      </c>
      <c r="C437" s="8" t="str">
        <f>HYPERLINK("https://epingalert.org/en/Search?viewData= G/TBT/N/BRA/1483/Add.5"," G/TBT/N/BRA/1483/Add.5")</f>
        <v xml:space="preserve"> G/TBT/N/BRA/1483/Add.5</v>
      </c>
      <c r="D437" s="9" t="s">
        <v>506</v>
      </c>
      <c r="E437" s="9" t="s">
        <v>507</v>
      </c>
      <c r="F437" s="9" t="s">
        <v>508</v>
      </c>
      <c r="G437" s="9" t="s">
        <v>509</v>
      </c>
      <c r="H437" s="9" t="s">
        <v>510</v>
      </c>
      <c r="I437" s="9" t="s">
        <v>511</v>
      </c>
      <c r="J437" s="9" t="s">
        <v>38</v>
      </c>
      <c r="K437" s="9" t="s">
        <v>512</v>
      </c>
      <c r="L437" s="6"/>
      <c r="M437" s="10" t="s">
        <v>38</v>
      </c>
      <c r="N437" s="7"/>
      <c r="O437" s="7"/>
      <c r="P437" s="6" t="s">
        <v>54</v>
      </c>
      <c r="Q437" s="9" t="s">
        <v>513</v>
      </c>
      <c r="R437" s="6" t="str">
        <f>HYPERLINK("https://docs.wto.org/imrd/directdoc.asp?DDFDocuments/t/G/TBTN23/BRA1483A5.docx", "https://docs.wto.org/imrd/directdoc.asp?DDFDocuments/t/G/TBTN23/BRA1483A5.docx")</f>
        <v>https://docs.wto.org/imrd/directdoc.asp?DDFDocuments/t/G/TBTN23/BRA1483A5.docx</v>
      </c>
      <c r="S437" s="6" t="str">
        <f>HYPERLINK("https://docs.wto.org/imrd/directdoc.asp?DDFDocuments/u/G/TBTN23/BRA1483A5.docx", "https://docs.wto.org/imrd/directdoc.asp?DDFDocuments/u/G/TBTN23/BRA1483A5.docx")</f>
        <v>https://docs.wto.org/imrd/directdoc.asp?DDFDocuments/u/G/TBTN23/BRA1483A5.docx</v>
      </c>
      <c r="T437" s="6" t="str">
        <f>HYPERLINK("https://docs.wto.org/imrd/directdoc.asp?DDFDocuments/v/G/TBTN23/BRA1483A5.docx", "https://docs.wto.org/imrd/directdoc.asp?DDFDocuments/v/G/TBTN23/BRA1483A5.docx")</f>
        <v>https://docs.wto.org/imrd/directdoc.asp?DDFDocuments/v/G/TBTN23/BRA1483A5.docx</v>
      </c>
      <c r="U437" s="6" t="s">
        <v>46</v>
      </c>
      <c r="V437" s="6" t="s">
        <v>45</v>
      </c>
      <c r="W437" s="6" t="s">
        <v>45</v>
      </c>
      <c r="X437" s="6" t="s">
        <v>45</v>
      </c>
      <c r="Y437" s="6" t="s">
        <v>45</v>
      </c>
      <c r="Z437" s="6" t="s">
        <v>45</v>
      </c>
      <c r="AA437" s="6" t="s">
        <v>45</v>
      </c>
      <c r="AB437" s="9" t="s">
        <v>38</v>
      </c>
      <c r="AC437" s="6" t="s">
        <v>38</v>
      </c>
      <c r="AD437" s="6" t="s">
        <v>38</v>
      </c>
      <c r="AE437" s="6" t="s">
        <v>38</v>
      </c>
      <c r="AF437" s="6" t="s">
        <v>38</v>
      </c>
      <c r="AG437" s="6" t="s">
        <v>38</v>
      </c>
      <c r="AH437" s="9" t="s">
        <v>38</v>
      </c>
    </row>
    <row r="438" spans="1:34" ht="20.100000000000001" customHeight="1" x14ac:dyDescent="0.25">
      <c r="A438" s="6" t="s">
        <v>34</v>
      </c>
      <c r="B438" s="10">
        <v>46168</v>
      </c>
      <c r="C438" s="8" t="str">
        <f>HYPERLINK("https://epingalert.org/en/Search?viewData= G/TBT/N/BRA/1633"," G/TBT/N/BRA/1633")</f>
        <v xml:space="preserve"> G/TBT/N/BRA/1633</v>
      </c>
      <c r="D438" s="9" t="s">
        <v>514</v>
      </c>
      <c r="E438" s="9" t="s">
        <v>515</v>
      </c>
      <c r="F438" s="9" t="s">
        <v>516</v>
      </c>
      <c r="G438" s="9" t="s">
        <v>517</v>
      </c>
      <c r="H438" s="9" t="s">
        <v>518</v>
      </c>
      <c r="I438" s="9" t="s">
        <v>280</v>
      </c>
      <c r="J438" s="9" t="s">
        <v>38</v>
      </c>
      <c r="K438" s="9" t="s">
        <v>38</v>
      </c>
      <c r="L438" s="6"/>
      <c r="M438" s="10">
        <v>46189</v>
      </c>
      <c r="N438" s="7" t="s">
        <v>74</v>
      </c>
      <c r="O438" s="7" t="s">
        <v>74</v>
      </c>
      <c r="P438" s="6" t="s">
        <v>43</v>
      </c>
      <c r="Q438" s="9" t="s">
        <v>519</v>
      </c>
      <c r="R438" s="6" t="str">
        <f>HYPERLINK("https://docs.wto.org/imrd/directdoc.asp?DDFDocuments/t/G/TBTN26/BRA1633.docx", "https://docs.wto.org/imrd/directdoc.asp?DDFDocuments/t/G/TBTN26/BRA1633.docx")</f>
        <v>https://docs.wto.org/imrd/directdoc.asp?DDFDocuments/t/G/TBTN26/BRA1633.docx</v>
      </c>
      <c r="S438" s="6" t="str">
        <f>HYPERLINK("https://docs.wto.org/imrd/directdoc.asp?DDFDocuments/u/G/TBTN26/BRA1633.docx", "https://docs.wto.org/imrd/directdoc.asp?DDFDocuments/u/G/TBTN26/BRA1633.docx")</f>
        <v>https://docs.wto.org/imrd/directdoc.asp?DDFDocuments/u/G/TBTN26/BRA1633.docx</v>
      </c>
      <c r="T438" s="6" t="str">
        <f>HYPERLINK("https://docs.wto.org/imrd/directdoc.asp?DDFDocuments/v/G/TBTN26/BRA1633.docx", "https://docs.wto.org/imrd/directdoc.asp?DDFDocuments/v/G/TBTN26/BRA1633.docx")</f>
        <v>https://docs.wto.org/imrd/directdoc.asp?DDFDocuments/v/G/TBTN26/BRA1633.docx</v>
      </c>
      <c r="U438" s="6" t="s">
        <v>46</v>
      </c>
      <c r="V438" s="6" t="s">
        <v>45</v>
      </c>
      <c r="W438" s="6" t="s">
        <v>45</v>
      </c>
      <c r="X438" s="6" t="s">
        <v>45</v>
      </c>
      <c r="Y438" s="6" t="s">
        <v>45</v>
      </c>
      <c r="Z438" s="6" t="s">
        <v>45</v>
      </c>
      <c r="AA438" s="6" t="s">
        <v>45</v>
      </c>
      <c r="AB438" s="9" t="s">
        <v>520</v>
      </c>
      <c r="AC438" s="6" t="s">
        <v>38</v>
      </c>
      <c r="AD438" s="6" t="s">
        <v>38</v>
      </c>
      <c r="AE438" s="6" t="s">
        <v>38</v>
      </c>
      <c r="AF438" s="6" t="s">
        <v>38</v>
      </c>
      <c r="AG438" s="6" t="s">
        <v>38</v>
      </c>
      <c r="AH438" s="9" t="s">
        <v>38</v>
      </c>
    </row>
    <row r="439" spans="1:34" ht="20.100000000000001" customHeight="1" x14ac:dyDescent="0.25">
      <c r="A439" s="6" t="s">
        <v>521</v>
      </c>
      <c r="B439" s="10">
        <v>46168</v>
      </c>
      <c r="C439" s="8" t="str">
        <f>HYPERLINK("https://epingalert.org/en/Search?viewData= G/TBT/N/ECU/325/Add.5"," G/TBT/N/ECU/325/Add.5")</f>
        <v xml:space="preserve"> G/TBT/N/ECU/325/Add.5</v>
      </c>
      <c r="D439" s="9" t="s">
        <v>522</v>
      </c>
      <c r="E439" s="9" t="s">
        <v>523</v>
      </c>
      <c r="F439" s="9" t="s">
        <v>524</v>
      </c>
      <c r="G439" s="9" t="s">
        <v>525</v>
      </c>
      <c r="H439" s="9" t="s">
        <v>120</v>
      </c>
      <c r="I439" s="9" t="s">
        <v>386</v>
      </c>
      <c r="J439" s="9" t="s">
        <v>526</v>
      </c>
      <c r="K439" s="9" t="s">
        <v>396</v>
      </c>
      <c r="L439" s="6"/>
      <c r="M439" s="10" t="s">
        <v>38</v>
      </c>
      <c r="N439" s="7"/>
      <c r="O439" s="7"/>
      <c r="P439" s="6" t="s">
        <v>54</v>
      </c>
      <c r="Q439" s="9" t="s">
        <v>527</v>
      </c>
      <c r="R439" s="6" t="str">
        <f>HYPERLINK("https://docs.wto.org/imrd/directdoc.asp?DDFDocuments/t/G/TBTN16/ECU325A5.docx", "https://docs.wto.org/imrd/directdoc.asp?DDFDocuments/t/G/TBTN16/ECU325A5.docx")</f>
        <v>https://docs.wto.org/imrd/directdoc.asp?DDFDocuments/t/G/TBTN16/ECU325A5.docx</v>
      </c>
      <c r="S439" s="6" t="str">
        <f>HYPERLINK("https://docs.wto.org/imrd/directdoc.asp?DDFDocuments/u/G/TBTN16/ECU325A5.docx", "https://docs.wto.org/imrd/directdoc.asp?DDFDocuments/u/G/TBTN16/ECU325A5.docx")</f>
        <v>https://docs.wto.org/imrd/directdoc.asp?DDFDocuments/u/G/TBTN16/ECU325A5.docx</v>
      </c>
      <c r="T439" s="6" t="str">
        <f>HYPERLINK("https://docs.wto.org/imrd/directdoc.asp?DDFDocuments/v/G/TBTN16/ECU325A5.docx", "https://docs.wto.org/imrd/directdoc.asp?DDFDocuments/v/G/TBTN16/ECU325A5.docx")</f>
        <v>https://docs.wto.org/imrd/directdoc.asp?DDFDocuments/v/G/TBTN16/ECU325A5.docx</v>
      </c>
      <c r="U439" s="6" t="s">
        <v>46</v>
      </c>
      <c r="V439" s="6" t="s">
        <v>45</v>
      </c>
      <c r="W439" s="6" t="s">
        <v>45</v>
      </c>
      <c r="X439" s="6" t="s">
        <v>45</v>
      </c>
      <c r="Y439" s="6" t="s">
        <v>45</v>
      </c>
      <c r="Z439" s="6" t="s">
        <v>45</v>
      </c>
      <c r="AA439" s="6" t="s">
        <v>45</v>
      </c>
      <c r="AB439" s="9" t="s">
        <v>38</v>
      </c>
      <c r="AC439" s="6" t="s">
        <v>38</v>
      </c>
      <c r="AD439" s="6" t="s">
        <v>38</v>
      </c>
      <c r="AE439" s="6" t="s">
        <v>38</v>
      </c>
      <c r="AF439" s="6" t="s">
        <v>38</v>
      </c>
      <c r="AG439" s="6" t="s">
        <v>38</v>
      </c>
      <c r="AH439" s="9" t="s">
        <v>38</v>
      </c>
    </row>
    <row r="440" spans="1:34" ht="20.100000000000001" customHeight="1" x14ac:dyDescent="0.25">
      <c r="A440" s="6" t="s">
        <v>528</v>
      </c>
      <c r="B440" s="10">
        <v>46168</v>
      </c>
      <c r="C440" s="8" t="str">
        <f>HYPERLINK("https://epingalert.org/en/Search?viewData= G/TBT/N/NZL/154"," G/TBT/N/NZL/154")</f>
        <v xml:space="preserve"> G/TBT/N/NZL/154</v>
      </c>
      <c r="D440" s="9" t="s">
        <v>529</v>
      </c>
      <c r="E440" s="9" t="s">
        <v>530</v>
      </c>
      <c r="F440" s="9" t="s">
        <v>531</v>
      </c>
      <c r="G440" s="9" t="s">
        <v>38</v>
      </c>
      <c r="H440" s="9" t="s">
        <v>532</v>
      </c>
      <c r="I440" s="9" t="s">
        <v>152</v>
      </c>
      <c r="J440" s="9" t="s">
        <v>38</v>
      </c>
      <c r="K440" s="9" t="s">
        <v>122</v>
      </c>
      <c r="L440" s="6"/>
      <c r="M440" s="10">
        <v>46224</v>
      </c>
      <c r="N440" s="7" t="s">
        <v>74</v>
      </c>
      <c r="O440" s="7" t="s">
        <v>533</v>
      </c>
      <c r="P440" s="6" t="s">
        <v>43</v>
      </c>
      <c r="Q440" s="6"/>
      <c r="R440" s="6" t="str">
        <f>HYPERLINK("https://docs.wto.org/imrd/directdoc.asp?DDFDocuments/t/G/TBTN26/NZL154.docx", "https://docs.wto.org/imrd/directdoc.asp?DDFDocuments/t/G/TBTN26/NZL154.docx")</f>
        <v>https://docs.wto.org/imrd/directdoc.asp?DDFDocuments/t/G/TBTN26/NZL154.docx</v>
      </c>
      <c r="S440" s="6" t="str">
        <f>HYPERLINK("https://docs.wto.org/imrd/directdoc.asp?DDFDocuments/u/G/TBTN26/NZL154.docx", "https://docs.wto.org/imrd/directdoc.asp?DDFDocuments/u/G/TBTN26/NZL154.docx")</f>
        <v>https://docs.wto.org/imrd/directdoc.asp?DDFDocuments/u/G/TBTN26/NZL154.docx</v>
      </c>
      <c r="T440" s="6"/>
      <c r="U440" s="6" t="s">
        <v>46</v>
      </c>
      <c r="V440" s="6" t="s">
        <v>45</v>
      </c>
      <c r="W440" s="6" t="s">
        <v>45</v>
      </c>
      <c r="X440" s="6" t="s">
        <v>45</v>
      </c>
      <c r="Y440" s="6" t="s">
        <v>45</v>
      </c>
      <c r="Z440" s="6" t="s">
        <v>45</v>
      </c>
      <c r="AA440" s="6" t="s">
        <v>45</v>
      </c>
      <c r="AB440" s="9" t="s">
        <v>534</v>
      </c>
      <c r="AC440" s="6" t="s">
        <v>38</v>
      </c>
      <c r="AD440" s="6" t="s">
        <v>38</v>
      </c>
      <c r="AE440" s="6" t="s">
        <v>38</v>
      </c>
      <c r="AF440" s="6" t="s">
        <v>38</v>
      </c>
      <c r="AG440" s="6" t="s">
        <v>38</v>
      </c>
      <c r="AH440" s="9" t="s">
        <v>38</v>
      </c>
    </row>
    <row r="441" spans="1:34" ht="20.100000000000001" customHeight="1" x14ac:dyDescent="0.25">
      <c r="A441" s="6" t="s">
        <v>477</v>
      </c>
      <c r="B441" s="10">
        <v>46168</v>
      </c>
      <c r="C441" s="8" t="str">
        <f>HYPERLINK("https://epingalert.org/en/Search?viewData= G/TBT/N/TUR/107/Add.2"," G/TBT/N/TUR/107/Add.2")</f>
        <v xml:space="preserve"> G/TBT/N/TUR/107/Add.2</v>
      </c>
      <c r="D441" s="9" t="s">
        <v>535</v>
      </c>
      <c r="E441" s="9" t="s">
        <v>536</v>
      </c>
      <c r="F441" s="9" t="s">
        <v>537</v>
      </c>
      <c r="G441" s="9" t="s">
        <v>38</v>
      </c>
      <c r="H441" s="9" t="s">
        <v>538</v>
      </c>
      <c r="I441" s="9" t="s">
        <v>121</v>
      </c>
      <c r="J441" s="9" t="s">
        <v>38</v>
      </c>
      <c r="K441" s="9" t="s">
        <v>512</v>
      </c>
      <c r="L441" s="6"/>
      <c r="M441" s="10" t="s">
        <v>38</v>
      </c>
      <c r="N441" s="7"/>
      <c r="O441" s="7"/>
      <c r="P441" s="6" t="s">
        <v>54</v>
      </c>
      <c r="Q441" s="9" t="s">
        <v>539</v>
      </c>
      <c r="R441" s="6" t="str">
        <f>HYPERLINK("https://docs.wto.org/imrd/directdoc.asp?DDFDocuments/t/G/TBTN17/TUR107A2.docx", "https://docs.wto.org/imrd/directdoc.asp?DDFDocuments/t/G/TBTN17/TUR107A2.docx")</f>
        <v>https://docs.wto.org/imrd/directdoc.asp?DDFDocuments/t/G/TBTN17/TUR107A2.docx</v>
      </c>
      <c r="S441" s="6" t="str">
        <f>HYPERLINK("https://docs.wto.org/imrd/directdoc.asp?DDFDocuments/u/G/TBTN17/TUR107A2.docx", "https://docs.wto.org/imrd/directdoc.asp?DDFDocuments/u/G/TBTN17/TUR107A2.docx")</f>
        <v>https://docs.wto.org/imrd/directdoc.asp?DDFDocuments/u/G/TBTN17/TUR107A2.docx</v>
      </c>
      <c r="T441" s="6" t="str">
        <f>HYPERLINK("https://docs.wto.org/imrd/directdoc.asp?DDFDocuments/v/G/TBTN17/TUR107A2.docx", "https://docs.wto.org/imrd/directdoc.asp?DDFDocuments/v/G/TBTN17/TUR107A2.docx")</f>
        <v>https://docs.wto.org/imrd/directdoc.asp?DDFDocuments/v/G/TBTN17/TUR107A2.docx</v>
      </c>
      <c r="U441" s="6" t="s">
        <v>46</v>
      </c>
      <c r="V441" s="6" t="s">
        <v>45</v>
      </c>
      <c r="W441" s="6" t="s">
        <v>45</v>
      </c>
      <c r="X441" s="6" t="s">
        <v>45</v>
      </c>
      <c r="Y441" s="6" t="s">
        <v>45</v>
      </c>
      <c r="Z441" s="6" t="s">
        <v>45</v>
      </c>
      <c r="AA441" s="6" t="s">
        <v>45</v>
      </c>
      <c r="AB441" s="9" t="s">
        <v>38</v>
      </c>
      <c r="AC441" s="6" t="s">
        <v>38</v>
      </c>
      <c r="AD441" s="6" t="s">
        <v>38</v>
      </c>
      <c r="AE441" s="6" t="s">
        <v>38</v>
      </c>
      <c r="AF441" s="6" t="s">
        <v>38</v>
      </c>
      <c r="AG441" s="6" t="s">
        <v>38</v>
      </c>
      <c r="AH441" s="9" t="s">
        <v>38</v>
      </c>
    </row>
    <row r="442" spans="1:34" ht="20.100000000000001" customHeight="1" x14ac:dyDescent="0.25">
      <c r="A442" s="6" t="s">
        <v>80</v>
      </c>
      <c r="B442" s="10">
        <v>46168</v>
      </c>
      <c r="C442" s="8" t="str">
        <f>HYPERLINK("https://epingalert.org/en/Search?viewData= G/TBT/N/UGA/2380"," G/TBT/N/UGA/2380")</f>
        <v xml:space="preserve"> G/TBT/N/UGA/2380</v>
      </c>
      <c r="D442" s="9" t="s">
        <v>376</v>
      </c>
      <c r="E442" s="9" t="s">
        <v>540</v>
      </c>
      <c r="F442" s="9" t="s">
        <v>541</v>
      </c>
      <c r="G442" s="9" t="s">
        <v>379</v>
      </c>
      <c r="H442" s="9" t="s">
        <v>380</v>
      </c>
      <c r="I442" s="9" t="s">
        <v>503</v>
      </c>
      <c r="J442" s="9" t="s">
        <v>38</v>
      </c>
      <c r="K442" s="9" t="s">
        <v>73</v>
      </c>
      <c r="L442" s="6"/>
      <c r="M442" s="10">
        <v>46228</v>
      </c>
      <c r="N442" s="7" t="s">
        <v>74</v>
      </c>
      <c r="O442" s="7" t="s">
        <v>74</v>
      </c>
      <c r="P442" s="6" t="s">
        <v>43</v>
      </c>
      <c r="Q442" s="9" t="s">
        <v>542</v>
      </c>
      <c r="R442" s="6" t="str">
        <f>HYPERLINK("https://docs.wto.org/imrd/directdoc.asp?DDFDocuments/t/G/TBTN26/UGA2380.docx", "https://docs.wto.org/imrd/directdoc.asp?DDFDocuments/t/G/TBTN26/UGA2380.docx")</f>
        <v>https://docs.wto.org/imrd/directdoc.asp?DDFDocuments/t/G/TBTN26/UGA2380.docx</v>
      </c>
      <c r="S442" s="6" t="str">
        <f>HYPERLINK("https://docs.wto.org/imrd/directdoc.asp?DDFDocuments/u/G/TBTN26/UGA2380.docx", "https://docs.wto.org/imrd/directdoc.asp?DDFDocuments/u/G/TBTN26/UGA2380.docx")</f>
        <v>https://docs.wto.org/imrd/directdoc.asp?DDFDocuments/u/G/TBTN26/UGA2380.docx</v>
      </c>
      <c r="T442" s="6" t="str">
        <f>HYPERLINK("https://docs.wto.org/imrd/directdoc.asp?DDFDocuments/v/G/TBTN26/UGA2380.docx", "https://docs.wto.org/imrd/directdoc.asp?DDFDocuments/v/G/TBTN26/UGA2380.docx")</f>
        <v>https://docs.wto.org/imrd/directdoc.asp?DDFDocuments/v/G/TBTN26/UGA2380.docx</v>
      </c>
      <c r="U442" s="6" t="s">
        <v>46</v>
      </c>
      <c r="V442" s="6" t="s">
        <v>45</v>
      </c>
      <c r="W442" s="6" t="s">
        <v>45</v>
      </c>
      <c r="X442" s="6" t="s">
        <v>45</v>
      </c>
      <c r="Y442" s="6" t="s">
        <v>45</v>
      </c>
      <c r="Z442" s="6" t="s">
        <v>45</v>
      </c>
      <c r="AA442" s="6" t="s">
        <v>45</v>
      </c>
      <c r="AB442" s="9" t="s">
        <v>543</v>
      </c>
      <c r="AC442" s="6" t="s">
        <v>38</v>
      </c>
      <c r="AD442" s="6" t="s">
        <v>38</v>
      </c>
      <c r="AE442" s="6" t="s">
        <v>38</v>
      </c>
      <c r="AF442" s="6" t="s">
        <v>38</v>
      </c>
      <c r="AG442" s="6" t="s">
        <v>38</v>
      </c>
      <c r="AH442" s="9" t="s">
        <v>38</v>
      </c>
    </row>
    <row r="443" spans="1:34" ht="20.100000000000001" customHeight="1" x14ac:dyDescent="0.25">
      <c r="A443" s="6" t="s">
        <v>116</v>
      </c>
      <c r="B443" s="10">
        <v>46168</v>
      </c>
      <c r="C443" s="8" t="str">
        <f>HYPERLINK("https://epingalert.org/en/Search?viewData= G/TBT/N/USA/2107/Rev.1/Add.1"," G/TBT/N/USA/2107/Rev.1/Add.1")</f>
        <v xml:space="preserve"> G/TBT/N/USA/2107/Rev.1/Add.1</v>
      </c>
      <c r="D443" s="9" t="s">
        <v>544</v>
      </c>
      <c r="E443" s="9" t="s">
        <v>545</v>
      </c>
      <c r="F443" s="9" t="s">
        <v>546</v>
      </c>
      <c r="G443" s="9" t="s">
        <v>38</v>
      </c>
      <c r="H443" s="9" t="s">
        <v>547</v>
      </c>
      <c r="I443" s="9" t="s">
        <v>548</v>
      </c>
      <c r="J443" s="9" t="s">
        <v>38</v>
      </c>
      <c r="K443" s="9" t="s">
        <v>38</v>
      </c>
      <c r="L443" s="6"/>
      <c r="M443" s="10" t="s">
        <v>38</v>
      </c>
      <c r="N443" s="7"/>
      <c r="O443" s="7"/>
      <c r="P443" s="6" t="s">
        <v>54</v>
      </c>
      <c r="Q443" s="9" t="s">
        <v>549</v>
      </c>
      <c r="R443" s="6" t="str">
        <f>HYPERLINK("https://docs.wto.org/imrd/directdoc.asp?DDFDocuments/t/G/TBTN24/USA2107R1A1.docx", "https://docs.wto.org/imrd/directdoc.asp?DDFDocuments/t/G/TBTN24/USA2107R1A1.docx")</f>
        <v>https://docs.wto.org/imrd/directdoc.asp?DDFDocuments/t/G/TBTN24/USA2107R1A1.docx</v>
      </c>
      <c r="S443" s="6" t="str">
        <f>HYPERLINK("https://docs.wto.org/imrd/directdoc.asp?DDFDocuments/u/G/TBTN24/USA2107R1A1.docx", "https://docs.wto.org/imrd/directdoc.asp?DDFDocuments/u/G/TBTN24/USA2107R1A1.docx")</f>
        <v>https://docs.wto.org/imrd/directdoc.asp?DDFDocuments/u/G/TBTN24/USA2107R1A1.docx</v>
      </c>
      <c r="T443" s="6" t="str">
        <f>HYPERLINK("https://docs.wto.org/imrd/directdoc.asp?DDFDocuments/v/G/TBTN24/USA2107R1A1.docx", "https://docs.wto.org/imrd/directdoc.asp?DDFDocuments/v/G/TBTN24/USA2107R1A1.docx")</f>
        <v>https://docs.wto.org/imrd/directdoc.asp?DDFDocuments/v/G/TBTN24/USA2107R1A1.docx</v>
      </c>
      <c r="U443" s="6" t="s">
        <v>45</v>
      </c>
      <c r="V443" s="6" t="s">
        <v>45</v>
      </c>
      <c r="W443" s="6" t="s">
        <v>45</v>
      </c>
      <c r="X443" s="6" t="s">
        <v>45</v>
      </c>
      <c r="Y443" s="6" t="s">
        <v>45</v>
      </c>
      <c r="Z443" s="6" t="s">
        <v>45</v>
      </c>
      <c r="AA443" s="6" t="s">
        <v>45</v>
      </c>
      <c r="AB443" s="9" t="s">
        <v>38</v>
      </c>
      <c r="AC443" s="6" t="s">
        <v>38</v>
      </c>
      <c r="AD443" s="6" t="s">
        <v>38</v>
      </c>
      <c r="AE443" s="6" t="s">
        <v>38</v>
      </c>
      <c r="AF443" s="6" t="s">
        <v>38</v>
      </c>
      <c r="AG443" s="6" t="s">
        <v>38</v>
      </c>
      <c r="AH443" s="9" t="s">
        <v>38</v>
      </c>
    </row>
    <row r="444" spans="1:34" ht="20.100000000000001" customHeight="1" x14ac:dyDescent="0.25">
      <c r="A444" s="6" t="s">
        <v>116</v>
      </c>
      <c r="B444" s="10">
        <v>46168</v>
      </c>
      <c r="C444" s="8" t="str">
        <f>HYPERLINK("https://epingalert.org/en/Search?viewData= G/TBT/N/USA/2248/Add.1"," G/TBT/N/USA/2248/Add.1")</f>
        <v xml:space="preserve"> G/TBT/N/USA/2248/Add.1</v>
      </c>
      <c r="D444" s="9" t="s">
        <v>550</v>
      </c>
      <c r="E444" s="9" t="s">
        <v>551</v>
      </c>
      <c r="F444" s="9" t="s">
        <v>552</v>
      </c>
      <c r="G444" s="9" t="s">
        <v>38</v>
      </c>
      <c r="H444" s="9" t="s">
        <v>304</v>
      </c>
      <c r="I444" s="9" t="s">
        <v>152</v>
      </c>
      <c r="J444" s="9" t="s">
        <v>38</v>
      </c>
      <c r="K444" s="9" t="s">
        <v>38</v>
      </c>
      <c r="L444" s="6"/>
      <c r="M444" s="10" t="s">
        <v>38</v>
      </c>
      <c r="N444" s="7"/>
      <c r="O444" s="7"/>
      <c r="P444" s="6" t="s">
        <v>54</v>
      </c>
      <c r="Q444" s="9" t="s">
        <v>553</v>
      </c>
      <c r="R444" s="6" t="str">
        <f>HYPERLINK("https://docs.wto.org/imrd/directdoc.asp?DDFDocuments/t/G/TBTN25/USA2248A1.docx", "https://docs.wto.org/imrd/directdoc.asp?DDFDocuments/t/G/TBTN25/USA2248A1.docx")</f>
        <v>https://docs.wto.org/imrd/directdoc.asp?DDFDocuments/t/G/TBTN25/USA2248A1.docx</v>
      </c>
      <c r="S444" s="6" t="str">
        <f>HYPERLINK("https://docs.wto.org/imrd/directdoc.asp?DDFDocuments/u/G/TBTN25/USA2248A1.docx", "https://docs.wto.org/imrd/directdoc.asp?DDFDocuments/u/G/TBTN25/USA2248A1.docx")</f>
        <v>https://docs.wto.org/imrd/directdoc.asp?DDFDocuments/u/G/TBTN25/USA2248A1.docx</v>
      </c>
      <c r="T444" s="6" t="str">
        <f>HYPERLINK("https://docs.wto.org/imrd/directdoc.asp?DDFDocuments/v/G/TBTN25/USA2248A1.docx", "https://docs.wto.org/imrd/directdoc.asp?DDFDocuments/v/G/TBTN25/USA2248A1.docx")</f>
        <v>https://docs.wto.org/imrd/directdoc.asp?DDFDocuments/v/G/TBTN25/USA2248A1.docx</v>
      </c>
      <c r="U444" s="6" t="s">
        <v>45</v>
      </c>
      <c r="V444" s="6" t="s">
        <v>45</v>
      </c>
      <c r="W444" s="6" t="s">
        <v>45</v>
      </c>
      <c r="X444" s="6" t="s">
        <v>45</v>
      </c>
      <c r="Y444" s="6" t="s">
        <v>45</v>
      </c>
      <c r="Z444" s="6" t="s">
        <v>45</v>
      </c>
      <c r="AA444" s="6" t="s">
        <v>45</v>
      </c>
      <c r="AB444" s="9" t="s">
        <v>38</v>
      </c>
      <c r="AC444" s="6" t="s">
        <v>38</v>
      </c>
      <c r="AD444" s="6" t="s">
        <v>38</v>
      </c>
      <c r="AE444" s="6" t="s">
        <v>38</v>
      </c>
      <c r="AF444" s="6" t="s">
        <v>38</v>
      </c>
      <c r="AG444" s="6" t="s">
        <v>38</v>
      </c>
      <c r="AH444" s="9" t="s">
        <v>38</v>
      </c>
    </row>
    <row r="445" spans="1:34" ht="20.100000000000001" customHeight="1" x14ac:dyDescent="0.25">
      <c r="A445" s="6" t="s">
        <v>66</v>
      </c>
      <c r="B445" s="10">
        <v>46169</v>
      </c>
      <c r="C445" s="8" t="str">
        <f>HYPERLINK("https://epingalert.org/en/Search?viewData= G/SPS/N/BDI/160, G/SPS/N/KEN/371, G/SPS/N/RWA/153, G/SPS/N/TZA/541, G/SPS/N/UGA/481"," G/SPS/N/BDI/160, G/SPS/N/KEN/371, G/SPS/N/RWA/153, G/SPS/N/TZA/541, G/SPS/N/UGA/481")</f>
        <v xml:space="preserve"> G/SPS/N/BDI/160, G/SPS/N/KEN/371, G/SPS/N/RWA/153, G/SPS/N/TZA/541, G/SPS/N/UGA/481</v>
      </c>
      <c r="D445" s="9" t="s">
        <v>320</v>
      </c>
      <c r="E445" s="9" t="s">
        <v>321</v>
      </c>
      <c r="F445" s="9" t="s">
        <v>322</v>
      </c>
      <c r="G445" s="9" t="s">
        <v>323</v>
      </c>
      <c r="H445" s="9" t="s">
        <v>324</v>
      </c>
      <c r="I445" s="9" t="s">
        <v>60</v>
      </c>
      <c r="J445" s="9" t="s">
        <v>38</v>
      </c>
      <c r="K445" s="9" t="s">
        <v>61</v>
      </c>
      <c r="L445" s="6" t="s">
        <v>38</v>
      </c>
      <c r="M445" s="10">
        <v>46229</v>
      </c>
      <c r="N445" s="7" t="s">
        <v>181</v>
      </c>
      <c r="O445" s="7" t="s">
        <v>42</v>
      </c>
      <c r="P445" s="6" t="s">
        <v>43</v>
      </c>
      <c r="Q445" s="9" t="s">
        <v>325</v>
      </c>
      <c r="R445" s="6" t="str">
        <f>HYPERLINK("https://docs.wto.org/imrd/directdoc.asp?DDFDocuments/t/G/SPS/NBDI160.docx", "https://docs.wto.org/imrd/directdoc.asp?DDFDocuments/t/G/SPS/NBDI160.docx")</f>
        <v>https://docs.wto.org/imrd/directdoc.asp?DDFDocuments/t/G/SPS/NBDI160.docx</v>
      </c>
      <c r="S445" s="6" t="str">
        <f>HYPERLINK("https://docs.wto.org/imrd/directdoc.asp?DDFDocuments/u/G/SPS/NBDI160.docx", "https://docs.wto.org/imrd/directdoc.asp?DDFDocuments/u/G/SPS/NBDI160.docx")</f>
        <v>https://docs.wto.org/imrd/directdoc.asp?DDFDocuments/u/G/SPS/NBDI160.docx</v>
      </c>
      <c r="T445" s="6" t="str">
        <f>HYPERLINK("https://docs.wto.org/imrd/directdoc.asp?DDFDocuments/v/G/SPS/NBDI160.docx", "https://docs.wto.org/imrd/directdoc.asp?DDFDocuments/v/G/SPS/NBDI160.docx")</f>
        <v>https://docs.wto.org/imrd/directdoc.asp?DDFDocuments/v/G/SPS/NBDI160.docx</v>
      </c>
      <c r="U445" s="6" t="s">
        <v>38</v>
      </c>
      <c r="V445" s="6" t="s">
        <v>38</v>
      </c>
      <c r="W445" s="6" t="s">
        <v>38</v>
      </c>
      <c r="X445" s="6" t="s">
        <v>38</v>
      </c>
      <c r="Y445" s="6" t="s">
        <v>38</v>
      </c>
      <c r="Z445" s="6" t="s">
        <v>38</v>
      </c>
      <c r="AA445" s="6" t="s">
        <v>38</v>
      </c>
      <c r="AB445" s="9" t="s">
        <v>38</v>
      </c>
      <c r="AC445" s="6" t="s">
        <v>45</v>
      </c>
      <c r="AD445" s="6" t="s">
        <v>45</v>
      </c>
      <c r="AE445" s="6" t="s">
        <v>45</v>
      </c>
      <c r="AF445" s="6" t="s">
        <v>46</v>
      </c>
      <c r="AG445" s="6" t="s">
        <v>65</v>
      </c>
      <c r="AH445" s="9" t="s">
        <v>38</v>
      </c>
    </row>
    <row r="446" spans="1:34" ht="20.100000000000001" customHeight="1" x14ac:dyDescent="0.25">
      <c r="A446" s="6" t="s">
        <v>77</v>
      </c>
      <c r="B446" s="10">
        <v>46169</v>
      </c>
      <c r="C446" s="8" t="str">
        <f>HYPERLINK("https://epingalert.org/en/Search?viewData= G/SPS/N/BDI/160, G/SPS/N/KEN/371, G/SPS/N/RWA/153, G/SPS/N/TZA/541, G/SPS/N/UGA/481"," G/SPS/N/BDI/160, G/SPS/N/KEN/371, G/SPS/N/RWA/153, G/SPS/N/TZA/541, G/SPS/N/UGA/481")</f>
        <v xml:space="preserve"> G/SPS/N/BDI/160, G/SPS/N/KEN/371, G/SPS/N/RWA/153, G/SPS/N/TZA/541, G/SPS/N/UGA/481</v>
      </c>
      <c r="D446" s="9" t="s">
        <v>320</v>
      </c>
      <c r="E446" s="9" t="s">
        <v>321</v>
      </c>
      <c r="F446" s="9" t="s">
        <v>322</v>
      </c>
      <c r="G446" s="9" t="s">
        <v>323</v>
      </c>
      <c r="H446" s="9" t="s">
        <v>324</v>
      </c>
      <c r="I446" s="9" t="s">
        <v>60</v>
      </c>
      <c r="J446" s="9" t="s">
        <v>38</v>
      </c>
      <c r="K446" s="9" t="s">
        <v>61</v>
      </c>
      <c r="L446" s="6" t="s">
        <v>38</v>
      </c>
      <c r="M446" s="10">
        <v>46229</v>
      </c>
      <c r="N446" s="7" t="s">
        <v>181</v>
      </c>
      <c r="O446" s="7" t="s">
        <v>42</v>
      </c>
      <c r="P446" s="6" t="s">
        <v>43</v>
      </c>
      <c r="Q446" s="9" t="s">
        <v>325</v>
      </c>
      <c r="R446" s="6" t="str">
        <f>HYPERLINK("https://docs.wto.org/imrd/directdoc.asp?DDFDocuments/t/G/SPS/NBDI160.docx", "https://docs.wto.org/imrd/directdoc.asp?DDFDocuments/t/G/SPS/NBDI160.docx")</f>
        <v>https://docs.wto.org/imrd/directdoc.asp?DDFDocuments/t/G/SPS/NBDI160.docx</v>
      </c>
      <c r="S446" s="6" t="str">
        <f>HYPERLINK("https://docs.wto.org/imrd/directdoc.asp?DDFDocuments/u/G/SPS/NBDI160.docx", "https://docs.wto.org/imrd/directdoc.asp?DDFDocuments/u/G/SPS/NBDI160.docx")</f>
        <v>https://docs.wto.org/imrd/directdoc.asp?DDFDocuments/u/G/SPS/NBDI160.docx</v>
      </c>
      <c r="T446" s="6" t="str">
        <f>HYPERLINK("https://docs.wto.org/imrd/directdoc.asp?DDFDocuments/v/G/SPS/NBDI160.docx", "https://docs.wto.org/imrd/directdoc.asp?DDFDocuments/v/G/SPS/NBDI160.docx")</f>
        <v>https://docs.wto.org/imrd/directdoc.asp?DDFDocuments/v/G/SPS/NBDI160.docx</v>
      </c>
      <c r="U446" s="6" t="s">
        <v>38</v>
      </c>
      <c r="V446" s="6" t="s">
        <v>38</v>
      </c>
      <c r="W446" s="6" t="s">
        <v>38</v>
      </c>
      <c r="X446" s="6" t="s">
        <v>38</v>
      </c>
      <c r="Y446" s="6" t="s">
        <v>38</v>
      </c>
      <c r="Z446" s="6" t="s">
        <v>38</v>
      </c>
      <c r="AA446" s="6" t="s">
        <v>38</v>
      </c>
      <c r="AB446" s="9" t="s">
        <v>38</v>
      </c>
      <c r="AC446" s="6" t="s">
        <v>45</v>
      </c>
      <c r="AD446" s="6" t="s">
        <v>45</v>
      </c>
      <c r="AE446" s="6" t="s">
        <v>45</v>
      </c>
      <c r="AF446" s="6" t="s">
        <v>46</v>
      </c>
      <c r="AG446" s="6" t="s">
        <v>65</v>
      </c>
      <c r="AH446" s="9" t="s">
        <v>38</v>
      </c>
    </row>
    <row r="447" spans="1:34" ht="20.100000000000001" customHeight="1" x14ac:dyDescent="0.25">
      <c r="A447" s="6" t="s">
        <v>78</v>
      </c>
      <c r="B447" s="10">
        <v>46169</v>
      </c>
      <c r="C447" s="8" t="str">
        <f>HYPERLINK("https://epingalert.org/en/Search?viewData= G/SPS/N/BDI/160, G/SPS/N/KEN/371, G/SPS/N/RWA/153, G/SPS/N/TZA/541, G/SPS/N/UGA/481"," G/SPS/N/BDI/160, G/SPS/N/KEN/371, G/SPS/N/RWA/153, G/SPS/N/TZA/541, G/SPS/N/UGA/481")</f>
        <v xml:space="preserve"> G/SPS/N/BDI/160, G/SPS/N/KEN/371, G/SPS/N/RWA/153, G/SPS/N/TZA/541, G/SPS/N/UGA/481</v>
      </c>
      <c r="D447" s="9" t="s">
        <v>320</v>
      </c>
      <c r="E447" s="9" t="s">
        <v>321</v>
      </c>
      <c r="F447" s="9" t="s">
        <v>322</v>
      </c>
      <c r="G447" s="9" t="s">
        <v>323</v>
      </c>
      <c r="H447" s="9" t="s">
        <v>324</v>
      </c>
      <c r="I447" s="9" t="s">
        <v>60</v>
      </c>
      <c r="J447" s="9" t="s">
        <v>38</v>
      </c>
      <c r="K447" s="9" t="s">
        <v>61</v>
      </c>
      <c r="L447" s="6" t="s">
        <v>38</v>
      </c>
      <c r="M447" s="10">
        <v>46229</v>
      </c>
      <c r="N447" s="7" t="s">
        <v>181</v>
      </c>
      <c r="O447" s="7" t="s">
        <v>42</v>
      </c>
      <c r="P447" s="6" t="s">
        <v>43</v>
      </c>
      <c r="Q447" s="9" t="s">
        <v>325</v>
      </c>
      <c r="R447" s="6" t="str">
        <f>HYPERLINK("https://docs.wto.org/imrd/directdoc.asp?DDFDocuments/t/G/SPS/NBDI160.docx", "https://docs.wto.org/imrd/directdoc.asp?DDFDocuments/t/G/SPS/NBDI160.docx")</f>
        <v>https://docs.wto.org/imrd/directdoc.asp?DDFDocuments/t/G/SPS/NBDI160.docx</v>
      </c>
      <c r="S447" s="6" t="str">
        <f>HYPERLINK("https://docs.wto.org/imrd/directdoc.asp?DDFDocuments/u/G/SPS/NBDI160.docx", "https://docs.wto.org/imrd/directdoc.asp?DDFDocuments/u/G/SPS/NBDI160.docx")</f>
        <v>https://docs.wto.org/imrd/directdoc.asp?DDFDocuments/u/G/SPS/NBDI160.docx</v>
      </c>
      <c r="T447" s="6" t="str">
        <f>HYPERLINK("https://docs.wto.org/imrd/directdoc.asp?DDFDocuments/v/G/SPS/NBDI160.docx", "https://docs.wto.org/imrd/directdoc.asp?DDFDocuments/v/G/SPS/NBDI160.docx")</f>
        <v>https://docs.wto.org/imrd/directdoc.asp?DDFDocuments/v/G/SPS/NBDI160.docx</v>
      </c>
      <c r="U447" s="6" t="s">
        <v>38</v>
      </c>
      <c r="V447" s="6" t="s">
        <v>38</v>
      </c>
      <c r="W447" s="6" t="s">
        <v>38</v>
      </c>
      <c r="X447" s="6" t="s">
        <v>38</v>
      </c>
      <c r="Y447" s="6" t="s">
        <v>38</v>
      </c>
      <c r="Z447" s="6" t="s">
        <v>38</v>
      </c>
      <c r="AA447" s="6" t="s">
        <v>38</v>
      </c>
      <c r="AB447" s="9" t="s">
        <v>38</v>
      </c>
      <c r="AC447" s="6" t="s">
        <v>45</v>
      </c>
      <c r="AD447" s="6" t="s">
        <v>45</v>
      </c>
      <c r="AE447" s="6" t="s">
        <v>45</v>
      </c>
      <c r="AF447" s="6" t="s">
        <v>46</v>
      </c>
      <c r="AG447" s="6" t="s">
        <v>65</v>
      </c>
      <c r="AH447" s="9" t="s">
        <v>38</v>
      </c>
    </row>
    <row r="448" spans="1:34" ht="20.100000000000001" customHeight="1" x14ac:dyDescent="0.25">
      <c r="A448" s="6" t="s">
        <v>79</v>
      </c>
      <c r="B448" s="10">
        <v>46169</v>
      </c>
      <c r="C448" s="8" t="str">
        <f>HYPERLINK("https://epingalert.org/en/Search?viewData= G/SPS/N/BDI/160, G/SPS/N/KEN/371, G/SPS/N/RWA/153, G/SPS/N/TZA/541, G/SPS/N/UGA/481"," G/SPS/N/BDI/160, G/SPS/N/KEN/371, G/SPS/N/RWA/153, G/SPS/N/TZA/541, G/SPS/N/UGA/481")</f>
        <v xml:space="preserve"> G/SPS/N/BDI/160, G/SPS/N/KEN/371, G/SPS/N/RWA/153, G/SPS/N/TZA/541, G/SPS/N/UGA/481</v>
      </c>
      <c r="D448" s="9" t="s">
        <v>320</v>
      </c>
      <c r="E448" s="9" t="s">
        <v>321</v>
      </c>
      <c r="F448" s="9" t="s">
        <v>322</v>
      </c>
      <c r="G448" s="9" t="s">
        <v>323</v>
      </c>
      <c r="H448" s="9" t="s">
        <v>324</v>
      </c>
      <c r="I448" s="9" t="s">
        <v>60</v>
      </c>
      <c r="J448" s="9" t="s">
        <v>38</v>
      </c>
      <c r="K448" s="9" t="s">
        <v>61</v>
      </c>
      <c r="L448" s="6" t="s">
        <v>38</v>
      </c>
      <c r="M448" s="10">
        <v>46229</v>
      </c>
      <c r="N448" s="7" t="s">
        <v>181</v>
      </c>
      <c r="O448" s="7" t="s">
        <v>42</v>
      </c>
      <c r="P448" s="6" t="s">
        <v>43</v>
      </c>
      <c r="Q448" s="9" t="s">
        <v>325</v>
      </c>
      <c r="R448" s="6" t="str">
        <f>HYPERLINK("https://docs.wto.org/imrd/directdoc.asp?DDFDocuments/t/G/SPS/NBDI160.docx", "https://docs.wto.org/imrd/directdoc.asp?DDFDocuments/t/G/SPS/NBDI160.docx")</f>
        <v>https://docs.wto.org/imrd/directdoc.asp?DDFDocuments/t/G/SPS/NBDI160.docx</v>
      </c>
      <c r="S448" s="6" t="str">
        <f>HYPERLINK("https://docs.wto.org/imrd/directdoc.asp?DDFDocuments/u/G/SPS/NBDI160.docx", "https://docs.wto.org/imrd/directdoc.asp?DDFDocuments/u/G/SPS/NBDI160.docx")</f>
        <v>https://docs.wto.org/imrd/directdoc.asp?DDFDocuments/u/G/SPS/NBDI160.docx</v>
      </c>
      <c r="T448" s="6" t="str">
        <f>HYPERLINK("https://docs.wto.org/imrd/directdoc.asp?DDFDocuments/v/G/SPS/NBDI160.docx", "https://docs.wto.org/imrd/directdoc.asp?DDFDocuments/v/G/SPS/NBDI160.docx")</f>
        <v>https://docs.wto.org/imrd/directdoc.asp?DDFDocuments/v/G/SPS/NBDI160.docx</v>
      </c>
      <c r="U448" s="6" t="s">
        <v>38</v>
      </c>
      <c r="V448" s="6" t="s">
        <v>38</v>
      </c>
      <c r="W448" s="6" t="s">
        <v>38</v>
      </c>
      <c r="X448" s="6" t="s">
        <v>38</v>
      </c>
      <c r="Y448" s="6" t="s">
        <v>38</v>
      </c>
      <c r="Z448" s="6" t="s">
        <v>38</v>
      </c>
      <c r="AA448" s="6" t="s">
        <v>38</v>
      </c>
      <c r="AB448" s="9" t="s">
        <v>38</v>
      </c>
      <c r="AC448" s="6" t="s">
        <v>45</v>
      </c>
      <c r="AD448" s="6" t="s">
        <v>45</v>
      </c>
      <c r="AE448" s="6" t="s">
        <v>45</v>
      </c>
      <c r="AF448" s="6" t="s">
        <v>46</v>
      </c>
      <c r="AG448" s="6" t="s">
        <v>65</v>
      </c>
      <c r="AH448" s="9" t="s">
        <v>38</v>
      </c>
    </row>
    <row r="449" spans="1:34" ht="20.100000000000001" customHeight="1" x14ac:dyDescent="0.25">
      <c r="A449" s="6" t="s">
        <v>80</v>
      </c>
      <c r="B449" s="10">
        <v>46169</v>
      </c>
      <c r="C449" s="8" t="str">
        <f>HYPERLINK("https://epingalert.org/en/Search?viewData= G/SPS/N/BDI/160, G/SPS/N/KEN/371, G/SPS/N/RWA/153, G/SPS/N/TZA/541, G/SPS/N/UGA/481"," G/SPS/N/BDI/160, G/SPS/N/KEN/371, G/SPS/N/RWA/153, G/SPS/N/TZA/541, G/SPS/N/UGA/481")</f>
        <v xml:space="preserve"> G/SPS/N/BDI/160, G/SPS/N/KEN/371, G/SPS/N/RWA/153, G/SPS/N/TZA/541, G/SPS/N/UGA/481</v>
      </c>
      <c r="D449" s="9" t="s">
        <v>320</v>
      </c>
      <c r="E449" s="9" t="s">
        <v>321</v>
      </c>
      <c r="F449" s="9" t="s">
        <v>322</v>
      </c>
      <c r="G449" s="9" t="s">
        <v>323</v>
      </c>
      <c r="H449" s="9" t="s">
        <v>324</v>
      </c>
      <c r="I449" s="9" t="s">
        <v>60</v>
      </c>
      <c r="J449" s="9" t="s">
        <v>38</v>
      </c>
      <c r="K449" s="9" t="s">
        <v>61</v>
      </c>
      <c r="L449" s="6" t="s">
        <v>38</v>
      </c>
      <c r="M449" s="10">
        <v>46229</v>
      </c>
      <c r="N449" s="7" t="s">
        <v>181</v>
      </c>
      <c r="O449" s="7" t="s">
        <v>42</v>
      </c>
      <c r="P449" s="6" t="s">
        <v>43</v>
      </c>
      <c r="Q449" s="9" t="s">
        <v>325</v>
      </c>
      <c r="R449" s="6" t="str">
        <f>HYPERLINK("https://docs.wto.org/imrd/directdoc.asp?DDFDocuments/t/G/SPS/NBDI160.docx", "https://docs.wto.org/imrd/directdoc.asp?DDFDocuments/t/G/SPS/NBDI160.docx")</f>
        <v>https://docs.wto.org/imrd/directdoc.asp?DDFDocuments/t/G/SPS/NBDI160.docx</v>
      </c>
      <c r="S449" s="6" t="str">
        <f>HYPERLINK("https://docs.wto.org/imrd/directdoc.asp?DDFDocuments/u/G/SPS/NBDI160.docx", "https://docs.wto.org/imrd/directdoc.asp?DDFDocuments/u/G/SPS/NBDI160.docx")</f>
        <v>https://docs.wto.org/imrd/directdoc.asp?DDFDocuments/u/G/SPS/NBDI160.docx</v>
      </c>
      <c r="T449" s="6" t="str">
        <f>HYPERLINK("https://docs.wto.org/imrd/directdoc.asp?DDFDocuments/v/G/SPS/NBDI160.docx", "https://docs.wto.org/imrd/directdoc.asp?DDFDocuments/v/G/SPS/NBDI160.docx")</f>
        <v>https://docs.wto.org/imrd/directdoc.asp?DDFDocuments/v/G/SPS/NBDI160.docx</v>
      </c>
      <c r="U449" s="6" t="s">
        <v>38</v>
      </c>
      <c r="V449" s="6" t="s">
        <v>38</v>
      </c>
      <c r="W449" s="6" t="s">
        <v>38</v>
      </c>
      <c r="X449" s="6" t="s">
        <v>38</v>
      </c>
      <c r="Y449" s="6" t="s">
        <v>38</v>
      </c>
      <c r="Z449" s="6" t="s">
        <v>38</v>
      </c>
      <c r="AA449" s="6" t="s">
        <v>38</v>
      </c>
      <c r="AB449" s="9" t="s">
        <v>38</v>
      </c>
      <c r="AC449" s="6" t="s">
        <v>45</v>
      </c>
      <c r="AD449" s="6" t="s">
        <v>45</v>
      </c>
      <c r="AE449" s="6" t="s">
        <v>45</v>
      </c>
      <c r="AF449" s="6" t="s">
        <v>46</v>
      </c>
      <c r="AG449" s="6" t="s">
        <v>65</v>
      </c>
      <c r="AH449" s="9" t="s">
        <v>38</v>
      </c>
    </row>
    <row r="450" spans="1:34" ht="20.100000000000001" customHeight="1" x14ac:dyDescent="0.25">
      <c r="A450" s="6" t="s">
        <v>66</v>
      </c>
      <c r="B450" s="10">
        <v>46169</v>
      </c>
      <c r="C450" s="8" t="str">
        <f>HYPERLINK("https://epingalert.org/en/Search?viewData= G/SPS/N/BDI/161, G/SPS/N/KEN/372, G/SPS/N/RWA/154, G/SPS/N/TZA/542, G/SPS/N/UGA/482"," G/SPS/N/BDI/161, G/SPS/N/KEN/372, G/SPS/N/RWA/154, G/SPS/N/TZA/542, G/SPS/N/UGA/482")</f>
        <v xml:space="preserve"> G/SPS/N/BDI/161, G/SPS/N/KEN/372, G/SPS/N/RWA/154, G/SPS/N/TZA/542, G/SPS/N/UGA/482</v>
      </c>
      <c r="D450" s="9" t="s">
        <v>326</v>
      </c>
      <c r="E450" s="9" t="s">
        <v>327</v>
      </c>
      <c r="F450" s="9" t="s">
        <v>328</v>
      </c>
      <c r="G450" s="9" t="s">
        <v>329</v>
      </c>
      <c r="H450" s="9" t="s">
        <v>330</v>
      </c>
      <c r="I450" s="9" t="s">
        <v>331</v>
      </c>
      <c r="J450" s="9" t="s">
        <v>38</v>
      </c>
      <c r="K450" s="9" t="s">
        <v>332</v>
      </c>
      <c r="L450" s="6"/>
      <c r="M450" s="10">
        <v>46229</v>
      </c>
      <c r="N450" s="7" t="s">
        <v>42</v>
      </c>
      <c r="O450" s="7" t="s">
        <v>42</v>
      </c>
      <c r="P450" s="6" t="s">
        <v>43</v>
      </c>
      <c r="Q450" s="9" t="s">
        <v>333</v>
      </c>
      <c r="R450" s="6" t="str">
        <f>HYPERLINK("https://docs.wto.org/imrd/directdoc.asp?DDFDocuments/t/G/SPS/NBDI161.docx", "https://docs.wto.org/imrd/directdoc.asp?DDFDocuments/t/G/SPS/NBDI161.docx")</f>
        <v>https://docs.wto.org/imrd/directdoc.asp?DDFDocuments/t/G/SPS/NBDI161.docx</v>
      </c>
      <c r="S450" s="6" t="str">
        <f>HYPERLINK("https://docs.wto.org/imrd/directdoc.asp?DDFDocuments/u/G/SPS/NBDI161.docx", "https://docs.wto.org/imrd/directdoc.asp?DDFDocuments/u/G/SPS/NBDI161.docx")</f>
        <v>https://docs.wto.org/imrd/directdoc.asp?DDFDocuments/u/G/SPS/NBDI161.docx</v>
      </c>
      <c r="T450" s="6" t="str">
        <f>HYPERLINK("https://docs.wto.org/imrd/directdoc.asp?DDFDocuments/v/G/SPS/NBDI161.docx", "https://docs.wto.org/imrd/directdoc.asp?DDFDocuments/v/G/SPS/NBDI161.docx")</f>
        <v>https://docs.wto.org/imrd/directdoc.asp?DDFDocuments/v/G/SPS/NBDI161.docx</v>
      </c>
      <c r="U450" s="6" t="s">
        <v>38</v>
      </c>
      <c r="V450" s="6" t="s">
        <v>38</v>
      </c>
      <c r="W450" s="6" t="s">
        <v>38</v>
      </c>
      <c r="X450" s="6" t="s">
        <v>38</v>
      </c>
      <c r="Y450" s="6" t="s">
        <v>38</v>
      </c>
      <c r="Z450" s="6" t="s">
        <v>38</v>
      </c>
      <c r="AA450" s="6" t="s">
        <v>38</v>
      </c>
      <c r="AB450" s="9" t="s">
        <v>38</v>
      </c>
      <c r="AC450" s="6" t="s">
        <v>46</v>
      </c>
      <c r="AD450" s="6" t="s">
        <v>45</v>
      </c>
      <c r="AE450" s="6" t="s">
        <v>45</v>
      </c>
      <c r="AF450" s="6" t="s">
        <v>45</v>
      </c>
      <c r="AG450" s="6" t="s">
        <v>46</v>
      </c>
      <c r="AH450" s="9" t="s">
        <v>38</v>
      </c>
    </row>
    <row r="451" spans="1:34" ht="20.100000000000001" customHeight="1" x14ac:dyDescent="0.25">
      <c r="A451" s="6" t="s">
        <v>77</v>
      </c>
      <c r="B451" s="10">
        <v>46169</v>
      </c>
      <c r="C451" s="8" t="str">
        <f>HYPERLINK("https://epingalert.org/en/Search?viewData= G/SPS/N/BDI/161, G/SPS/N/KEN/372, G/SPS/N/RWA/154, G/SPS/N/TZA/542, G/SPS/N/UGA/482"," G/SPS/N/BDI/161, G/SPS/N/KEN/372, G/SPS/N/RWA/154, G/SPS/N/TZA/542, G/SPS/N/UGA/482")</f>
        <v xml:space="preserve"> G/SPS/N/BDI/161, G/SPS/N/KEN/372, G/SPS/N/RWA/154, G/SPS/N/TZA/542, G/SPS/N/UGA/482</v>
      </c>
      <c r="D451" s="9" t="s">
        <v>326</v>
      </c>
      <c r="E451" s="9" t="s">
        <v>327</v>
      </c>
      <c r="F451" s="9" t="s">
        <v>328</v>
      </c>
      <c r="G451" s="9" t="s">
        <v>329</v>
      </c>
      <c r="H451" s="9" t="s">
        <v>330</v>
      </c>
      <c r="I451" s="9" t="s">
        <v>331</v>
      </c>
      <c r="J451" s="9" t="s">
        <v>38</v>
      </c>
      <c r="K451" s="9" t="s">
        <v>332</v>
      </c>
      <c r="L451" s="6"/>
      <c r="M451" s="10">
        <v>46229</v>
      </c>
      <c r="N451" s="7" t="s">
        <v>42</v>
      </c>
      <c r="O451" s="7" t="s">
        <v>42</v>
      </c>
      <c r="P451" s="6" t="s">
        <v>43</v>
      </c>
      <c r="Q451" s="9" t="s">
        <v>333</v>
      </c>
      <c r="R451" s="6" t="str">
        <f>HYPERLINK("https://docs.wto.org/imrd/directdoc.asp?DDFDocuments/t/G/SPS/NBDI161.docx", "https://docs.wto.org/imrd/directdoc.asp?DDFDocuments/t/G/SPS/NBDI161.docx")</f>
        <v>https://docs.wto.org/imrd/directdoc.asp?DDFDocuments/t/G/SPS/NBDI161.docx</v>
      </c>
      <c r="S451" s="6" t="str">
        <f>HYPERLINK("https://docs.wto.org/imrd/directdoc.asp?DDFDocuments/u/G/SPS/NBDI161.docx", "https://docs.wto.org/imrd/directdoc.asp?DDFDocuments/u/G/SPS/NBDI161.docx")</f>
        <v>https://docs.wto.org/imrd/directdoc.asp?DDFDocuments/u/G/SPS/NBDI161.docx</v>
      </c>
      <c r="T451" s="6" t="str">
        <f>HYPERLINK("https://docs.wto.org/imrd/directdoc.asp?DDFDocuments/v/G/SPS/NBDI161.docx", "https://docs.wto.org/imrd/directdoc.asp?DDFDocuments/v/G/SPS/NBDI161.docx")</f>
        <v>https://docs.wto.org/imrd/directdoc.asp?DDFDocuments/v/G/SPS/NBDI161.docx</v>
      </c>
      <c r="U451" s="6" t="s">
        <v>38</v>
      </c>
      <c r="V451" s="6" t="s">
        <v>38</v>
      </c>
      <c r="W451" s="6" t="s">
        <v>38</v>
      </c>
      <c r="X451" s="6" t="s">
        <v>38</v>
      </c>
      <c r="Y451" s="6" t="s">
        <v>38</v>
      </c>
      <c r="Z451" s="6" t="s">
        <v>38</v>
      </c>
      <c r="AA451" s="6" t="s">
        <v>38</v>
      </c>
      <c r="AB451" s="9" t="s">
        <v>38</v>
      </c>
      <c r="AC451" s="6" t="s">
        <v>46</v>
      </c>
      <c r="AD451" s="6" t="s">
        <v>45</v>
      </c>
      <c r="AE451" s="6" t="s">
        <v>45</v>
      </c>
      <c r="AF451" s="6" t="s">
        <v>45</v>
      </c>
      <c r="AG451" s="6" t="s">
        <v>46</v>
      </c>
      <c r="AH451" s="9" t="s">
        <v>38</v>
      </c>
    </row>
    <row r="452" spans="1:34" ht="20.100000000000001" customHeight="1" x14ac:dyDescent="0.25">
      <c r="A452" s="6" t="s">
        <v>78</v>
      </c>
      <c r="B452" s="10">
        <v>46169</v>
      </c>
      <c r="C452" s="8" t="str">
        <f>HYPERLINK("https://epingalert.org/en/Search?viewData= G/SPS/N/BDI/161, G/SPS/N/KEN/372, G/SPS/N/RWA/154, G/SPS/N/TZA/542, G/SPS/N/UGA/482"," G/SPS/N/BDI/161, G/SPS/N/KEN/372, G/SPS/N/RWA/154, G/SPS/N/TZA/542, G/SPS/N/UGA/482")</f>
        <v xml:space="preserve"> G/SPS/N/BDI/161, G/SPS/N/KEN/372, G/SPS/N/RWA/154, G/SPS/N/TZA/542, G/SPS/N/UGA/482</v>
      </c>
      <c r="D452" s="9" t="s">
        <v>326</v>
      </c>
      <c r="E452" s="9" t="s">
        <v>327</v>
      </c>
      <c r="F452" s="9" t="s">
        <v>328</v>
      </c>
      <c r="G452" s="9" t="s">
        <v>329</v>
      </c>
      <c r="H452" s="9" t="s">
        <v>330</v>
      </c>
      <c r="I452" s="9" t="s">
        <v>331</v>
      </c>
      <c r="J452" s="9" t="s">
        <v>38</v>
      </c>
      <c r="K452" s="9" t="s">
        <v>332</v>
      </c>
      <c r="L452" s="6"/>
      <c r="M452" s="10">
        <v>46229</v>
      </c>
      <c r="N452" s="7" t="s">
        <v>42</v>
      </c>
      <c r="O452" s="7" t="s">
        <v>42</v>
      </c>
      <c r="P452" s="6" t="s">
        <v>43</v>
      </c>
      <c r="Q452" s="9" t="s">
        <v>333</v>
      </c>
      <c r="R452" s="6" t="str">
        <f>HYPERLINK("https://docs.wto.org/imrd/directdoc.asp?DDFDocuments/t/G/SPS/NBDI161.docx", "https://docs.wto.org/imrd/directdoc.asp?DDFDocuments/t/G/SPS/NBDI161.docx")</f>
        <v>https://docs.wto.org/imrd/directdoc.asp?DDFDocuments/t/G/SPS/NBDI161.docx</v>
      </c>
      <c r="S452" s="6" t="str">
        <f>HYPERLINK("https://docs.wto.org/imrd/directdoc.asp?DDFDocuments/u/G/SPS/NBDI161.docx", "https://docs.wto.org/imrd/directdoc.asp?DDFDocuments/u/G/SPS/NBDI161.docx")</f>
        <v>https://docs.wto.org/imrd/directdoc.asp?DDFDocuments/u/G/SPS/NBDI161.docx</v>
      </c>
      <c r="T452" s="6" t="str">
        <f>HYPERLINK("https://docs.wto.org/imrd/directdoc.asp?DDFDocuments/v/G/SPS/NBDI161.docx", "https://docs.wto.org/imrd/directdoc.asp?DDFDocuments/v/G/SPS/NBDI161.docx")</f>
        <v>https://docs.wto.org/imrd/directdoc.asp?DDFDocuments/v/G/SPS/NBDI161.docx</v>
      </c>
      <c r="U452" s="6" t="s">
        <v>38</v>
      </c>
      <c r="V452" s="6" t="s">
        <v>38</v>
      </c>
      <c r="W452" s="6" t="s">
        <v>38</v>
      </c>
      <c r="X452" s="6" t="s">
        <v>38</v>
      </c>
      <c r="Y452" s="6" t="s">
        <v>38</v>
      </c>
      <c r="Z452" s="6" t="s">
        <v>38</v>
      </c>
      <c r="AA452" s="6" t="s">
        <v>38</v>
      </c>
      <c r="AB452" s="9" t="s">
        <v>38</v>
      </c>
      <c r="AC452" s="6" t="s">
        <v>46</v>
      </c>
      <c r="AD452" s="6" t="s">
        <v>45</v>
      </c>
      <c r="AE452" s="6" t="s">
        <v>45</v>
      </c>
      <c r="AF452" s="6" t="s">
        <v>45</v>
      </c>
      <c r="AG452" s="6" t="s">
        <v>46</v>
      </c>
      <c r="AH452" s="9" t="s">
        <v>38</v>
      </c>
    </row>
    <row r="453" spans="1:34" ht="20.100000000000001" customHeight="1" x14ac:dyDescent="0.25">
      <c r="A453" s="6" t="s">
        <v>79</v>
      </c>
      <c r="B453" s="10">
        <v>46169</v>
      </c>
      <c r="C453" s="8" t="str">
        <f>HYPERLINK("https://epingalert.org/en/Search?viewData= G/SPS/N/BDI/161, G/SPS/N/KEN/372, G/SPS/N/RWA/154, G/SPS/N/TZA/542, G/SPS/N/UGA/482"," G/SPS/N/BDI/161, G/SPS/N/KEN/372, G/SPS/N/RWA/154, G/SPS/N/TZA/542, G/SPS/N/UGA/482")</f>
        <v xml:space="preserve"> G/SPS/N/BDI/161, G/SPS/N/KEN/372, G/SPS/N/RWA/154, G/SPS/N/TZA/542, G/SPS/N/UGA/482</v>
      </c>
      <c r="D453" s="9" t="s">
        <v>326</v>
      </c>
      <c r="E453" s="9" t="s">
        <v>327</v>
      </c>
      <c r="F453" s="9" t="s">
        <v>328</v>
      </c>
      <c r="G453" s="9" t="s">
        <v>329</v>
      </c>
      <c r="H453" s="9" t="s">
        <v>330</v>
      </c>
      <c r="I453" s="9" t="s">
        <v>331</v>
      </c>
      <c r="J453" s="9" t="s">
        <v>38</v>
      </c>
      <c r="K453" s="9" t="s">
        <v>332</v>
      </c>
      <c r="L453" s="6"/>
      <c r="M453" s="10">
        <v>46229</v>
      </c>
      <c r="N453" s="7" t="s">
        <v>42</v>
      </c>
      <c r="O453" s="7" t="s">
        <v>42</v>
      </c>
      <c r="P453" s="6" t="s">
        <v>43</v>
      </c>
      <c r="Q453" s="9" t="s">
        <v>333</v>
      </c>
      <c r="R453" s="6" t="str">
        <f>HYPERLINK("https://docs.wto.org/imrd/directdoc.asp?DDFDocuments/t/G/SPS/NBDI161.docx", "https://docs.wto.org/imrd/directdoc.asp?DDFDocuments/t/G/SPS/NBDI161.docx")</f>
        <v>https://docs.wto.org/imrd/directdoc.asp?DDFDocuments/t/G/SPS/NBDI161.docx</v>
      </c>
      <c r="S453" s="6" t="str">
        <f>HYPERLINK("https://docs.wto.org/imrd/directdoc.asp?DDFDocuments/u/G/SPS/NBDI161.docx", "https://docs.wto.org/imrd/directdoc.asp?DDFDocuments/u/G/SPS/NBDI161.docx")</f>
        <v>https://docs.wto.org/imrd/directdoc.asp?DDFDocuments/u/G/SPS/NBDI161.docx</v>
      </c>
      <c r="T453" s="6" t="str">
        <f>HYPERLINK("https://docs.wto.org/imrd/directdoc.asp?DDFDocuments/v/G/SPS/NBDI161.docx", "https://docs.wto.org/imrd/directdoc.asp?DDFDocuments/v/G/SPS/NBDI161.docx")</f>
        <v>https://docs.wto.org/imrd/directdoc.asp?DDFDocuments/v/G/SPS/NBDI161.docx</v>
      </c>
      <c r="U453" s="6" t="s">
        <v>38</v>
      </c>
      <c r="V453" s="6" t="s">
        <v>38</v>
      </c>
      <c r="W453" s="6" t="s">
        <v>38</v>
      </c>
      <c r="X453" s="6" t="s">
        <v>38</v>
      </c>
      <c r="Y453" s="6" t="s">
        <v>38</v>
      </c>
      <c r="Z453" s="6" t="s">
        <v>38</v>
      </c>
      <c r="AA453" s="6" t="s">
        <v>38</v>
      </c>
      <c r="AB453" s="9" t="s">
        <v>38</v>
      </c>
      <c r="AC453" s="6" t="s">
        <v>46</v>
      </c>
      <c r="AD453" s="6" t="s">
        <v>45</v>
      </c>
      <c r="AE453" s="6" t="s">
        <v>45</v>
      </c>
      <c r="AF453" s="6" t="s">
        <v>45</v>
      </c>
      <c r="AG453" s="6" t="s">
        <v>46</v>
      </c>
      <c r="AH453" s="9" t="s">
        <v>38</v>
      </c>
    </row>
    <row r="454" spans="1:34" ht="20.100000000000001" customHeight="1" x14ac:dyDescent="0.25">
      <c r="A454" s="6" t="s">
        <v>80</v>
      </c>
      <c r="B454" s="10">
        <v>46169</v>
      </c>
      <c r="C454" s="8" t="str">
        <f>HYPERLINK("https://epingalert.org/en/Search?viewData= G/SPS/N/BDI/161, G/SPS/N/KEN/372, G/SPS/N/RWA/154, G/SPS/N/TZA/542, G/SPS/N/UGA/482"," G/SPS/N/BDI/161, G/SPS/N/KEN/372, G/SPS/N/RWA/154, G/SPS/N/TZA/542, G/SPS/N/UGA/482")</f>
        <v xml:space="preserve"> G/SPS/N/BDI/161, G/SPS/N/KEN/372, G/SPS/N/RWA/154, G/SPS/N/TZA/542, G/SPS/N/UGA/482</v>
      </c>
      <c r="D454" s="9" t="s">
        <v>326</v>
      </c>
      <c r="E454" s="9" t="s">
        <v>327</v>
      </c>
      <c r="F454" s="9" t="s">
        <v>328</v>
      </c>
      <c r="G454" s="9" t="s">
        <v>329</v>
      </c>
      <c r="H454" s="9" t="s">
        <v>330</v>
      </c>
      <c r="I454" s="9" t="s">
        <v>331</v>
      </c>
      <c r="J454" s="9" t="s">
        <v>38</v>
      </c>
      <c r="K454" s="9" t="s">
        <v>332</v>
      </c>
      <c r="L454" s="6"/>
      <c r="M454" s="10">
        <v>46229</v>
      </c>
      <c r="N454" s="7" t="s">
        <v>42</v>
      </c>
      <c r="O454" s="7" t="s">
        <v>42</v>
      </c>
      <c r="P454" s="6" t="s">
        <v>43</v>
      </c>
      <c r="Q454" s="9" t="s">
        <v>333</v>
      </c>
      <c r="R454" s="6" t="str">
        <f>HYPERLINK("https://docs.wto.org/imrd/directdoc.asp?DDFDocuments/t/G/SPS/NBDI161.docx", "https://docs.wto.org/imrd/directdoc.asp?DDFDocuments/t/G/SPS/NBDI161.docx")</f>
        <v>https://docs.wto.org/imrd/directdoc.asp?DDFDocuments/t/G/SPS/NBDI161.docx</v>
      </c>
      <c r="S454" s="6" t="str">
        <f>HYPERLINK("https://docs.wto.org/imrd/directdoc.asp?DDFDocuments/u/G/SPS/NBDI161.docx", "https://docs.wto.org/imrd/directdoc.asp?DDFDocuments/u/G/SPS/NBDI161.docx")</f>
        <v>https://docs.wto.org/imrd/directdoc.asp?DDFDocuments/u/G/SPS/NBDI161.docx</v>
      </c>
      <c r="T454" s="6" t="str">
        <f>HYPERLINK("https://docs.wto.org/imrd/directdoc.asp?DDFDocuments/v/G/SPS/NBDI161.docx", "https://docs.wto.org/imrd/directdoc.asp?DDFDocuments/v/G/SPS/NBDI161.docx")</f>
        <v>https://docs.wto.org/imrd/directdoc.asp?DDFDocuments/v/G/SPS/NBDI161.docx</v>
      </c>
      <c r="U454" s="6" t="s">
        <v>38</v>
      </c>
      <c r="V454" s="6" t="s">
        <v>38</v>
      </c>
      <c r="W454" s="6" t="s">
        <v>38</v>
      </c>
      <c r="X454" s="6" t="s">
        <v>38</v>
      </c>
      <c r="Y454" s="6" t="s">
        <v>38</v>
      </c>
      <c r="Z454" s="6" t="s">
        <v>38</v>
      </c>
      <c r="AA454" s="6" t="s">
        <v>38</v>
      </c>
      <c r="AB454" s="9" t="s">
        <v>38</v>
      </c>
      <c r="AC454" s="6" t="s">
        <v>46</v>
      </c>
      <c r="AD454" s="6" t="s">
        <v>45</v>
      </c>
      <c r="AE454" s="6" t="s">
        <v>45</v>
      </c>
      <c r="AF454" s="6" t="s">
        <v>45</v>
      </c>
      <c r="AG454" s="6" t="s">
        <v>46</v>
      </c>
      <c r="AH454" s="9" t="s">
        <v>38</v>
      </c>
    </row>
    <row r="455" spans="1:34" ht="20.100000000000001" customHeight="1" x14ac:dyDescent="0.25">
      <c r="A455" s="6" t="s">
        <v>41</v>
      </c>
      <c r="B455" s="10">
        <v>46169</v>
      </c>
      <c r="C455" s="8" t="str">
        <f>HYPERLINK("https://epingalert.org/en/Search?viewData= G/SPS/N/CHL/885"," G/SPS/N/CHL/885")</f>
        <v xml:space="preserve"> G/SPS/N/CHL/885</v>
      </c>
      <c r="D455" s="9" t="s">
        <v>334</v>
      </c>
      <c r="E455" s="9" t="s">
        <v>335</v>
      </c>
      <c r="F455" s="9" t="s">
        <v>336</v>
      </c>
      <c r="G455" s="9" t="s">
        <v>337</v>
      </c>
      <c r="H455" s="9" t="s">
        <v>38</v>
      </c>
      <c r="I455" s="9" t="s">
        <v>52</v>
      </c>
      <c r="J455" s="9" t="s">
        <v>38</v>
      </c>
      <c r="K455" s="9" t="s">
        <v>338</v>
      </c>
      <c r="L455" s="6"/>
      <c r="M455" s="10" t="s">
        <v>38</v>
      </c>
      <c r="N455" s="7">
        <v>46155</v>
      </c>
      <c r="O455" s="7">
        <v>46155</v>
      </c>
      <c r="P455" s="6" t="s">
        <v>43</v>
      </c>
      <c r="Q455" s="9" t="s">
        <v>339</v>
      </c>
      <c r="R455" s="6"/>
      <c r="S455" s="6" t="str">
        <f>HYPERLINK("https://docs.wto.org/imrd/directdoc.asp?DDFDocuments/u/G/SPS/NCHL885.docx", "https://docs.wto.org/imrd/directdoc.asp?DDFDocuments/u/G/SPS/NCHL885.docx")</f>
        <v>https://docs.wto.org/imrd/directdoc.asp?DDFDocuments/u/G/SPS/NCHL885.docx</v>
      </c>
      <c r="T455" s="6" t="str">
        <f>HYPERLINK("https://docs.wto.org/imrd/directdoc.asp?DDFDocuments/v/G/SPS/NCHL885.docx", "https://docs.wto.org/imrd/directdoc.asp?DDFDocuments/v/G/SPS/NCHL885.docx")</f>
        <v>https://docs.wto.org/imrd/directdoc.asp?DDFDocuments/v/G/SPS/NCHL885.docx</v>
      </c>
      <c r="U455" s="6" t="s">
        <v>38</v>
      </c>
      <c r="V455" s="6" t="s">
        <v>38</v>
      </c>
      <c r="W455" s="6" t="s">
        <v>38</v>
      </c>
      <c r="X455" s="6" t="s">
        <v>38</v>
      </c>
      <c r="Y455" s="6" t="s">
        <v>38</v>
      </c>
      <c r="Z455" s="6" t="s">
        <v>38</v>
      </c>
      <c r="AA455" s="6" t="s">
        <v>38</v>
      </c>
      <c r="AB455" s="9" t="s">
        <v>38</v>
      </c>
      <c r="AC455" s="6" t="s">
        <v>45</v>
      </c>
      <c r="AD455" s="6" t="s">
        <v>45</v>
      </c>
      <c r="AE455" s="6" t="s">
        <v>46</v>
      </c>
      <c r="AF455" s="6" t="s">
        <v>45</v>
      </c>
      <c r="AG455" s="6" t="s">
        <v>46</v>
      </c>
      <c r="AH455" s="9" t="s">
        <v>38</v>
      </c>
    </row>
    <row r="456" spans="1:34" ht="20.100000000000001" customHeight="1" x14ac:dyDescent="0.25">
      <c r="A456" s="6" t="s">
        <v>47</v>
      </c>
      <c r="B456" s="10">
        <v>46169</v>
      </c>
      <c r="C456" s="8" t="str">
        <f>HYPERLINK("https://epingalert.org/en/Search?viewData= G/SPS/N/COL/404/Add.1"," G/SPS/N/COL/404/Add.1")</f>
        <v xml:space="preserve"> G/SPS/N/COL/404/Add.1</v>
      </c>
      <c r="D456" s="9" t="s">
        <v>340</v>
      </c>
      <c r="E456" s="9" t="s">
        <v>341</v>
      </c>
      <c r="F456" s="9" t="s">
        <v>342</v>
      </c>
      <c r="G456" s="9" t="s">
        <v>343</v>
      </c>
      <c r="H456" s="9" t="s">
        <v>38</v>
      </c>
      <c r="I456" s="9" t="s">
        <v>344</v>
      </c>
      <c r="J456" s="9" t="s">
        <v>38</v>
      </c>
      <c r="K456" s="9" t="s">
        <v>345</v>
      </c>
      <c r="L456" s="6"/>
      <c r="M456" s="10">
        <v>46229</v>
      </c>
      <c r="N456" s="7"/>
      <c r="O456" s="7"/>
      <c r="P456" s="6" t="s">
        <v>54</v>
      </c>
      <c r="Q456" s="9" t="s">
        <v>346</v>
      </c>
      <c r="R456" s="6"/>
      <c r="S456" s="6" t="str">
        <f>HYPERLINK("https://docs.wto.org/imrd/directdoc.asp?DDFDocuments/u/G/SPS/NCOL404A1.docx", "https://docs.wto.org/imrd/directdoc.asp?DDFDocuments/u/G/SPS/NCOL404A1.docx")</f>
        <v>https://docs.wto.org/imrd/directdoc.asp?DDFDocuments/u/G/SPS/NCOL404A1.docx</v>
      </c>
      <c r="T456" s="6" t="str">
        <f>HYPERLINK("https://docs.wto.org/imrd/directdoc.asp?DDFDocuments/v/G/SPS/NCOL404A1.docx", "https://docs.wto.org/imrd/directdoc.asp?DDFDocuments/v/G/SPS/NCOL404A1.docx")</f>
        <v>https://docs.wto.org/imrd/directdoc.asp?DDFDocuments/v/G/SPS/NCOL404A1.docx</v>
      </c>
      <c r="U456" s="6" t="s">
        <v>38</v>
      </c>
      <c r="V456" s="6" t="s">
        <v>38</v>
      </c>
      <c r="W456" s="6" t="s">
        <v>38</v>
      </c>
      <c r="X456" s="6" t="s">
        <v>38</v>
      </c>
      <c r="Y456" s="6" t="s">
        <v>38</v>
      </c>
      <c r="Z456" s="6" t="s">
        <v>38</v>
      </c>
      <c r="AA456" s="6" t="s">
        <v>38</v>
      </c>
      <c r="AB456" s="9" t="s">
        <v>38</v>
      </c>
      <c r="AC456" s="6" t="s">
        <v>38</v>
      </c>
      <c r="AD456" s="6" t="s">
        <v>38</v>
      </c>
      <c r="AE456" s="6" t="s">
        <v>38</v>
      </c>
      <c r="AF456" s="6" t="s">
        <v>38</v>
      </c>
      <c r="AG456" s="6" t="s">
        <v>38</v>
      </c>
      <c r="AH456" s="9" t="s">
        <v>38</v>
      </c>
    </row>
    <row r="457" spans="1:34" ht="20.100000000000001" customHeight="1" x14ac:dyDescent="0.25">
      <c r="A457" s="6" t="s">
        <v>47</v>
      </c>
      <c r="B457" s="10">
        <v>46169</v>
      </c>
      <c r="C457" s="8" t="str">
        <f>HYPERLINK("https://epingalert.org/en/Search?viewData= G/SPS/N/COL/424"," G/SPS/N/COL/424")</f>
        <v xml:space="preserve"> G/SPS/N/COL/424</v>
      </c>
      <c r="D457" s="9" t="s">
        <v>347</v>
      </c>
      <c r="E457" s="9" t="s">
        <v>348</v>
      </c>
      <c r="F457" s="9" t="s">
        <v>349</v>
      </c>
      <c r="G457" s="9" t="s">
        <v>38</v>
      </c>
      <c r="H457" s="9" t="s">
        <v>38</v>
      </c>
      <c r="I457" s="9" t="s">
        <v>344</v>
      </c>
      <c r="J457" s="9" t="s">
        <v>38</v>
      </c>
      <c r="K457" s="9" t="s">
        <v>350</v>
      </c>
      <c r="L457" s="6"/>
      <c r="M457" s="10" t="s">
        <v>38</v>
      </c>
      <c r="N457" s="7"/>
      <c r="O457" s="7">
        <v>46153</v>
      </c>
      <c r="P457" s="6" t="s">
        <v>351</v>
      </c>
      <c r="Q457" s="9" t="s">
        <v>352</v>
      </c>
      <c r="R457" s="6"/>
      <c r="S457" s="6" t="str">
        <f>HYPERLINK("https://docs.wto.org/imrd/directdoc.asp?DDFDocuments/u/G/SPS/NCOL424.docx", "https://docs.wto.org/imrd/directdoc.asp?DDFDocuments/u/G/SPS/NCOL424.docx")</f>
        <v>https://docs.wto.org/imrd/directdoc.asp?DDFDocuments/u/G/SPS/NCOL424.docx</v>
      </c>
      <c r="T457" s="6" t="str">
        <f>HYPERLINK("https://docs.wto.org/imrd/directdoc.asp?DDFDocuments/v/G/SPS/NCOL424.docx", "https://docs.wto.org/imrd/directdoc.asp?DDFDocuments/v/G/SPS/NCOL424.docx")</f>
        <v>https://docs.wto.org/imrd/directdoc.asp?DDFDocuments/v/G/SPS/NCOL424.docx</v>
      </c>
      <c r="U457" s="6" t="s">
        <v>38</v>
      </c>
      <c r="V457" s="6" t="s">
        <v>38</v>
      </c>
      <c r="W457" s="6" t="s">
        <v>38</v>
      </c>
      <c r="X457" s="6" t="s">
        <v>38</v>
      </c>
      <c r="Y457" s="6" t="s">
        <v>38</v>
      </c>
      <c r="Z457" s="6" t="s">
        <v>38</v>
      </c>
      <c r="AA457" s="6" t="s">
        <v>38</v>
      </c>
      <c r="AB457" s="9" t="s">
        <v>38</v>
      </c>
      <c r="AC457" s="6" t="s">
        <v>45</v>
      </c>
      <c r="AD457" s="6" t="s">
        <v>46</v>
      </c>
      <c r="AE457" s="6" t="s">
        <v>45</v>
      </c>
      <c r="AF457" s="6" t="s">
        <v>45</v>
      </c>
      <c r="AG457" s="6" t="s">
        <v>46</v>
      </c>
      <c r="AH457" s="9" t="s">
        <v>38</v>
      </c>
    </row>
    <row r="458" spans="1:34" ht="20.100000000000001" customHeight="1" x14ac:dyDescent="0.25">
      <c r="A458" s="6" t="s">
        <v>47</v>
      </c>
      <c r="B458" s="10">
        <v>46169</v>
      </c>
      <c r="C458" s="8" t="str">
        <f>HYPERLINK("https://epingalert.org/en/Search?viewData= G/SPS/N/COL/425"," G/SPS/N/COL/425")</f>
        <v xml:space="preserve"> G/SPS/N/COL/425</v>
      </c>
      <c r="D458" s="9" t="s">
        <v>353</v>
      </c>
      <c r="E458" s="9" t="s">
        <v>354</v>
      </c>
      <c r="F458" s="9" t="s">
        <v>355</v>
      </c>
      <c r="G458" s="9" t="s">
        <v>38</v>
      </c>
      <c r="H458" s="9" t="s">
        <v>38</v>
      </c>
      <c r="I458" s="9" t="s">
        <v>344</v>
      </c>
      <c r="J458" s="9" t="s">
        <v>38</v>
      </c>
      <c r="K458" s="9" t="s">
        <v>356</v>
      </c>
      <c r="L458" s="6"/>
      <c r="M458" s="10" t="s">
        <v>38</v>
      </c>
      <c r="N458" s="7"/>
      <c r="O458" s="7">
        <v>46161</v>
      </c>
      <c r="P458" s="6" t="s">
        <v>351</v>
      </c>
      <c r="Q458" s="9" t="s">
        <v>357</v>
      </c>
      <c r="R458" s="6"/>
      <c r="S458" s="6" t="str">
        <f>HYPERLINK("https://docs.wto.org/imrd/directdoc.asp?DDFDocuments/u/G/SPS/NCOL425.docx", "https://docs.wto.org/imrd/directdoc.asp?DDFDocuments/u/G/SPS/NCOL425.docx")</f>
        <v>https://docs.wto.org/imrd/directdoc.asp?DDFDocuments/u/G/SPS/NCOL425.docx</v>
      </c>
      <c r="T458" s="6" t="str">
        <f>HYPERLINK("https://docs.wto.org/imrd/directdoc.asp?DDFDocuments/v/G/SPS/NCOL425.docx", "https://docs.wto.org/imrd/directdoc.asp?DDFDocuments/v/G/SPS/NCOL425.docx")</f>
        <v>https://docs.wto.org/imrd/directdoc.asp?DDFDocuments/v/G/SPS/NCOL425.docx</v>
      </c>
      <c r="U458" s="6" t="s">
        <v>38</v>
      </c>
      <c r="V458" s="6" t="s">
        <v>38</v>
      </c>
      <c r="W458" s="6" t="s">
        <v>38</v>
      </c>
      <c r="X458" s="6" t="s">
        <v>38</v>
      </c>
      <c r="Y458" s="6" t="s">
        <v>38</v>
      </c>
      <c r="Z458" s="6" t="s">
        <v>38</v>
      </c>
      <c r="AA458" s="6" t="s">
        <v>38</v>
      </c>
      <c r="AB458" s="9" t="s">
        <v>38</v>
      </c>
      <c r="AC458" s="6" t="s">
        <v>45</v>
      </c>
      <c r="AD458" s="6" t="s">
        <v>46</v>
      </c>
      <c r="AE458" s="6" t="s">
        <v>45</v>
      </c>
      <c r="AF458" s="6" t="s">
        <v>45</v>
      </c>
      <c r="AG458" s="6" t="s">
        <v>46</v>
      </c>
      <c r="AH458" s="9" t="s">
        <v>38</v>
      </c>
    </row>
    <row r="459" spans="1:34" ht="20.100000000000001" customHeight="1" x14ac:dyDescent="0.25">
      <c r="A459" s="6" t="s">
        <v>47</v>
      </c>
      <c r="B459" s="10">
        <v>46169</v>
      </c>
      <c r="C459" s="8" t="str">
        <f>HYPERLINK("https://epingalert.org/en/Search?viewData= G/SPS/N/COL/426"," G/SPS/N/COL/426")</f>
        <v xml:space="preserve"> G/SPS/N/COL/426</v>
      </c>
      <c r="D459" s="9" t="s">
        <v>358</v>
      </c>
      <c r="E459" s="9" t="s">
        <v>359</v>
      </c>
      <c r="F459" s="9" t="s">
        <v>360</v>
      </c>
      <c r="G459" s="9" t="s">
        <v>38</v>
      </c>
      <c r="H459" s="9" t="s">
        <v>38</v>
      </c>
      <c r="I459" s="9" t="s">
        <v>361</v>
      </c>
      <c r="J459" s="9" t="s">
        <v>38</v>
      </c>
      <c r="K459" s="9" t="s">
        <v>362</v>
      </c>
      <c r="L459" s="6"/>
      <c r="M459" s="10">
        <v>46229</v>
      </c>
      <c r="N459" s="7" t="s">
        <v>363</v>
      </c>
      <c r="O459" s="7" t="s">
        <v>364</v>
      </c>
      <c r="P459" s="6" t="s">
        <v>43</v>
      </c>
      <c r="Q459" s="9" t="s">
        <v>365</v>
      </c>
      <c r="R459" s="6"/>
      <c r="S459" s="6" t="str">
        <f>HYPERLINK("https://docs.wto.org/imrd/directdoc.asp?DDFDocuments/u/G/SPS/NCOL426.docx", "https://docs.wto.org/imrd/directdoc.asp?DDFDocuments/u/G/SPS/NCOL426.docx")</f>
        <v>https://docs.wto.org/imrd/directdoc.asp?DDFDocuments/u/G/SPS/NCOL426.docx</v>
      </c>
      <c r="T459" s="6" t="str">
        <f>HYPERLINK("https://docs.wto.org/imrd/directdoc.asp?DDFDocuments/v/G/SPS/NCOL426.docx", "https://docs.wto.org/imrd/directdoc.asp?DDFDocuments/v/G/SPS/NCOL426.docx")</f>
        <v>https://docs.wto.org/imrd/directdoc.asp?DDFDocuments/v/G/SPS/NCOL426.docx</v>
      </c>
      <c r="U459" s="6" t="s">
        <v>38</v>
      </c>
      <c r="V459" s="6" t="s">
        <v>38</v>
      </c>
      <c r="W459" s="6" t="s">
        <v>38</v>
      </c>
      <c r="X459" s="6" t="s">
        <v>38</v>
      </c>
      <c r="Y459" s="6" t="s">
        <v>38</v>
      </c>
      <c r="Z459" s="6" t="s">
        <v>38</v>
      </c>
      <c r="AA459" s="6" t="s">
        <v>38</v>
      </c>
      <c r="AB459" s="9" t="s">
        <v>38</v>
      </c>
      <c r="AC459" s="6" t="s">
        <v>45</v>
      </c>
      <c r="AD459" s="6" t="s">
        <v>45</v>
      </c>
      <c r="AE459" s="6" t="s">
        <v>45</v>
      </c>
      <c r="AF459" s="6" t="s">
        <v>46</v>
      </c>
      <c r="AG459" s="6" t="s">
        <v>65</v>
      </c>
      <c r="AH459" s="9" t="s">
        <v>38</v>
      </c>
    </row>
    <row r="460" spans="1:34" ht="20.100000000000001" customHeight="1" x14ac:dyDescent="0.25">
      <c r="A460" s="6" t="s">
        <v>366</v>
      </c>
      <c r="B460" s="10">
        <v>46169</v>
      </c>
      <c r="C460" s="8" t="str">
        <f>HYPERLINK("https://epingalert.org/en/Search?viewData= G/SPS/N/THA/808/Corr.1"," G/SPS/N/THA/808/Corr.1")</f>
        <v xml:space="preserve"> G/SPS/N/THA/808/Corr.1</v>
      </c>
      <c r="D460" s="9" t="s">
        <v>367</v>
      </c>
      <c r="E460" s="9" t="s">
        <v>368</v>
      </c>
      <c r="F460" s="9" t="s">
        <v>369</v>
      </c>
      <c r="G460" s="9" t="s">
        <v>370</v>
      </c>
      <c r="H460" s="9" t="s">
        <v>38</v>
      </c>
      <c r="I460" s="9" t="s">
        <v>344</v>
      </c>
      <c r="J460" s="9" t="s">
        <v>38</v>
      </c>
      <c r="K460" s="9" t="s">
        <v>371</v>
      </c>
      <c r="L460" s="6"/>
      <c r="M460" s="10" t="s">
        <v>38</v>
      </c>
      <c r="N460" s="7"/>
      <c r="O460" s="7"/>
      <c r="P460" s="6" t="s">
        <v>372</v>
      </c>
      <c r="Q460" s="6"/>
      <c r="R460" s="6" t="str">
        <f>HYPERLINK("https://docs.wto.org/imrd/directdoc.asp?DDFDocuments/t/G/SPS/NTHA808C1.docx", "https://docs.wto.org/imrd/directdoc.asp?DDFDocuments/t/G/SPS/NTHA808C1.docx")</f>
        <v>https://docs.wto.org/imrd/directdoc.asp?DDFDocuments/t/G/SPS/NTHA808C1.docx</v>
      </c>
      <c r="S460" s="6" t="str">
        <f>HYPERLINK("https://docs.wto.org/imrd/directdoc.asp?DDFDocuments/u/G/SPS/NTHA808C1.docx", "https://docs.wto.org/imrd/directdoc.asp?DDFDocuments/u/G/SPS/NTHA808C1.docx")</f>
        <v>https://docs.wto.org/imrd/directdoc.asp?DDFDocuments/u/G/SPS/NTHA808C1.docx</v>
      </c>
      <c r="T460" s="6" t="str">
        <f>HYPERLINK("https://docs.wto.org/imrd/directdoc.asp?DDFDocuments/v/G/SPS/NTHA808C1.docx", "https://docs.wto.org/imrd/directdoc.asp?DDFDocuments/v/G/SPS/NTHA808C1.docx")</f>
        <v>https://docs.wto.org/imrd/directdoc.asp?DDFDocuments/v/G/SPS/NTHA808C1.docx</v>
      </c>
      <c r="U460" s="6" t="s">
        <v>38</v>
      </c>
      <c r="V460" s="6" t="s">
        <v>38</v>
      </c>
      <c r="W460" s="6" t="s">
        <v>38</v>
      </c>
      <c r="X460" s="6" t="s">
        <v>38</v>
      </c>
      <c r="Y460" s="6" t="s">
        <v>38</v>
      </c>
      <c r="Z460" s="6" t="s">
        <v>38</v>
      </c>
      <c r="AA460" s="6" t="s">
        <v>38</v>
      </c>
      <c r="AB460" s="9" t="s">
        <v>38</v>
      </c>
      <c r="AC460" s="6" t="s">
        <v>38</v>
      </c>
      <c r="AD460" s="6" t="s">
        <v>38</v>
      </c>
      <c r="AE460" s="6" t="s">
        <v>38</v>
      </c>
      <c r="AF460" s="6" t="s">
        <v>38</v>
      </c>
      <c r="AG460" s="6" t="s">
        <v>38</v>
      </c>
      <c r="AH460" s="9" t="s">
        <v>38</v>
      </c>
    </row>
    <row r="461" spans="1:34" ht="20.100000000000001" customHeight="1" x14ac:dyDescent="0.25">
      <c r="A461" s="6" t="s">
        <v>366</v>
      </c>
      <c r="B461" s="10">
        <v>46169</v>
      </c>
      <c r="C461" s="8" t="str">
        <f>HYPERLINK("https://epingalert.org/en/Search?viewData= G/SPS/N/THA/809/Corr.1"," G/SPS/N/THA/809/Corr.1")</f>
        <v xml:space="preserve"> G/SPS/N/THA/809/Corr.1</v>
      </c>
      <c r="D461" s="9" t="s">
        <v>373</v>
      </c>
      <c r="E461" s="9" t="s">
        <v>374</v>
      </c>
      <c r="F461" s="9" t="s">
        <v>375</v>
      </c>
      <c r="G461" s="9" t="s">
        <v>370</v>
      </c>
      <c r="H461" s="9" t="s">
        <v>38</v>
      </c>
      <c r="I461" s="9" t="s">
        <v>344</v>
      </c>
      <c r="J461" s="9" t="s">
        <v>38</v>
      </c>
      <c r="K461" s="9" t="s">
        <v>371</v>
      </c>
      <c r="L461" s="6"/>
      <c r="M461" s="10" t="s">
        <v>38</v>
      </c>
      <c r="N461" s="7"/>
      <c r="O461" s="7"/>
      <c r="P461" s="6" t="s">
        <v>372</v>
      </c>
      <c r="Q461" s="6"/>
      <c r="R461" s="6" t="str">
        <f>HYPERLINK("https://docs.wto.org/imrd/directdoc.asp?DDFDocuments/t/G/SPS/NTHA809C1.docx", "https://docs.wto.org/imrd/directdoc.asp?DDFDocuments/t/G/SPS/NTHA809C1.docx")</f>
        <v>https://docs.wto.org/imrd/directdoc.asp?DDFDocuments/t/G/SPS/NTHA809C1.docx</v>
      </c>
      <c r="S461" s="6" t="str">
        <f>HYPERLINK("https://docs.wto.org/imrd/directdoc.asp?DDFDocuments/u/G/SPS/NTHA809C1.docx", "https://docs.wto.org/imrd/directdoc.asp?DDFDocuments/u/G/SPS/NTHA809C1.docx")</f>
        <v>https://docs.wto.org/imrd/directdoc.asp?DDFDocuments/u/G/SPS/NTHA809C1.docx</v>
      </c>
      <c r="T461" s="6" t="str">
        <f>HYPERLINK("https://docs.wto.org/imrd/directdoc.asp?DDFDocuments/v/G/SPS/NTHA809C1.docx", "https://docs.wto.org/imrd/directdoc.asp?DDFDocuments/v/G/SPS/NTHA809C1.docx")</f>
        <v>https://docs.wto.org/imrd/directdoc.asp?DDFDocuments/v/G/SPS/NTHA809C1.docx</v>
      </c>
      <c r="U461" s="6" t="s">
        <v>38</v>
      </c>
      <c r="V461" s="6" t="s">
        <v>38</v>
      </c>
      <c r="W461" s="6" t="s">
        <v>38</v>
      </c>
      <c r="X461" s="6" t="s">
        <v>38</v>
      </c>
      <c r="Y461" s="6" t="s">
        <v>38</v>
      </c>
      <c r="Z461" s="6" t="s">
        <v>38</v>
      </c>
      <c r="AA461" s="6" t="s">
        <v>38</v>
      </c>
      <c r="AB461" s="9" t="s">
        <v>38</v>
      </c>
      <c r="AC461" s="6" t="s">
        <v>38</v>
      </c>
      <c r="AD461" s="6" t="s">
        <v>38</v>
      </c>
      <c r="AE461" s="6" t="s">
        <v>38</v>
      </c>
      <c r="AF461" s="6" t="s">
        <v>38</v>
      </c>
      <c r="AG461" s="6" t="s">
        <v>38</v>
      </c>
      <c r="AH461" s="9" t="s">
        <v>38</v>
      </c>
    </row>
    <row r="462" spans="1:34" ht="20.100000000000001" customHeight="1" x14ac:dyDescent="0.25">
      <c r="A462" s="6" t="s">
        <v>80</v>
      </c>
      <c r="B462" s="10">
        <v>46169</v>
      </c>
      <c r="C462" s="8" t="str">
        <f>HYPERLINK("https://epingalert.org/en/Search?viewData= G/SPS/N/UGA/483"," G/SPS/N/UGA/483")</f>
        <v xml:space="preserve"> G/SPS/N/UGA/483</v>
      </c>
      <c r="D462" s="9" t="s">
        <v>376</v>
      </c>
      <c r="E462" s="9" t="s">
        <v>377</v>
      </c>
      <c r="F462" s="9" t="s">
        <v>378</v>
      </c>
      <c r="G462" s="9" t="s">
        <v>379</v>
      </c>
      <c r="H462" s="9" t="s">
        <v>380</v>
      </c>
      <c r="I462" s="9" t="s">
        <v>60</v>
      </c>
      <c r="J462" s="9" t="s">
        <v>38</v>
      </c>
      <c r="K462" s="9" t="s">
        <v>61</v>
      </c>
      <c r="L462" s="6"/>
      <c r="M462" s="10">
        <v>46229</v>
      </c>
      <c r="N462" s="7" t="s">
        <v>42</v>
      </c>
      <c r="O462" s="7" t="s">
        <v>42</v>
      </c>
      <c r="P462" s="6" t="s">
        <v>43</v>
      </c>
      <c r="Q462" s="9" t="s">
        <v>381</v>
      </c>
      <c r="R462" s="6" t="str">
        <f>HYPERLINK("https://docs.wto.org/imrd/directdoc.asp?DDFDocuments/t/G/SPS/NUGA483.docx", "https://docs.wto.org/imrd/directdoc.asp?DDFDocuments/t/G/SPS/NUGA483.docx")</f>
        <v>https://docs.wto.org/imrd/directdoc.asp?DDFDocuments/t/G/SPS/NUGA483.docx</v>
      </c>
      <c r="S462" s="6" t="str">
        <f>HYPERLINK("https://docs.wto.org/imrd/directdoc.asp?DDFDocuments/u/G/SPS/NUGA483.docx", "https://docs.wto.org/imrd/directdoc.asp?DDFDocuments/u/G/SPS/NUGA483.docx")</f>
        <v>https://docs.wto.org/imrd/directdoc.asp?DDFDocuments/u/G/SPS/NUGA483.docx</v>
      </c>
      <c r="T462" s="6" t="str">
        <f>HYPERLINK("https://docs.wto.org/imrd/directdoc.asp?DDFDocuments/v/G/SPS/NUGA483.docx", "https://docs.wto.org/imrd/directdoc.asp?DDFDocuments/v/G/SPS/NUGA483.docx")</f>
        <v>https://docs.wto.org/imrd/directdoc.asp?DDFDocuments/v/G/SPS/NUGA483.docx</v>
      </c>
      <c r="U462" s="6" t="s">
        <v>38</v>
      </c>
      <c r="V462" s="6" t="s">
        <v>38</v>
      </c>
      <c r="W462" s="6" t="s">
        <v>38</v>
      </c>
      <c r="X462" s="6" t="s">
        <v>38</v>
      </c>
      <c r="Y462" s="6" t="s">
        <v>38</v>
      </c>
      <c r="Z462" s="6" t="s">
        <v>38</v>
      </c>
      <c r="AA462" s="6" t="s">
        <v>38</v>
      </c>
      <c r="AB462" s="9" t="s">
        <v>38</v>
      </c>
      <c r="AC462" s="6" t="s">
        <v>45</v>
      </c>
      <c r="AD462" s="6" t="s">
        <v>45</v>
      </c>
      <c r="AE462" s="6" t="s">
        <v>45</v>
      </c>
      <c r="AF462" s="6" t="s">
        <v>46</v>
      </c>
      <c r="AG462" s="6" t="s">
        <v>65</v>
      </c>
      <c r="AH462" s="9" t="s">
        <v>38</v>
      </c>
    </row>
    <row r="463" spans="1:34" ht="20.100000000000001" customHeight="1" x14ac:dyDescent="0.25">
      <c r="A463" s="6" t="s">
        <v>34</v>
      </c>
      <c r="B463" s="10">
        <v>46169</v>
      </c>
      <c r="C463" s="8" t="str">
        <f>HYPERLINK("https://epingalert.org/en/Search?viewData= G/TBT/N/BRA/1294/Add.4/Corr.1"," G/TBT/N/BRA/1294/Add.4/Corr.1")</f>
        <v xml:space="preserve"> G/TBT/N/BRA/1294/Add.4/Corr.1</v>
      </c>
      <c r="D463" s="9" t="s">
        <v>382</v>
      </c>
      <c r="E463" s="9" t="s">
        <v>383</v>
      </c>
      <c r="F463" s="9" t="s">
        <v>384</v>
      </c>
      <c r="G463" s="9" t="s">
        <v>38</v>
      </c>
      <c r="H463" s="9" t="s">
        <v>385</v>
      </c>
      <c r="I463" s="9" t="s">
        <v>386</v>
      </c>
      <c r="J463" s="9" t="s">
        <v>387</v>
      </c>
      <c r="K463" s="9" t="s">
        <v>388</v>
      </c>
      <c r="L463" s="6"/>
      <c r="M463" s="10" t="s">
        <v>38</v>
      </c>
      <c r="N463" s="7"/>
      <c r="O463" s="7"/>
      <c r="P463" s="6" t="s">
        <v>299</v>
      </c>
      <c r="Q463" s="9" t="s">
        <v>389</v>
      </c>
      <c r="R463" s="6" t="str">
        <f>HYPERLINK("https://docs.wto.org/imrd/directdoc.asp?DDFDocuments/t/G/TBTN22/BRA1294A4C1.docx", "https://docs.wto.org/imrd/directdoc.asp?DDFDocuments/t/G/TBTN22/BRA1294A4C1.docx")</f>
        <v>https://docs.wto.org/imrd/directdoc.asp?DDFDocuments/t/G/TBTN22/BRA1294A4C1.docx</v>
      </c>
      <c r="S463" s="6" t="str">
        <f>HYPERLINK("https://docs.wto.org/imrd/directdoc.asp?DDFDocuments/u/G/TBTN22/BRA1294A4C1.docx", "https://docs.wto.org/imrd/directdoc.asp?DDFDocuments/u/G/TBTN22/BRA1294A4C1.docx")</f>
        <v>https://docs.wto.org/imrd/directdoc.asp?DDFDocuments/u/G/TBTN22/BRA1294A4C1.docx</v>
      </c>
      <c r="T463" s="6" t="str">
        <f>HYPERLINK("https://docs.wto.org/imrd/directdoc.asp?DDFDocuments/v/G/TBTN22/BRA1294A4C1.docx", "https://docs.wto.org/imrd/directdoc.asp?DDFDocuments/v/G/TBTN22/BRA1294A4C1.docx")</f>
        <v>https://docs.wto.org/imrd/directdoc.asp?DDFDocuments/v/G/TBTN22/BRA1294A4C1.docx</v>
      </c>
      <c r="U463" s="6" t="s">
        <v>46</v>
      </c>
      <c r="V463" s="6" t="s">
        <v>45</v>
      </c>
      <c r="W463" s="6" t="s">
        <v>45</v>
      </c>
      <c r="X463" s="6" t="s">
        <v>45</v>
      </c>
      <c r="Y463" s="6" t="s">
        <v>45</v>
      </c>
      <c r="Z463" s="6" t="s">
        <v>45</v>
      </c>
      <c r="AA463" s="6" t="s">
        <v>45</v>
      </c>
      <c r="AB463" s="9" t="s">
        <v>38</v>
      </c>
      <c r="AC463" s="6" t="s">
        <v>38</v>
      </c>
      <c r="AD463" s="6" t="s">
        <v>38</v>
      </c>
      <c r="AE463" s="6" t="s">
        <v>38</v>
      </c>
      <c r="AF463" s="6" t="s">
        <v>38</v>
      </c>
      <c r="AG463" s="6" t="s">
        <v>38</v>
      </c>
      <c r="AH463" s="9" t="s">
        <v>38</v>
      </c>
    </row>
    <row r="464" spans="1:34" ht="20.100000000000001" customHeight="1" x14ac:dyDescent="0.25">
      <c r="A464" s="6" t="s">
        <v>390</v>
      </c>
      <c r="B464" s="10">
        <v>46169</v>
      </c>
      <c r="C464" s="8" t="str">
        <f>HYPERLINK("https://epingalert.org/en/Search?viewData= G/TBT/N/CHN/1873/Add.1"," G/TBT/N/CHN/1873/Add.1")</f>
        <v xml:space="preserve"> G/TBT/N/CHN/1873/Add.1</v>
      </c>
      <c r="D464" s="9" t="s">
        <v>391</v>
      </c>
      <c r="E464" s="9" t="s">
        <v>392</v>
      </c>
      <c r="F464" s="9" t="s">
        <v>393</v>
      </c>
      <c r="G464" s="9" t="s">
        <v>394</v>
      </c>
      <c r="H464" s="9" t="s">
        <v>395</v>
      </c>
      <c r="I464" s="9" t="s">
        <v>121</v>
      </c>
      <c r="J464" s="9" t="s">
        <v>38</v>
      </c>
      <c r="K464" s="9" t="s">
        <v>396</v>
      </c>
      <c r="L464" s="6"/>
      <c r="M464" s="10" t="s">
        <v>38</v>
      </c>
      <c r="N464" s="7"/>
      <c r="O464" s="7"/>
      <c r="P464" s="6" t="s">
        <v>54</v>
      </c>
      <c r="Q464" s="9" t="s">
        <v>397</v>
      </c>
      <c r="R464" s="6" t="str">
        <f>HYPERLINK("https://docs.wto.org/imrd/directdoc.asp?DDFDocuments/t/G/TBTN24/CHN1873A1.docx", "https://docs.wto.org/imrd/directdoc.asp?DDFDocuments/t/G/TBTN24/CHN1873A1.docx")</f>
        <v>https://docs.wto.org/imrd/directdoc.asp?DDFDocuments/t/G/TBTN24/CHN1873A1.docx</v>
      </c>
      <c r="S464" s="6" t="str">
        <f>HYPERLINK("https://docs.wto.org/imrd/directdoc.asp?DDFDocuments/u/G/TBTN24/CHN1873A1.docx", "https://docs.wto.org/imrd/directdoc.asp?DDFDocuments/u/G/TBTN24/CHN1873A1.docx")</f>
        <v>https://docs.wto.org/imrd/directdoc.asp?DDFDocuments/u/G/TBTN24/CHN1873A1.docx</v>
      </c>
      <c r="T464" s="6" t="str">
        <f>HYPERLINK("https://docs.wto.org/imrd/directdoc.asp?DDFDocuments/v/G/TBTN24/CHN1873A1.docx", "https://docs.wto.org/imrd/directdoc.asp?DDFDocuments/v/G/TBTN24/CHN1873A1.docx")</f>
        <v>https://docs.wto.org/imrd/directdoc.asp?DDFDocuments/v/G/TBTN24/CHN1873A1.docx</v>
      </c>
      <c r="U464" s="6" t="s">
        <v>45</v>
      </c>
      <c r="V464" s="6" t="s">
        <v>45</v>
      </c>
      <c r="W464" s="6" t="s">
        <v>46</v>
      </c>
      <c r="X464" s="6" t="s">
        <v>45</v>
      </c>
      <c r="Y464" s="6" t="s">
        <v>45</v>
      </c>
      <c r="Z464" s="6" t="s">
        <v>45</v>
      </c>
      <c r="AA464" s="6" t="s">
        <v>45</v>
      </c>
      <c r="AB464" s="9" t="s">
        <v>38</v>
      </c>
      <c r="AC464" s="6" t="s">
        <v>38</v>
      </c>
      <c r="AD464" s="6" t="s">
        <v>38</v>
      </c>
      <c r="AE464" s="6" t="s">
        <v>38</v>
      </c>
      <c r="AF464" s="6" t="s">
        <v>38</v>
      </c>
      <c r="AG464" s="6" t="s">
        <v>38</v>
      </c>
      <c r="AH464" s="9" t="s">
        <v>38</v>
      </c>
    </row>
    <row r="465" spans="1:34" ht="20.100000000000001" customHeight="1" x14ac:dyDescent="0.25">
      <c r="A465" s="6" t="s">
        <v>390</v>
      </c>
      <c r="B465" s="10">
        <v>46169</v>
      </c>
      <c r="C465" s="8" t="str">
        <f>HYPERLINK("https://epingalert.org/en/Search?viewData= G/TBT/N/CHN/2256"," G/TBT/N/CHN/2256")</f>
        <v xml:space="preserve"> G/TBT/N/CHN/2256</v>
      </c>
      <c r="D465" s="9" t="s">
        <v>398</v>
      </c>
      <c r="E465" s="9" t="s">
        <v>399</v>
      </c>
      <c r="F465" s="9" t="s">
        <v>400</v>
      </c>
      <c r="G465" s="9" t="s">
        <v>401</v>
      </c>
      <c r="H465" s="9" t="s">
        <v>402</v>
      </c>
      <c r="I465" s="9" t="s">
        <v>403</v>
      </c>
      <c r="J465" s="9" t="s">
        <v>38</v>
      </c>
      <c r="K465" s="9" t="s">
        <v>38</v>
      </c>
      <c r="L465" s="6"/>
      <c r="M465" s="10">
        <v>46229</v>
      </c>
      <c r="N465" s="7" t="s">
        <v>74</v>
      </c>
      <c r="O465" s="7" t="s">
        <v>404</v>
      </c>
      <c r="P465" s="6" t="s">
        <v>43</v>
      </c>
      <c r="Q465" s="9" t="s">
        <v>405</v>
      </c>
      <c r="R465" s="6" t="str">
        <f>HYPERLINK("https://docs.wto.org/imrd/directdoc.asp?DDFDocuments/t/G/TBTN26/CHN2256.docx", "https://docs.wto.org/imrd/directdoc.asp?DDFDocuments/t/G/TBTN26/CHN2256.docx")</f>
        <v>https://docs.wto.org/imrd/directdoc.asp?DDFDocuments/t/G/TBTN26/CHN2256.docx</v>
      </c>
      <c r="S465" s="6" t="str">
        <f>HYPERLINK("https://docs.wto.org/imrd/directdoc.asp?DDFDocuments/u/G/TBTN26/CHN2256.docx", "https://docs.wto.org/imrd/directdoc.asp?DDFDocuments/u/G/TBTN26/CHN2256.docx")</f>
        <v>https://docs.wto.org/imrd/directdoc.asp?DDFDocuments/u/G/TBTN26/CHN2256.docx</v>
      </c>
      <c r="T465" s="6"/>
      <c r="U465" s="6" t="s">
        <v>46</v>
      </c>
      <c r="V465" s="6" t="s">
        <v>45</v>
      </c>
      <c r="W465" s="6" t="s">
        <v>45</v>
      </c>
      <c r="X465" s="6" t="s">
        <v>45</v>
      </c>
      <c r="Y465" s="6" t="s">
        <v>45</v>
      </c>
      <c r="Z465" s="6" t="s">
        <v>45</v>
      </c>
      <c r="AA465" s="6" t="s">
        <v>45</v>
      </c>
      <c r="AB465" s="9" t="s">
        <v>38</v>
      </c>
      <c r="AC465" s="6" t="s">
        <v>38</v>
      </c>
      <c r="AD465" s="6" t="s">
        <v>38</v>
      </c>
      <c r="AE465" s="6" t="s">
        <v>38</v>
      </c>
      <c r="AF465" s="6" t="s">
        <v>38</v>
      </c>
      <c r="AG465" s="6" t="s">
        <v>38</v>
      </c>
      <c r="AH465" s="9" t="s">
        <v>38</v>
      </c>
    </row>
    <row r="466" spans="1:34" ht="20.100000000000001" customHeight="1" x14ac:dyDescent="0.25">
      <c r="A466" s="6" t="s">
        <v>406</v>
      </c>
      <c r="B466" s="10">
        <v>46169</v>
      </c>
      <c r="C466" s="8" t="str">
        <f>HYPERLINK("https://epingalert.org/en/Search?viewData= G/TBT/N/PER/15/Add.3"," G/TBT/N/PER/15/Add.3")</f>
        <v xml:space="preserve"> G/TBT/N/PER/15/Add.3</v>
      </c>
      <c r="D466" s="9" t="s">
        <v>407</v>
      </c>
      <c r="E466" s="9" t="s">
        <v>408</v>
      </c>
      <c r="F466" s="9" t="s">
        <v>409</v>
      </c>
      <c r="G466" s="9" t="s">
        <v>410</v>
      </c>
      <c r="H466" s="9" t="s">
        <v>411</v>
      </c>
      <c r="I466" s="9" t="s">
        <v>38</v>
      </c>
      <c r="J466" s="9"/>
      <c r="K466" s="9" t="s">
        <v>122</v>
      </c>
      <c r="L466" s="6"/>
      <c r="M466" s="10" t="s">
        <v>38</v>
      </c>
      <c r="N466" s="7"/>
      <c r="O466" s="7"/>
      <c r="P466" s="6" t="s">
        <v>54</v>
      </c>
      <c r="Q466" s="9" t="s">
        <v>412</v>
      </c>
      <c r="R466" s="6" t="str">
        <f>HYPERLINK("https://docs.wto.org/imrd/directdoc.asp?DDFDocuments/t/G/TBTN07/PER15A3.docx", "https://docs.wto.org/imrd/directdoc.asp?DDFDocuments/t/G/TBTN07/PER15A3.docx")</f>
        <v>https://docs.wto.org/imrd/directdoc.asp?DDFDocuments/t/G/TBTN07/PER15A3.docx</v>
      </c>
      <c r="S466" s="6" t="str">
        <f>HYPERLINK("https://docs.wto.org/imrd/directdoc.asp?DDFDocuments/u/G/TBTN07/PER15A3.docx", "https://docs.wto.org/imrd/directdoc.asp?DDFDocuments/u/G/TBTN07/PER15A3.docx")</f>
        <v>https://docs.wto.org/imrd/directdoc.asp?DDFDocuments/u/G/TBTN07/PER15A3.docx</v>
      </c>
      <c r="T466" s="6" t="str">
        <f>HYPERLINK("https://docs.wto.org/imrd/directdoc.asp?DDFDocuments/v/G/TBTN07/PER15A3.docx", "https://docs.wto.org/imrd/directdoc.asp?DDFDocuments/v/G/TBTN07/PER15A3.docx")</f>
        <v>https://docs.wto.org/imrd/directdoc.asp?DDFDocuments/v/G/TBTN07/PER15A3.docx</v>
      </c>
      <c r="U466" s="6" t="s">
        <v>45</v>
      </c>
      <c r="V466" s="6" t="s">
        <v>46</v>
      </c>
      <c r="W466" s="6" t="s">
        <v>45</v>
      </c>
      <c r="X466" s="6" t="s">
        <v>45</v>
      </c>
      <c r="Y466" s="6" t="s">
        <v>45</v>
      </c>
      <c r="Z466" s="6" t="s">
        <v>45</v>
      </c>
      <c r="AA466" s="6" t="s">
        <v>45</v>
      </c>
      <c r="AB466" s="9" t="s">
        <v>38</v>
      </c>
      <c r="AC466" s="6" t="s">
        <v>38</v>
      </c>
      <c r="AD466" s="6" t="s">
        <v>38</v>
      </c>
      <c r="AE466" s="6" t="s">
        <v>38</v>
      </c>
      <c r="AF466" s="6" t="s">
        <v>38</v>
      </c>
      <c r="AG466" s="6" t="s">
        <v>38</v>
      </c>
      <c r="AH466" s="9" t="s">
        <v>38</v>
      </c>
    </row>
    <row r="467" spans="1:34" ht="20.100000000000001" customHeight="1" x14ac:dyDescent="0.25">
      <c r="A467" s="6" t="s">
        <v>413</v>
      </c>
      <c r="B467" s="10">
        <v>46169</v>
      </c>
      <c r="C467" s="8" t="str">
        <f>HYPERLINK("https://epingalert.org/en/Search?viewData= G/TBT/N/PHL/368"," G/TBT/N/PHL/368")</f>
        <v xml:space="preserve"> G/TBT/N/PHL/368</v>
      </c>
      <c r="D467" s="9" t="s">
        <v>414</v>
      </c>
      <c r="E467" s="9" t="s">
        <v>415</v>
      </c>
      <c r="F467" s="9" t="s">
        <v>416</v>
      </c>
      <c r="G467" s="9" t="s">
        <v>38</v>
      </c>
      <c r="H467" s="9" t="s">
        <v>417</v>
      </c>
      <c r="I467" s="9" t="s">
        <v>144</v>
      </c>
      <c r="J467" s="9" t="s">
        <v>38</v>
      </c>
      <c r="K467" s="9" t="s">
        <v>38</v>
      </c>
      <c r="L467" s="6"/>
      <c r="M467" s="10">
        <v>46228</v>
      </c>
      <c r="N467" s="7" t="s">
        <v>74</v>
      </c>
      <c r="O467" s="7" t="s">
        <v>74</v>
      </c>
      <c r="P467" s="6" t="s">
        <v>43</v>
      </c>
      <c r="Q467" s="9" t="s">
        <v>418</v>
      </c>
      <c r="R467" s="6" t="str">
        <f>HYPERLINK("https://docs.wto.org/imrd/directdoc.asp?DDFDocuments/t/G/TBTN26/PHL368.docx", "https://docs.wto.org/imrd/directdoc.asp?DDFDocuments/t/G/TBTN26/PHL368.docx")</f>
        <v>https://docs.wto.org/imrd/directdoc.asp?DDFDocuments/t/G/TBTN26/PHL368.docx</v>
      </c>
      <c r="S467" s="6" t="str">
        <f>HYPERLINK("https://docs.wto.org/imrd/directdoc.asp?DDFDocuments/u/G/TBTN26/PHL368.docx", "https://docs.wto.org/imrd/directdoc.asp?DDFDocuments/u/G/TBTN26/PHL368.docx")</f>
        <v>https://docs.wto.org/imrd/directdoc.asp?DDFDocuments/u/G/TBTN26/PHL368.docx</v>
      </c>
      <c r="T467" s="6" t="str">
        <f>HYPERLINK("https://docs.wto.org/imrd/directdoc.asp?DDFDocuments/v/G/TBTN26/PHL368.docx", "https://docs.wto.org/imrd/directdoc.asp?DDFDocuments/v/G/TBTN26/PHL368.docx")</f>
        <v>https://docs.wto.org/imrd/directdoc.asp?DDFDocuments/v/G/TBTN26/PHL368.docx</v>
      </c>
      <c r="U467" s="6" t="s">
        <v>46</v>
      </c>
      <c r="V467" s="6" t="s">
        <v>45</v>
      </c>
      <c r="W467" s="6" t="s">
        <v>45</v>
      </c>
      <c r="X467" s="6" t="s">
        <v>45</v>
      </c>
      <c r="Y467" s="6" t="s">
        <v>45</v>
      </c>
      <c r="Z467" s="6" t="s">
        <v>45</v>
      </c>
      <c r="AA467" s="6" t="s">
        <v>45</v>
      </c>
      <c r="AB467" s="9" t="s">
        <v>419</v>
      </c>
      <c r="AC467" s="6" t="s">
        <v>38</v>
      </c>
      <c r="AD467" s="6" t="s">
        <v>38</v>
      </c>
      <c r="AE467" s="6" t="s">
        <v>38</v>
      </c>
      <c r="AF467" s="6" t="s">
        <v>38</v>
      </c>
      <c r="AG467" s="6" t="s">
        <v>38</v>
      </c>
      <c r="AH467" s="9" t="s">
        <v>38</v>
      </c>
    </row>
    <row r="468" spans="1:34" ht="20.100000000000001" customHeight="1" x14ac:dyDescent="0.25">
      <c r="A468" s="6" t="s">
        <v>139</v>
      </c>
      <c r="B468" s="10">
        <v>46169</v>
      </c>
      <c r="C468" s="8" t="str">
        <f>HYPERLINK("https://epingalert.org/en/Search?viewData= G/TBT/N/VNM/406"," G/TBT/N/VNM/406")</f>
        <v xml:space="preserve"> G/TBT/N/VNM/406</v>
      </c>
      <c r="D468" s="9" t="s">
        <v>420</v>
      </c>
      <c r="E468" s="9" t="s">
        <v>421</v>
      </c>
      <c r="F468" s="9" t="s">
        <v>422</v>
      </c>
      <c r="G468" s="9" t="s">
        <v>38</v>
      </c>
      <c r="H468" s="9" t="s">
        <v>423</v>
      </c>
      <c r="I468" s="9" t="s">
        <v>280</v>
      </c>
      <c r="J468" s="9" t="s">
        <v>424</v>
      </c>
      <c r="K468" s="9" t="s">
        <v>38</v>
      </c>
      <c r="L468" s="6"/>
      <c r="M468" s="10">
        <v>46199</v>
      </c>
      <c r="N468" s="7">
        <v>46174</v>
      </c>
      <c r="O468" s="7">
        <v>46204</v>
      </c>
      <c r="P468" s="6" t="s">
        <v>43</v>
      </c>
      <c r="Q468" s="9" t="s">
        <v>425</v>
      </c>
      <c r="R468" s="6" t="str">
        <f>HYPERLINK("https://docs.wto.org/imrd/directdoc.asp?DDFDocuments/t/G/TBTN26/VNM406.docx", "https://docs.wto.org/imrd/directdoc.asp?DDFDocuments/t/G/TBTN26/VNM406.docx")</f>
        <v>https://docs.wto.org/imrd/directdoc.asp?DDFDocuments/t/G/TBTN26/VNM406.docx</v>
      </c>
      <c r="S468" s="6" t="str">
        <f>HYPERLINK("https://docs.wto.org/imrd/directdoc.asp?DDFDocuments/u/G/TBTN26/VNM406.docx", "https://docs.wto.org/imrd/directdoc.asp?DDFDocuments/u/G/TBTN26/VNM406.docx")</f>
        <v>https://docs.wto.org/imrd/directdoc.asp?DDFDocuments/u/G/TBTN26/VNM406.docx</v>
      </c>
      <c r="T468" s="6" t="str">
        <f>HYPERLINK("https://docs.wto.org/imrd/directdoc.asp?DDFDocuments/v/G/TBTN26/VNM406.docx", "https://docs.wto.org/imrd/directdoc.asp?DDFDocuments/v/G/TBTN26/VNM406.docx")</f>
        <v>https://docs.wto.org/imrd/directdoc.asp?DDFDocuments/v/G/TBTN26/VNM406.docx</v>
      </c>
      <c r="U468" s="6" t="s">
        <v>45</v>
      </c>
      <c r="V468" s="6" t="s">
        <v>45</v>
      </c>
      <c r="W468" s="6" t="s">
        <v>46</v>
      </c>
      <c r="X468" s="6" t="s">
        <v>45</v>
      </c>
      <c r="Y468" s="6" t="s">
        <v>45</v>
      </c>
      <c r="Z468" s="6" t="s">
        <v>45</v>
      </c>
      <c r="AA468" s="6" t="s">
        <v>45</v>
      </c>
      <c r="AB468" s="9" t="s">
        <v>426</v>
      </c>
      <c r="AC468" s="6" t="s">
        <v>38</v>
      </c>
      <c r="AD468" s="6" t="s">
        <v>38</v>
      </c>
      <c r="AE468" s="6" t="s">
        <v>38</v>
      </c>
      <c r="AF468" s="6" t="s">
        <v>38</v>
      </c>
      <c r="AG468" s="6" t="s">
        <v>38</v>
      </c>
      <c r="AH468" s="9" t="s">
        <v>38</v>
      </c>
    </row>
    <row r="469" spans="1:34" ht="20.100000000000001" customHeight="1" x14ac:dyDescent="0.25">
      <c r="A469" s="6" t="s">
        <v>156</v>
      </c>
      <c r="B469" s="10">
        <v>46170</v>
      </c>
      <c r="C469" s="8" t="str">
        <f>HYPERLINK("https://epingalert.org/en/Search?viewData= G/SPS/N/AUS/376/Add.10"," G/SPS/N/AUS/376/Add.10")</f>
        <v xml:space="preserve"> G/SPS/N/AUS/376/Add.10</v>
      </c>
      <c r="D469" s="9" t="s">
        <v>157</v>
      </c>
      <c r="E469" s="9" t="s">
        <v>158</v>
      </c>
      <c r="F469" s="9" t="s">
        <v>159</v>
      </c>
      <c r="G469" s="9" t="s">
        <v>160</v>
      </c>
      <c r="H469" s="9" t="s">
        <v>38</v>
      </c>
      <c r="I469" s="9" t="s">
        <v>52</v>
      </c>
      <c r="J469" s="9"/>
      <c r="K469" s="9" t="s">
        <v>161</v>
      </c>
      <c r="L469" s="6"/>
      <c r="M469" s="10" t="s">
        <v>38</v>
      </c>
      <c r="N469" s="7"/>
      <c r="O469" s="7"/>
      <c r="P469" s="6" t="s">
        <v>162</v>
      </c>
      <c r="Q469" s="9" t="s">
        <v>163</v>
      </c>
      <c r="R469" s="6" t="str">
        <f>HYPERLINK("https://docs.wto.org/imrd/directdoc.asp?DDFDocuments/t/G/SPS/NAUS376A10.docx", "https://docs.wto.org/imrd/directdoc.asp?DDFDocuments/t/G/SPS/NAUS376A10.docx")</f>
        <v>https://docs.wto.org/imrd/directdoc.asp?DDFDocuments/t/G/SPS/NAUS376A10.docx</v>
      </c>
      <c r="S469" s="6"/>
      <c r="T469" s="6"/>
      <c r="U469" s="6" t="s">
        <v>38</v>
      </c>
      <c r="V469" s="6" t="s">
        <v>38</v>
      </c>
      <c r="W469" s="6" t="s">
        <v>38</v>
      </c>
      <c r="X469" s="6" t="s">
        <v>38</v>
      </c>
      <c r="Y469" s="6" t="s">
        <v>38</v>
      </c>
      <c r="Z469" s="6" t="s">
        <v>38</v>
      </c>
      <c r="AA469" s="6" t="s">
        <v>38</v>
      </c>
      <c r="AB469" s="9" t="s">
        <v>38</v>
      </c>
      <c r="AC469" s="6" t="s">
        <v>38</v>
      </c>
      <c r="AD469" s="6" t="s">
        <v>38</v>
      </c>
      <c r="AE469" s="6" t="s">
        <v>38</v>
      </c>
      <c r="AF469" s="6" t="s">
        <v>38</v>
      </c>
      <c r="AG469" s="6" t="s">
        <v>38</v>
      </c>
      <c r="AH469" s="9" t="s">
        <v>38</v>
      </c>
    </row>
    <row r="470" spans="1:34" ht="20.100000000000001" customHeight="1" x14ac:dyDescent="0.25">
      <c r="A470" s="6" t="s">
        <v>156</v>
      </c>
      <c r="B470" s="10">
        <v>46170</v>
      </c>
      <c r="C470" s="8" t="str">
        <f>HYPERLINK("https://epingalert.org/en/Search?viewData= G/SPS/N/AUS/632"," G/SPS/N/AUS/632")</f>
        <v xml:space="preserve"> G/SPS/N/AUS/632</v>
      </c>
      <c r="D470" s="9" t="s">
        <v>164</v>
      </c>
      <c r="E470" s="9" t="s">
        <v>165</v>
      </c>
      <c r="F470" s="9" t="s">
        <v>166</v>
      </c>
      <c r="G470" s="9" t="s">
        <v>167</v>
      </c>
      <c r="H470" s="9" t="s">
        <v>38</v>
      </c>
      <c r="I470" s="9" t="s">
        <v>52</v>
      </c>
      <c r="J470" s="9" t="s">
        <v>38</v>
      </c>
      <c r="K470" s="9" t="s">
        <v>168</v>
      </c>
      <c r="L470" s="6" t="s">
        <v>38</v>
      </c>
      <c r="M470" s="10">
        <v>46230</v>
      </c>
      <c r="N470" s="7">
        <v>46190</v>
      </c>
      <c r="O470" s="7">
        <v>46190</v>
      </c>
      <c r="P470" s="6" t="s">
        <v>43</v>
      </c>
      <c r="Q470" s="9" t="s">
        <v>169</v>
      </c>
      <c r="R470" s="6" t="str">
        <f>HYPERLINK("https://docs.wto.org/imrd/directdoc.asp?DDFDocuments/t/G/SPS/NAUS632.docx", "https://docs.wto.org/imrd/directdoc.asp?DDFDocuments/t/G/SPS/NAUS632.docx")</f>
        <v>https://docs.wto.org/imrd/directdoc.asp?DDFDocuments/t/G/SPS/NAUS632.docx</v>
      </c>
      <c r="S470" s="6"/>
      <c r="T470" s="6"/>
      <c r="U470" s="6" t="s">
        <v>38</v>
      </c>
      <c r="V470" s="6" t="s">
        <v>38</v>
      </c>
      <c r="W470" s="6" t="s">
        <v>38</v>
      </c>
      <c r="X470" s="6" t="s">
        <v>38</v>
      </c>
      <c r="Y470" s="6" t="s">
        <v>38</v>
      </c>
      <c r="Z470" s="6" t="s">
        <v>38</v>
      </c>
      <c r="AA470" s="6" t="s">
        <v>38</v>
      </c>
      <c r="AB470" s="9" t="s">
        <v>38</v>
      </c>
      <c r="AC470" s="6" t="s">
        <v>45</v>
      </c>
      <c r="AD470" s="6" t="s">
        <v>45</v>
      </c>
      <c r="AE470" s="6" t="s">
        <v>46</v>
      </c>
      <c r="AF470" s="6" t="s">
        <v>45</v>
      </c>
      <c r="AG470" s="6" t="s">
        <v>46</v>
      </c>
      <c r="AH470" s="9" t="s">
        <v>38</v>
      </c>
    </row>
    <row r="471" spans="1:34" ht="20.100000000000001" customHeight="1" x14ac:dyDescent="0.25">
      <c r="A471" s="6" t="s">
        <v>156</v>
      </c>
      <c r="B471" s="10">
        <v>46170</v>
      </c>
      <c r="C471" s="8" t="str">
        <f>HYPERLINK("https://epingalert.org/en/Search?viewData= G/SPS/N/AUS/633"," G/SPS/N/AUS/633")</f>
        <v xml:space="preserve"> G/SPS/N/AUS/633</v>
      </c>
      <c r="D471" s="9" t="s">
        <v>170</v>
      </c>
      <c r="E471" s="9" t="s">
        <v>171</v>
      </c>
      <c r="F471" s="9" t="s">
        <v>166</v>
      </c>
      <c r="G471" s="9" t="s">
        <v>167</v>
      </c>
      <c r="H471" s="9" t="s">
        <v>38</v>
      </c>
      <c r="I471" s="9" t="s">
        <v>52</v>
      </c>
      <c r="J471" s="9" t="s">
        <v>38</v>
      </c>
      <c r="K471" s="9" t="s">
        <v>168</v>
      </c>
      <c r="L471" s="6" t="s">
        <v>38</v>
      </c>
      <c r="M471" s="10">
        <v>46230</v>
      </c>
      <c r="N471" s="7">
        <v>46190</v>
      </c>
      <c r="O471" s="7">
        <v>46190</v>
      </c>
      <c r="P471" s="6" t="s">
        <v>43</v>
      </c>
      <c r="Q471" s="9" t="s">
        <v>172</v>
      </c>
      <c r="R471" s="6" t="str">
        <f>HYPERLINK("https://docs.wto.org/imrd/directdoc.asp?DDFDocuments/t/G/SPS/NAUS633.docx", "https://docs.wto.org/imrd/directdoc.asp?DDFDocuments/t/G/SPS/NAUS633.docx")</f>
        <v>https://docs.wto.org/imrd/directdoc.asp?DDFDocuments/t/G/SPS/NAUS633.docx</v>
      </c>
      <c r="S471" s="6"/>
      <c r="T471" s="6"/>
      <c r="U471" s="6" t="s">
        <v>38</v>
      </c>
      <c r="V471" s="6" t="s">
        <v>38</v>
      </c>
      <c r="W471" s="6" t="s">
        <v>38</v>
      </c>
      <c r="X471" s="6" t="s">
        <v>38</v>
      </c>
      <c r="Y471" s="6" t="s">
        <v>38</v>
      </c>
      <c r="Z471" s="6" t="s">
        <v>38</v>
      </c>
      <c r="AA471" s="6" t="s">
        <v>38</v>
      </c>
      <c r="AB471" s="9" t="s">
        <v>38</v>
      </c>
      <c r="AC471" s="6" t="s">
        <v>45</v>
      </c>
      <c r="AD471" s="6" t="s">
        <v>45</v>
      </c>
      <c r="AE471" s="6" t="s">
        <v>46</v>
      </c>
      <c r="AF471" s="6" t="s">
        <v>45</v>
      </c>
      <c r="AG471" s="6" t="s">
        <v>46</v>
      </c>
      <c r="AH471" s="9" t="s">
        <v>38</v>
      </c>
    </row>
    <row r="472" spans="1:34" ht="20.100000000000001" customHeight="1" x14ac:dyDescent="0.25">
      <c r="A472" s="6" t="s">
        <v>156</v>
      </c>
      <c r="B472" s="10">
        <v>46170</v>
      </c>
      <c r="C472" s="8" t="str">
        <f>HYPERLINK("https://epingalert.org/en/Search?viewData= G/SPS/N/AUS/634"," G/SPS/N/AUS/634")</f>
        <v xml:space="preserve"> G/SPS/N/AUS/634</v>
      </c>
      <c r="D472" s="9" t="s">
        <v>173</v>
      </c>
      <c r="E472" s="9" t="s">
        <v>174</v>
      </c>
      <c r="F472" s="9" t="s">
        <v>166</v>
      </c>
      <c r="G472" s="9" t="s">
        <v>167</v>
      </c>
      <c r="H472" s="9" t="s">
        <v>38</v>
      </c>
      <c r="I472" s="9" t="s">
        <v>52</v>
      </c>
      <c r="J472" s="9" t="s">
        <v>38</v>
      </c>
      <c r="K472" s="9" t="s">
        <v>168</v>
      </c>
      <c r="L472" s="6" t="s">
        <v>38</v>
      </c>
      <c r="M472" s="10">
        <v>46230</v>
      </c>
      <c r="N472" s="7">
        <v>46190</v>
      </c>
      <c r="O472" s="7">
        <v>46190</v>
      </c>
      <c r="P472" s="6" t="s">
        <v>43</v>
      </c>
      <c r="Q472" s="9" t="s">
        <v>175</v>
      </c>
      <c r="R472" s="6" t="str">
        <f>HYPERLINK("https://docs.wto.org/imrd/directdoc.asp?DDFDocuments/t/G/SPS/NAUS634.docx", "https://docs.wto.org/imrd/directdoc.asp?DDFDocuments/t/G/SPS/NAUS634.docx")</f>
        <v>https://docs.wto.org/imrd/directdoc.asp?DDFDocuments/t/G/SPS/NAUS634.docx</v>
      </c>
      <c r="S472" s="6"/>
      <c r="T472" s="6"/>
      <c r="U472" s="6" t="s">
        <v>38</v>
      </c>
      <c r="V472" s="6" t="s">
        <v>38</v>
      </c>
      <c r="W472" s="6" t="s">
        <v>38</v>
      </c>
      <c r="X472" s="6" t="s">
        <v>38</v>
      </c>
      <c r="Y472" s="6" t="s">
        <v>38</v>
      </c>
      <c r="Z472" s="6" t="s">
        <v>38</v>
      </c>
      <c r="AA472" s="6" t="s">
        <v>38</v>
      </c>
      <c r="AB472" s="9" t="s">
        <v>38</v>
      </c>
      <c r="AC472" s="6" t="s">
        <v>45</v>
      </c>
      <c r="AD472" s="6" t="s">
        <v>45</v>
      </c>
      <c r="AE472" s="6" t="s">
        <v>46</v>
      </c>
      <c r="AF472" s="6" t="s">
        <v>45</v>
      </c>
      <c r="AG472" s="6" t="s">
        <v>46</v>
      </c>
      <c r="AH472" s="9" t="s">
        <v>38</v>
      </c>
    </row>
    <row r="473" spans="1:34" ht="20.100000000000001" customHeight="1" x14ac:dyDescent="0.25">
      <c r="A473" s="6" t="s">
        <v>156</v>
      </c>
      <c r="B473" s="10">
        <v>46170</v>
      </c>
      <c r="C473" s="8" t="str">
        <f>HYPERLINK("https://epingalert.org/en/Search?viewData= G/SPS/N/AUS/635"," G/SPS/N/AUS/635")</f>
        <v xml:space="preserve"> G/SPS/N/AUS/635</v>
      </c>
      <c r="D473" s="9" t="s">
        <v>176</v>
      </c>
      <c r="E473" s="9" t="s">
        <v>177</v>
      </c>
      <c r="F473" s="9" t="s">
        <v>166</v>
      </c>
      <c r="G473" s="9" t="s">
        <v>167</v>
      </c>
      <c r="H473" s="9" t="s">
        <v>38</v>
      </c>
      <c r="I473" s="9" t="s">
        <v>52</v>
      </c>
      <c r="J473" s="9" t="s">
        <v>38</v>
      </c>
      <c r="K473" s="9" t="s">
        <v>168</v>
      </c>
      <c r="L473" s="6" t="s">
        <v>38</v>
      </c>
      <c r="M473" s="10">
        <v>46230</v>
      </c>
      <c r="N473" s="7">
        <v>46190</v>
      </c>
      <c r="O473" s="7">
        <v>46190</v>
      </c>
      <c r="P473" s="6" t="s">
        <v>43</v>
      </c>
      <c r="Q473" s="6"/>
      <c r="R473" s="6" t="str">
        <f>HYPERLINK("https://docs.wto.org/imrd/directdoc.asp?DDFDocuments/t/G/SPS/NAUS635.docx", "https://docs.wto.org/imrd/directdoc.asp?DDFDocuments/t/G/SPS/NAUS635.docx")</f>
        <v>https://docs.wto.org/imrd/directdoc.asp?DDFDocuments/t/G/SPS/NAUS635.docx</v>
      </c>
      <c r="S473" s="6"/>
      <c r="T473" s="6"/>
      <c r="U473" s="6" t="s">
        <v>38</v>
      </c>
      <c r="V473" s="6" t="s">
        <v>38</v>
      </c>
      <c r="W473" s="6" t="s">
        <v>38</v>
      </c>
      <c r="X473" s="6" t="s">
        <v>38</v>
      </c>
      <c r="Y473" s="6" t="s">
        <v>38</v>
      </c>
      <c r="Z473" s="6" t="s">
        <v>38</v>
      </c>
      <c r="AA473" s="6" t="s">
        <v>38</v>
      </c>
      <c r="AB473" s="9" t="s">
        <v>38</v>
      </c>
      <c r="AC473" s="6" t="s">
        <v>45</v>
      </c>
      <c r="AD473" s="6" t="s">
        <v>45</v>
      </c>
      <c r="AE473" s="6" t="s">
        <v>46</v>
      </c>
      <c r="AF473" s="6" t="s">
        <v>45</v>
      </c>
      <c r="AG473" s="6" t="s">
        <v>46</v>
      </c>
      <c r="AH473" s="9" t="s">
        <v>38</v>
      </c>
    </row>
    <row r="474" spans="1:34" ht="20.100000000000001" customHeight="1" x14ac:dyDescent="0.25">
      <c r="A474" s="6" t="s">
        <v>66</v>
      </c>
      <c r="B474" s="10">
        <v>46170</v>
      </c>
      <c r="C474" s="8" t="str">
        <f>HYPERLINK("https://epingalert.org/en/Search?viewData= G/SPS/N/BDI/162, G/SPS/N/KEN/373, G/SPS/N/RWA/155, G/SPS/N/TZA/543, G/SPS/N/UGA/484"," G/SPS/N/BDI/162, G/SPS/N/KEN/373, G/SPS/N/RWA/155, G/SPS/N/TZA/543, G/SPS/N/UGA/484")</f>
        <v xml:space="preserve"> G/SPS/N/BDI/162, G/SPS/N/KEN/373, G/SPS/N/RWA/155, G/SPS/N/TZA/543, G/SPS/N/UGA/484</v>
      </c>
      <c r="D474" s="9" t="s">
        <v>178</v>
      </c>
      <c r="E474" s="9" t="s">
        <v>179</v>
      </c>
      <c r="F474" s="9" t="s">
        <v>180</v>
      </c>
      <c r="G474" s="9" t="s">
        <v>70</v>
      </c>
      <c r="H474" s="9" t="s">
        <v>71</v>
      </c>
      <c r="I474" s="9" t="s">
        <v>60</v>
      </c>
      <c r="J474" s="9" t="s">
        <v>38</v>
      </c>
      <c r="K474" s="9" t="s">
        <v>61</v>
      </c>
      <c r="L474" s="6" t="s">
        <v>38</v>
      </c>
      <c r="M474" s="10">
        <v>46230</v>
      </c>
      <c r="N474" s="7" t="s">
        <v>181</v>
      </c>
      <c r="O474" s="7" t="s">
        <v>42</v>
      </c>
      <c r="P474" s="6" t="s">
        <v>43</v>
      </c>
      <c r="Q474" s="9" t="s">
        <v>182</v>
      </c>
      <c r="R474" s="6" t="str">
        <f>HYPERLINK("https://docs.wto.org/imrd/directdoc.asp?DDFDocuments/t/G/SPS/NBDI162.docx", "https://docs.wto.org/imrd/directdoc.asp?DDFDocuments/t/G/SPS/NBDI162.docx")</f>
        <v>https://docs.wto.org/imrd/directdoc.asp?DDFDocuments/t/G/SPS/NBDI162.docx</v>
      </c>
      <c r="S474" s="6" t="str">
        <f>HYPERLINK("https://docs.wto.org/imrd/directdoc.asp?DDFDocuments/u/G/SPS/NBDI162.docx", "https://docs.wto.org/imrd/directdoc.asp?DDFDocuments/u/G/SPS/NBDI162.docx")</f>
        <v>https://docs.wto.org/imrd/directdoc.asp?DDFDocuments/u/G/SPS/NBDI162.docx</v>
      </c>
      <c r="T474" s="6"/>
      <c r="U474" s="6" t="s">
        <v>38</v>
      </c>
      <c r="V474" s="6" t="s">
        <v>38</v>
      </c>
      <c r="W474" s="6" t="s">
        <v>38</v>
      </c>
      <c r="X474" s="6" t="s">
        <v>38</v>
      </c>
      <c r="Y474" s="6" t="s">
        <v>38</v>
      </c>
      <c r="Z474" s="6" t="s">
        <v>38</v>
      </c>
      <c r="AA474" s="6" t="s">
        <v>38</v>
      </c>
      <c r="AB474" s="9" t="s">
        <v>38</v>
      </c>
      <c r="AC474" s="6" t="s">
        <v>45</v>
      </c>
      <c r="AD474" s="6" t="s">
        <v>45</v>
      </c>
      <c r="AE474" s="6" t="s">
        <v>45</v>
      </c>
      <c r="AF474" s="6" t="s">
        <v>46</v>
      </c>
      <c r="AG474" s="6" t="s">
        <v>65</v>
      </c>
      <c r="AH474" s="9" t="s">
        <v>38</v>
      </c>
    </row>
    <row r="475" spans="1:34" ht="20.100000000000001" customHeight="1" x14ac:dyDescent="0.25">
      <c r="A475" s="6" t="s">
        <v>77</v>
      </c>
      <c r="B475" s="10">
        <v>46170</v>
      </c>
      <c r="C475" s="8" t="str">
        <f>HYPERLINK("https://epingalert.org/en/Search?viewData= G/SPS/N/BDI/162, G/SPS/N/KEN/373, G/SPS/N/RWA/155, G/SPS/N/TZA/543, G/SPS/N/UGA/484"," G/SPS/N/BDI/162, G/SPS/N/KEN/373, G/SPS/N/RWA/155, G/SPS/N/TZA/543, G/SPS/N/UGA/484")</f>
        <v xml:space="preserve"> G/SPS/N/BDI/162, G/SPS/N/KEN/373, G/SPS/N/RWA/155, G/SPS/N/TZA/543, G/SPS/N/UGA/484</v>
      </c>
      <c r="D475" s="9" t="s">
        <v>178</v>
      </c>
      <c r="E475" s="9" t="s">
        <v>179</v>
      </c>
      <c r="F475" s="9" t="s">
        <v>180</v>
      </c>
      <c r="G475" s="9" t="s">
        <v>70</v>
      </c>
      <c r="H475" s="9" t="s">
        <v>71</v>
      </c>
      <c r="I475" s="9" t="s">
        <v>60</v>
      </c>
      <c r="J475" s="9" t="s">
        <v>38</v>
      </c>
      <c r="K475" s="9" t="s">
        <v>61</v>
      </c>
      <c r="L475" s="6" t="s">
        <v>38</v>
      </c>
      <c r="M475" s="10">
        <v>46230</v>
      </c>
      <c r="N475" s="7" t="s">
        <v>181</v>
      </c>
      <c r="O475" s="7" t="s">
        <v>42</v>
      </c>
      <c r="P475" s="6" t="s">
        <v>43</v>
      </c>
      <c r="Q475" s="9" t="s">
        <v>182</v>
      </c>
      <c r="R475" s="6" t="str">
        <f>HYPERLINK("https://docs.wto.org/imrd/directdoc.asp?DDFDocuments/t/G/SPS/NBDI162.docx", "https://docs.wto.org/imrd/directdoc.asp?DDFDocuments/t/G/SPS/NBDI162.docx")</f>
        <v>https://docs.wto.org/imrd/directdoc.asp?DDFDocuments/t/G/SPS/NBDI162.docx</v>
      </c>
      <c r="S475" s="6" t="str">
        <f>HYPERLINK("https://docs.wto.org/imrd/directdoc.asp?DDFDocuments/u/G/SPS/NBDI162.docx", "https://docs.wto.org/imrd/directdoc.asp?DDFDocuments/u/G/SPS/NBDI162.docx")</f>
        <v>https://docs.wto.org/imrd/directdoc.asp?DDFDocuments/u/G/SPS/NBDI162.docx</v>
      </c>
      <c r="T475" s="6"/>
      <c r="U475" s="6" t="s">
        <v>38</v>
      </c>
      <c r="V475" s="6" t="s">
        <v>38</v>
      </c>
      <c r="W475" s="6" t="s">
        <v>38</v>
      </c>
      <c r="X475" s="6" t="s">
        <v>38</v>
      </c>
      <c r="Y475" s="6" t="s">
        <v>38</v>
      </c>
      <c r="Z475" s="6" t="s">
        <v>38</v>
      </c>
      <c r="AA475" s="6" t="s">
        <v>38</v>
      </c>
      <c r="AB475" s="9" t="s">
        <v>38</v>
      </c>
      <c r="AC475" s="6" t="s">
        <v>45</v>
      </c>
      <c r="AD475" s="6" t="s">
        <v>45</v>
      </c>
      <c r="AE475" s="6" t="s">
        <v>45</v>
      </c>
      <c r="AF475" s="6" t="s">
        <v>46</v>
      </c>
      <c r="AG475" s="6" t="s">
        <v>65</v>
      </c>
      <c r="AH475" s="9" t="s">
        <v>38</v>
      </c>
    </row>
    <row r="476" spans="1:34" ht="20.100000000000001" customHeight="1" x14ac:dyDescent="0.25">
      <c r="A476" s="6" t="s">
        <v>78</v>
      </c>
      <c r="B476" s="10">
        <v>46170</v>
      </c>
      <c r="C476" s="8" t="str">
        <f>HYPERLINK("https://epingalert.org/en/Search?viewData= G/SPS/N/BDI/162, G/SPS/N/KEN/373, G/SPS/N/RWA/155, G/SPS/N/TZA/543, G/SPS/N/UGA/484"," G/SPS/N/BDI/162, G/SPS/N/KEN/373, G/SPS/N/RWA/155, G/SPS/N/TZA/543, G/SPS/N/UGA/484")</f>
        <v xml:space="preserve"> G/SPS/N/BDI/162, G/SPS/N/KEN/373, G/SPS/N/RWA/155, G/SPS/N/TZA/543, G/SPS/N/UGA/484</v>
      </c>
      <c r="D476" s="9" t="s">
        <v>178</v>
      </c>
      <c r="E476" s="9" t="s">
        <v>179</v>
      </c>
      <c r="F476" s="9" t="s">
        <v>180</v>
      </c>
      <c r="G476" s="9" t="s">
        <v>70</v>
      </c>
      <c r="H476" s="9" t="s">
        <v>71</v>
      </c>
      <c r="I476" s="9" t="s">
        <v>60</v>
      </c>
      <c r="J476" s="9" t="s">
        <v>38</v>
      </c>
      <c r="K476" s="9" t="s">
        <v>61</v>
      </c>
      <c r="L476" s="6" t="s">
        <v>38</v>
      </c>
      <c r="M476" s="10">
        <v>46230</v>
      </c>
      <c r="N476" s="7" t="s">
        <v>181</v>
      </c>
      <c r="O476" s="7" t="s">
        <v>42</v>
      </c>
      <c r="P476" s="6" t="s">
        <v>43</v>
      </c>
      <c r="Q476" s="9" t="s">
        <v>182</v>
      </c>
      <c r="R476" s="6" t="str">
        <f>HYPERLINK("https://docs.wto.org/imrd/directdoc.asp?DDFDocuments/t/G/SPS/NBDI162.docx", "https://docs.wto.org/imrd/directdoc.asp?DDFDocuments/t/G/SPS/NBDI162.docx")</f>
        <v>https://docs.wto.org/imrd/directdoc.asp?DDFDocuments/t/G/SPS/NBDI162.docx</v>
      </c>
      <c r="S476" s="6" t="str">
        <f>HYPERLINK("https://docs.wto.org/imrd/directdoc.asp?DDFDocuments/u/G/SPS/NBDI162.docx", "https://docs.wto.org/imrd/directdoc.asp?DDFDocuments/u/G/SPS/NBDI162.docx")</f>
        <v>https://docs.wto.org/imrd/directdoc.asp?DDFDocuments/u/G/SPS/NBDI162.docx</v>
      </c>
      <c r="T476" s="6"/>
      <c r="U476" s="6" t="s">
        <v>38</v>
      </c>
      <c r="V476" s="6" t="s">
        <v>38</v>
      </c>
      <c r="W476" s="6" t="s">
        <v>38</v>
      </c>
      <c r="X476" s="6" t="s">
        <v>38</v>
      </c>
      <c r="Y476" s="6" t="s">
        <v>38</v>
      </c>
      <c r="Z476" s="6" t="s">
        <v>38</v>
      </c>
      <c r="AA476" s="6" t="s">
        <v>38</v>
      </c>
      <c r="AB476" s="9" t="s">
        <v>38</v>
      </c>
      <c r="AC476" s="6" t="s">
        <v>45</v>
      </c>
      <c r="AD476" s="6" t="s">
        <v>45</v>
      </c>
      <c r="AE476" s="6" t="s">
        <v>45</v>
      </c>
      <c r="AF476" s="6" t="s">
        <v>46</v>
      </c>
      <c r="AG476" s="6" t="s">
        <v>65</v>
      </c>
      <c r="AH476" s="9" t="s">
        <v>38</v>
      </c>
    </row>
    <row r="477" spans="1:34" ht="20.100000000000001" customHeight="1" x14ac:dyDescent="0.25">
      <c r="A477" s="6" t="s">
        <v>79</v>
      </c>
      <c r="B477" s="10">
        <v>46170</v>
      </c>
      <c r="C477" s="8" t="str">
        <f>HYPERLINK("https://epingalert.org/en/Search?viewData= G/SPS/N/BDI/162, G/SPS/N/KEN/373, G/SPS/N/RWA/155, G/SPS/N/TZA/543, G/SPS/N/UGA/484"," G/SPS/N/BDI/162, G/SPS/N/KEN/373, G/SPS/N/RWA/155, G/SPS/N/TZA/543, G/SPS/N/UGA/484")</f>
        <v xml:space="preserve"> G/SPS/N/BDI/162, G/SPS/N/KEN/373, G/SPS/N/RWA/155, G/SPS/N/TZA/543, G/SPS/N/UGA/484</v>
      </c>
      <c r="D477" s="9" t="s">
        <v>178</v>
      </c>
      <c r="E477" s="9" t="s">
        <v>179</v>
      </c>
      <c r="F477" s="9" t="s">
        <v>180</v>
      </c>
      <c r="G477" s="9" t="s">
        <v>70</v>
      </c>
      <c r="H477" s="9" t="s">
        <v>71</v>
      </c>
      <c r="I477" s="9" t="s">
        <v>60</v>
      </c>
      <c r="J477" s="9" t="s">
        <v>38</v>
      </c>
      <c r="K477" s="9" t="s">
        <v>61</v>
      </c>
      <c r="L477" s="6" t="s">
        <v>38</v>
      </c>
      <c r="M477" s="10">
        <v>46230</v>
      </c>
      <c r="N477" s="7" t="s">
        <v>181</v>
      </c>
      <c r="O477" s="7" t="s">
        <v>42</v>
      </c>
      <c r="P477" s="6" t="s">
        <v>43</v>
      </c>
      <c r="Q477" s="9" t="s">
        <v>182</v>
      </c>
      <c r="R477" s="6" t="str">
        <f>HYPERLINK("https://docs.wto.org/imrd/directdoc.asp?DDFDocuments/t/G/SPS/NBDI162.docx", "https://docs.wto.org/imrd/directdoc.asp?DDFDocuments/t/G/SPS/NBDI162.docx")</f>
        <v>https://docs.wto.org/imrd/directdoc.asp?DDFDocuments/t/G/SPS/NBDI162.docx</v>
      </c>
      <c r="S477" s="6" t="str">
        <f>HYPERLINK("https://docs.wto.org/imrd/directdoc.asp?DDFDocuments/u/G/SPS/NBDI162.docx", "https://docs.wto.org/imrd/directdoc.asp?DDFDocuments/u/G/SPS/NBDI162.docx")</f>
        <v>https://docs.wto.org/imrd/directdoc.asp?DDFDocuments/u/G/SPS/NBDI162.docx</v>
      </c>
      <c r="T477" s="6"/>
      <c r="U477" s="6" t="s">
        <v>38</v>
      </c>
      <c r="V477" s="6" t="s">
        <v>38</v>
      </c>
      <c r="W477" s="6" t="s">
        <v>38</v>
      </c>
      <c r="X477" s="6" t="s">
        <v>38</v>
      </c>
      <c r="Y477" s="6" t="s">
        <v>38</v>
      </c>
      <c r="Z477" s="6" t="s">
        <v>38</v>
      </c>
      <c r="AA477" s="6" t="s">
        <v>38</v>
      </c>
      <c r="AB477" s="9" t="s">
        <v>38</v>
      </c>
      <c r="AC477" s="6" t="s">
        <v>45</v>
      </c>
      <c r="AD477" s="6" t="s">
        <v>45</v>
      </c>
      <c r="AE477" s="6" t="s">
        <v>45</v>
      </c>
      <c r="AF477" s="6" t="s">
        <v>46</v>
      </c>
      <c r="AG477" s="6" t="s">
        <v>65</v>
      </c>
      <c r="AH477" s="9" t="s">
        <v>38</v>
      </c>
    </row>
    <row r="478" spans="1:34" ht="20.100000000000001" customHeight="1" x14ac:dyDescent="0.25">
      <c r="A478" s="6" t="s">
        <v>80</v>
      </c>
      <c r="B478" s="10">
        <v>46170</v>
      </c>
      <c r="C478" s="8" t="str">
        <f>HYPERLINK("https://epingalert.org/en/Search?viewData= G/SPS/N/BDI/162, G/SPS/N/KEN/373, G/SPS/N/RWA/155, G/SPS/N/TZA/543, G/SPS/N/UGA/484"," G/SPS/N/BDI/162, G/SPS/N/KEN/373, G/SPS/N/RWA/155, G/SPS/N/TZA/543, G/SPS/N/UGA/484")</f>
        <v xml:space="preserve"> G/SPS/N/BDI/162, G/SPS/N/KEN/373, G/SPS/N/RWA/155, G/SPS/N/TZA/543, G/SPS/N/UGA/484</v>
      </c>
      <c r="D478" s="9" t="s">
        <v>178</v>
      </c>
      <c r="E478" s="9" t="s">
        <v>179</v>
      </c>
      <c r="F478" s="9" t="s">
        <v>180</v>
      </c>
      <c r="G478" s="9" t="s">
        <v>70</v>
      </c>
      <c r="H478" s="9" t="s">
        <v>71</v>
      </c>
      <c r="I478" s="9" t="s">
        <v>60</v>
      </c>
      <c r="J478" s="9" t="s">
        <v>38</v>
      </c>
      <c r="K478" s="9" t="s">
        <v>61</v>
      </c>
      <c r="L478" s="6" t="s">
        <v>38</v>
      </c>
      <c r="M478" s="10">
        <v>46230</v>
      </c>
      <c r="N478" s="7" t="s">
        <v>181</v>
      </c>
      <c r="O478" s="7" t="s">
        <v>42</v>
      </c>
      <c r="P478" s="6" t="s">
        <v>43</v>
      </c>
      <c r="Q478" s="9" t="s">
        <v>182</v>
      </c>
      <c r="R478" s="6" t="str">
        <f>HYPERLINK("https://docs.wto.org/imrd/directdoc.asp?DDFDocuments/t/G/SPS/NBDI162.docx", "https://docs.wto.org/imrd/directdoc.asp?DDFDocuments/t/G/SPS/NBDI162.docx")</f>
        <v>https://docs.wto.org/imrd/directdoc.asp?DDFDocuments/t/G/SPS/NBDI162.docx</v>
      </c>
      <c r="S478" s="6" t="str">
        <f>HYPERLINK("https://docs.wto.org/imrd/directdoc.asp?DDFDocuments/u/G/SPS/NBDI162.docx", "https://docs.wto.org/imrd/directdoc.asp?DDFDocuments/u/G/SPS/NBDI162.docx")</f>
        <v>https://docs.wto.org/imrd/directdoc.asp?DDFDocuments/u/G/SPS/NBDI162.docx</v>
      </c>
      <c r="T478" s="6"/>
      <c r="U478" s="6" t="s">
        <v>38</v>
      </c>
      <c r="V478" s="6" t="s">
        <v>38</v>
      </c>
      <c r="W478" s="6" t="s">
        <v>38</v>
      </c>
      <c r="X478" s="6" t="s">
        <v>38</v>
      </c>
      <c r="Y478" s="6" t="s">
        <v>38</v>
      </c>
      <c r="Z478" s="6" t="s">
        <v>38</v>
      </c>
      <c r="AA478" s="6" t="s">
        <v>38</v>
      </c>
      <c r="AB478" s="9" t="s">
        <v>38</v>
      </c>
      <c r="AC478" s="6" t="s">
        <v>45</v>
      </c>
      <c r="AD478" s="6" t="s">
        <v>45</v>
      </c>
      <c r="AE478" s="6" t="s">
        <v>45</v>
      </c>
      <c r="AF478" s="6" t="s">
        <v>46</v>
      </c>
      <c r="AG478" s="6" t="s">
        <v>65</v>
      </c>
      <c r="AH478" s="9" t="s">
        <v>38</v>
      </c>
    </row>
    <row r="479" spans="1:34" ht="20.100000000000001" customHeight="1" x14ac:dyDescent="0.25">
      <c r="A479" s="6" t="s">
        <v>66</v>
      </c>
      <c r="B479" s="10">
        <v>46170</v>
      </c>
      <c r="C479" s="8" t="str">
        <f>HYPERLINK("https://epingalert.org/en/Search?viewData= G/SPS/N/BDI/163, G/SPS/N/KEN/374, G/SPS/N/RWA/156, G/SPS/N/TZA/544, G/SPS/N/UGA/485"," G/SPS/N/BDI/163, G/SPS/N/KEN/374, G/SPS/N/RWA/156, G/SPS/N/TZA/544, G/SPS/N/UGA/485")</f>
        <v xml:space="preserve"> G/SPS/N/BDI/163, G/SPS/N/KEN/374, G/SPS/N/RWA/156, G/SPS/N/TZA/544, G/SPS/N/UGA/485</v>
      </c>
      <c r="D479" s="9" t="s">
        <v>183</v>
      </c>
      <c r="E479" s="9" t="s">
        <v>184</v>
      </c>
      <c r="F479" s="9" t="s">
        <v>83</v>
      </c>
      <c r="G479" s="9" t="s">
        <v>84</v>
      </c>
      <c r="H479" s="9" t="s">
        <v>71</v>
      </c>
      <c r="I479" s="9" t="s">
        <v>60</v>
      </c>
      <c r="J479" s="9" t="s">
        <v>38</v>
      </c>
      <c r="K479" s="9" t="s">
        <v>61</v>
      </c>
      <c r="L479" s="6" t="s">
        <v>38</v>
      </c>
      <c r="M479" s="10">
        <v>46230</v>
      </c>
      <c r="N479" s="7" t="s">
        <v>181</v>
      </c>
      <c r="O479" s="7" t="s">
        <v>42</v>
      </c>
      <c r="P479" s="6" t="s">
        <v>43</v>
      </c>
      <c r="Q479" s="9" t="s">
        <v>185</v>
      </c>
      <c r="R479" s="6" t="str">
        <f>HYPERLINK("https://docs.wto.org/imrd/directdoc.asp?DDFDocuments/t/G/SPS/NBDI163.docx", "https://docs.wto.org/imrd/directdoc.asp?DDFDocuments/t/G/SPS/NBDI163.docx")</f>
        <v>https://docs.wto.org/imrd/directdoc.asp?DDFDocuments/t/G/SPS/NBDI163.docx</v>
      </c>
      <c r="S479" s="6" t="str">
        <f>HYPERLINK("https://docs.wto.org/imrd/directdoc.asp?DDFDocuments/u/G/SPS/NBDI163.docx", "https://docs.wto.org/imrd/directdoc.asp?DDFDocuments/u/G/SPS/NBDI163.docx")</f>
        <v>https://docs.wto.org/imrd/directdoc.asp?DDFDocuments/u/G/SPS/NBDI163.docx</v>
      </c>
      <c r="T479" s="6"/>
      <c r="U479" s="6" t="s">
        <v>38</v>
      </c>
      <c r="V479" s="6" t="s">
        <v>38</v>
      </c>
      <c r="W479" s="6" t="s">
        <v>38</v>
      </c>
      <c r="X479" s="6" t="s">
        <v>38</v>
      </c>
      <c r="Y479" s="6" t="s">
        <v>38</v>
      </c>
      <c r="Z479" s="6" t="s">
        <v>38</v>
      </c>
      <c r="AA479" s="6" t="s">
        <v>38</v>
      </c>
      <c r="AB479" s="9" t="s">
        <v>38</v>
      </c>
      <c r="AC479" s="6" t="s">
        <v>45</v>
      </c>
      <c r="AD479" s="6" t="s">
        <v>45</v>
      </c>
      <c r="AE479" s="6" t="s">
        <v>45</v>
      </c>
      <c r="AF479" s="6" t="s">
        <v>46</v>
      </c>
      <c r="AG479" s="6" t="s">
        <v>65</v>
      </c>
      <c r="AH479" s="9" t="s">
        <v>38</v>
      </c>
    </row>
    <row r="480" spans="1:34" ht="20.100000000000001" customHeight="1" x14ac:dyDescent="0.25">
      <c r="A480" s="6" t="s">
        <v>77</v>
      </c>
      <c r="B480" s="10">
        <v>46170</v>
      </c>
      <c r="C480" s="8" t="str">
        <f>HYPERLINK("https://epingalert.org/en/Search?viewData= G/SPS/N/BDI/163, G/SPS/N/KEN/374, G/SPS/N/RWA/156, G/SPS/N/TZA/544, G/SPS/N/UGA/485"," G/SPS/N/BDI/163, G/SPS/N/KEN/374, G/SPS/N/RWA/156, G/SPS/N/TZA/544, G/SPS/N/UGA/485")</f>
        <v xml:space="preserve"> G/SPS/N/BDI/163, G/SPS/N/KEN/374, G/SPS/N/RWA/156, G/SPS/N/TZA/544, G/SPS/N/UGA/485</v>
      </c>
      <c r="D480" s="9" t="s">
        <v>183</v>
      </c>
      <c r="E480" s="9" t="s">
        <v>184</v>
      </c>
      <c r="F480" s="9" t="s">
        <v>83</v>
      </c>
      <c r="G480" s="9" t="s">
        <v>84</v>
      </c>
      <c r="H480" s="9" t="s">
        <v>71</v>
      </c>
      <c r="I480" s="9" t="s">
        <v>60</v>
      </c>
      <c r="J480" s="9" t="s">
        <v>38</v>
      </c>
      <c r="K480" s="9" t="s">
        <v>61</v>
      </c>
      <c r="L480" s="6" t="s">
        <v>38</v>
      </c>
      <c r="M480" s="10">
        <v>46230</v>
      </c>
      <c r="N480" s="7" t="s">
        <v>181</v>
      </c>
      <c r="O480" s="7" t="s">
        <v>42</v>
      </c>
      <c r="P480" s="6" t="s">
        <v>43</v>
      </c>
      <c r="Q480" s="9" t="s">
        <v>185</v>
      </c>
      <c r="R480" s="6" t="str">
        <f>HYPERLINK("https://docs.wto.org/imrd/directdoc.asp?DDFDocuments/t/G/SPS/NBDI163.docx", "https://docs.wto.org/imrd/directdoc.asp?DDFDocuments/t/G/SPS/NBDI163.docx")</f>
        <v>https://docs.wto.org/imrd/directdoc.asp?DDFDocuments/t/G/SPS/NBDI163.docx</v>
      </c>
      <c r="S480" s="6" t="str">
        <f>HYPERLINK("https://docs.wto.org/imrd/directdoc.asp?DDFDocuments/u/G/SPS/NBDI163.docx", "https://docs.wto.org/imrd/directdoc.asp?DDFDocuments/u/G/SPS/NBDI163.docx")</f>
        <v>https://docs.wto.org/imrd/directdoc.asp?DDFDocuments/u/G/SPS/NBDI163.docx</v>
      </c>
      <c r="T480" s="6"/>
      <c r="U480" s="6" t="s">
        <v>38</v>
      </c>
      <c r="V480" s="6" t="s">
        <v>38</v>
      </c>
      <c r="W480" s="6" t="s">
        <v>38</v>
      </c>
      <c r="X480" s="6" t="s">
        <v>38</v>
      </c>
      <c r="Y480" s="6" t="s">
        <v>38</v>
      </c>
      <c r="Z480" s="6" t="s">
        <v>38</v>
      </c>
      <c r="AA480" s="6" t="s">
        <v>38</v>
      </c>
      <c r="AB480" s="9" t="s">
        <v>38</v>
      </c>
      <c r="AC480" s="6" t="s">
        <v>45</v>
      </c>
      <c r="AD480" s="6" t="s">
        <v>45</v>
      </c>
      <c r="AE480" s="6" t="s">
        <v>45</v>
      </c>
      <c r="AF480" s="6" t="s">
        <v>46</v>
      </c>
      <c r="AG480" s="6" t="s">
        <v>65</v>
      </c>
      <c r="AH480" s="9" t="s">
        <v>38</v>
      </c>
    </row>
    <row r="481" spans="1:34" ht="20.100000000000001" customHeight="1" x14ac:dyDescent="0.25">
      <c r="A481" s="6" t="s">
        <v>78</v>
      </c>
      <c r="B481" s="10">
        <v>46170</v>
      </c>
      <c r="C481" s="8" t="str">
        <f>HYPERLINK("https://epingalert.org/en/Search?viewData= G/SPS/N/BDI/163, G/SPS/N/KEN/374, G/SPS/N/RWA/156, G/SPS/N/TZA/544, G/SPS/N/UGA/485"," G/SPS/N/BDI/163, G/SPS/N/KEN/374, G/SPS/N/RWA/156, G/SPS/N/TZA/544, G/SPS/N/UGA/485")</f>
        <v xml:space="preserve"> G/SPS/N/BDI/163, G/SPS/N/KEN/374, G/SPS/N/RWA/156, G/SPS/N/TZA/544, G/SPS/N/UGA/485</v>
      </c>
      <c r="D481" s="9" t="s">
        <v>183</v>
      </c>
      <c r="E481" s="9" t="s">
        <v>184</v>
      </c>
      <c r="F481" s="9" t="s">
        <v>83</v>
      </c>
      <c r="G481" s="9" t="s">
        <v>84</v>
      </c>
      <c r="H481" s="9" t="s">
        <v>71</v>
      </c>
      <c r="I481" s="9" t="s">
        <v>60</v>
      </c>
      <c r="J481" s="9" t="s">
        <v>38</v>
      </c>
      <c r="K481" s="9" t="s">
        <v>61</v>
      </c>
      <c r="L481" s="6" t="s">
        <v>38</v>
      </c>
      <c r="M481" s="10">
        <v>46230</v>
      </c>
      <c r="N481" s="7" t="s">
        <v>181</v>
      </c>
      <c r="O481" s="7" t="s">
        <v>42</v>
      </c>
      <c r="P481" s="6" t="s">
        <v>43</v>
      </c>
      <c r="Q481" s="9" t="s">
        <v>185</v>
      </c>
      <c r="R481" s="6" t="str">
        <f>HYPERLINK("https://docs.wto.org/imrd/directdoc.asp?DDFDocuments/t/G/SPS/NBDI163.docx", "https://docs.wto.org/imrd/directdoc.asp?DDFDocuments/t/G/SPS/NBDI163.docx")</f>
        <v>https://docs.wto.org/imrd/directdoc.asp?DDFDocuments/t/G/SPS/NBDI163.docx</v>
      </c>
      <c r="S481" s="6" t="str">
        <f>HYPERLINK("https://docs.wto.org/imrd/directdoc.asp?DDFDocuments/u/G/SPS/NBDI163.docx", "https://docs.wto.org/imrd/directdoc.asp?DDFDocuments/u/G/SPS/NBDI163.docx")</f>
        <v>https://docs.wto.org/imrd/directdoc.asp?DDFDocuments/u/G/SPS/NBDI163.docx</v>
      </c>
      <c r="T481" s="6"/>
      <c r="U481" s="6" t="s">
        <v>38</v>
      </c>
      <c r="V481" s="6" t="s">
        <v>38</v>
      </c>
      <c r="W481" s="6" t="s">
        <v>38</v>
      </c>
      <c r="X481" s="6" t="s">
        <v>38</v>
      </c>
      <c r="Y481" s="6" t="s">
        <v>38</v>
      </c>
      <c r="Z481" s="6" t="s">
        <v>38</v>
      </c>
      <c r="AA481" s="6" t="s">
        <v>38</v>
      </c>
      <c r="AB481" s="9" t="s">
        <v>38</v>
      </c>
      <c r="AC481" s="6" t="s">
        <v>45</v>
      </c>
      <c r="AD481" s="6" t="s">
        <v>45</v>
      </c>
      <c r="AE481" s="6" t="s">
        <v>45</v>
      </c>
      <c r="AF481" s="6" t="s">
        <v>46</v>
      </c>
      <c r="AG481" s="6" t="s">
        <v>65</v>
      </c>
      <c r="AH481" s="9" t="s">
        <v>38</v>
      </c>
    </row>
    <row r="482" spans="1:34" ht="20.100000000000001" customHeight="1" x14ac:dyDescent="0.25">
      <c r="A482" s="6" t="s">
        <v>79</v>
      </c>
      <c r="B482" s="10">
        <v>46170</v>
      </c>
      <c r="C482" s="8" t="str">
        <f>HYPERLINK("https://epingalert.org/en/Search?viewData= G/SPS/N/BDI/163, G/SPS/N/KEN/374, G/SPS/N/RWA/156, G/SPS/N/TZA/544, G/SPS/N/UGA/485"," G/SPS/N/BDI/163, G/SPS/N/KEN/374, G/SPS/N/RWA/156, G/SPS/N/TZA/544, G/SPS/N/UGA/485")</f>
        <v xml:space="preserve"> G/SPS/N/BDI/163, G/SPS/N/KEN/374, G/SPS/N/RWA/156, G/SPS/N/TZA/544, G/SPS/N/UGA/485</v>
      </c>
      <c r="D482" s="9" t="s">
        <v>183</v>
      </c>
      <c r="E482" s="9" t="s">
        <v>184</v>
      </c>
      <c r="F482" s="9" t="s">
        <v>83</v>
      </c>
      <c r="G482" s="9" t="s">
        <v>84</v>
      </c>
      <c r="H482" s="9" t="s">
        <v>71</v>
      </c>
      <c r="I482" s="9" t="s">
        <v>60</v>
      </c>
      <c r="J482" s="9" t="s">
        <v>38</v>
      </c>
      <c r="K482" s="9" t="s">
        <v>61</v>
      </c>
      <c r="L482" s="6" t="s">
        <v>38</v>
      </c>
      <c r="M482" s="10">
        <v>46230</v>
      </c>
      <c r="N482" s="7" t="s">
        <v>181</v>
      </c>
      <c r="O482" s="7" t="s">
        <v>42</v>
      </c>
      <c r="P482" s="6" t="s">
        <v>43</v>
      </c>
      <c r="Q482" s="9" t="s">
        <v>185</v>
      </c>
      <c r="R482" s="6" t="str">
        <f>HYPERLINK("https://docs.wto.org/imrd/directdoc.asp?DDFDocuments/t/G/SPS/NBDI163.docx", "https://docs.wto.org/imrd/directdoc.asp?DDFDocuments/t/G/SPS/NBDI163.docx")</f>
        <v>https://docs.wto.org/imrd/directdoc.asp?DDFDocuments/t/G/SPS/NBDI163.docx</v>
      </c>
      <c r="S482" s="6" t="str">
        <f>HYPERLINK("https://docs.wto.org/imrd/directdoc.asp?DDFDocuments/u/G/SPS/NBDI163.docx", "https://docs.wto.org/imrd/directdoc.asp?DDFDocuments/u/G/SPS/NBDI163.docx")</f>
        <v>https://docs.wto.org/imrd/directdoc.asp?DDFDocuments/u/G/SPS/NBDI163.docx</v>
      </c>
      <c r="T482" s="6"/>
      <c r="U482" s="6" t="s">
        <v>38</v>
      </c>
      <c r="V482" s="6" t="s">
        <v>38</v>
      </c>
      <c r="W482" s="6" t="s">
        <v>38</v>
      </c>
      <c r="X482" s="6" t="s">
        <v>38</v>
      </c>
      <c r="Y482" s="6" t="s">
        <v>38</v>
      </c>
      <c r="Z482" s="6" t="s">
        <v>38</v>
      </c>
      <c r="AA482" s="6" t="s">
        <v>38</v>
      </c>
      <c r="AB482" s="9" t="s">
        <v>38</v>
      </c>
      <c r="AC482" s="6" t="s">
        <v>45</v>
      </c>
      <c r="AD482" s="6" t="s">
        <v>45</v>
      </c>
      <c r="AE482" s="6" t="s">
        <v>45</v>
      </c>
      <c r="AF482" s="6" t="s">
        <v>46</v>
      </c>
      <c r="AG482" s="6" t="s">
        <v>65</v>
      </c>
      <c r="AH482" s="9" t="s">
        <v>38</v>
      </c>
    </row>
    <row r="483" spans="1:34" ht="20.100000000000001" customHeight="1" x14ac:dyDescent="0.25">
      <c r="A483" s="6" t="s">
        <v>80</v>
      </c>
      <c r="B483" s="10">
        <v>46170</v>
      </c>
      <c r="C483" s="8" t="str">
        <f>HYPERLINK("https://epingalert.org/en/Search?viewData= G/SPS/N/BDI/163, G/SPS/N/KEN/374, G/SPS/N/RWA/156, G/SPS/N/TZA/544, G/SPS/N/UGA/485"," G/SPS/N/BDI/163, G/SPS/N/KEN/374, G/SPS/N/RWA/156, G/SPS/N/TZA/544, G/SPS/N/UGA/485")</f>
        <v xml:space="preserve"> G/SPS/N/BDI/163, G/SPS/N/KEN/374, G/SPS/N/RWA/156, G/SPS/N/TZA/544, G/SPS/N/UGA/485</v>
      </c>
      <c r="D483" s="9" t="s">
        <v>183</v>
      </c>
      <c r="E483" s="9" t="s">
        <v>184</v>
      </c>
      <c r="F483" s="9" t="s">
        <v>83</v>
      </c>
      <c r="G483" s="9" t="s">
        <v>84</v>
      </c>
      <c r="H483" s="9" t="s">
        <v>71</v>
      </c>
      <c r="I483" s="9" t="s">
        <v>60</v>
      </c>
      <c r="J483" s="9" t="s">
        <v>38</v>
      </c>
      <c r="K483" s="9" t="s">
        <v>61</v>
      </c>
      <c r="L483" s="6" t="s">
        <v>38</v>
      </c>
      <c r="M483" s="10">
        <v>46230</v>
      </c>
      <c r="N483" s="7" t="s">
        <v>181</v>
      </c>
      <c r="O483" s="7" t="s">
        <v>42</v>
      </c>
      <c r="P483" s="6" t="s">
        <v>43</v>
      </c>
      <c r="Q483" s="9" t="s">
        <v>185</v>
      </c>
      <c r="R483" s="6" t="str">
        <f>HYPERLINK("https://docs.wto.org/imrd/directdoc.asp?DDFDocuments/t/G/SPS/NBDI163.docx", "https://docs.wto.org/imrd/directdoc.asp?DDFDocuments/t/G/SPS/NBDI163.docx")</f>
        <v>https://docs.wto.org/imrd/directdoc.asp?DDFDocuments/t/G/SPS/NBDI163.docx</v>
      </c>
      <c r="S483" s="6" t="str">
        <f>HYPERLINK("https://docs.wto.org/imrd/directdoc.asp?DDFDocuments/u/G/SPS/NBDI163.docx", "https://docs.wto.org/imrd/directdoc.asp?DDFDocuments/u/G/SPS/NBDI163.docx")</f>
        <v>https://docs.wto.org/imrd/directdoc.asp?DDFDocuments/u/G/SPS/NBDI163.docx</v>
      </c>
      <c r="T483" s="6"/>
      <c r="U483" s="6" t="s">
        <v>38</v>
      </c>
      <c r="V483" s="6" t="s">
        <v>38</v>
      </c>
      <c r="W483" s="6" t="s">
        <v>38</v>
      </c>
      <c r="X483" s="6" t="s">
        <v>38</v>
      </c>
      <c r="Y483" s="6" t="s">
        <v>38</v>
      </c>
      <c r="Z483" s="6" t="s">
        <v>38</v>
      </c>
      <c r="AA483" s="6" t="s">
        <v>38</v>
      </c>
      <c r="AB483" s="9" t="s">
        <v>38</v>
      </c>
      <c r="AC483" s="6" t="s">
        <v>45</v>
      </c>
      <c r="AD483" s="6" t="s">
        <v>45</v>
      </c>
      <c r="AE483" s="6" t="s">
        <v>45</v>
      </c>
      <c r="AF483" s="6" t="s">
        <v>46</v>
      </c>
      <c r="AG483" s="6" t="s">
        <v>65</v>
      </c>
      <c r="AH483" s="9" t="s">
        <v>38</v>
      </c>
    </row>
    <row r="484" spans="1:34" ht="20.100000000000001" customHeight="1" x14ac:dyDescent="0.25">
      <c r="A484" s="6" t="s">
        <v>66</v>
      </c>
      <c r="B484" s="10">
        <v>46170</v>
      </c>
      <c r="C484" s="8" t="str">
        <f>HYPERLINK("https://epingalert.org/en/Search?viewData= G/SPS/N/BDI/164, G/SPS/N/KEN/375, G/SPS/N/RWA/157, G/SPS/N/TZA/545, G/SPS/N/UGA/486"," G/SPS/N/BDI/164, G/SPS/N/KEN/375, G/SPS/N/RWA/157, G/SPS/N/TZA/545, G/SPS/N/UGA/486")</f>
        <v xml:space="preserve"> G/SPS/N/BDI/164, G/SPS/N/KEN/375, G/SPS/N/RWA/157, G/SPS/N/TZA/545, G/SPS/N/UGA/486</v>
      </c>
      <c r="D484" s="9" t="s">
        <v>186</v>
      </c>
      <c r="E484" s="9" t="s">
        <v>187</v>
      </c>
      <c r="F484" s="9" t="s">
        <v>89</v>
      </c>
      <c r="G484" s="9" t="s">
        <v>90</v>
      </c>
      <c r="H484" s="9" t="s">
        <v>71</v>
      </c>
      <c r="I484" s="9" t="s">
        <v>60</v>
      </c>
      <c r="J484" s="9" t="s">
        <v>38</v>
      </c>
      <c r="K484" s="9" t="s">
        <v>61</v>
      </c>
      <c r="L484" s="6" t="s">
        <v>38</v>
      </c>
      <c r="M484" s="10">
        <v>46230</v>
      </c>
      <c r="N484" s="7" t="s">
        <v>181</v>
      </c>
      <c r="O484" s="7" t="s">
        <v>42</v>
      </c>
      <c r="P484" s="6" t="s">
        <v>43</v>
      </c>
      <c r="Q484" s="9" t="s">
        <v>188</v>
      </c>
      <c r="R484" s="6" t="str">
        <f>HYPERLINK("https://docs.wto.org/imrd/directdoc.asp?DDFDocuments/t/G/SPS/NBDI164.docx", "https://docs.wto.org/imrd/directdoc.asp?DDFDocuments/t/G/SPS/NBDI164.docx")</f>
        <v>https://docs.wto.org/imrd/directdoc.asp?DDFDocuments/t/G/SPS/NBDI164.docx</v>
      </c>
      <c r="S484" s="6"/>
      <c r="T484" s="6"/>
      <c r="U484" s="6" t="s">
        <v>38</v>
      </c>
      <c r="V484" s="6" t="s">
        <v>38</v>
      </c>
      <c r="W484" s="6" t="s">
        <v>38</v>
      </c>
      <c r="X484" s="6" t="s">
        <v>38</v>
      </c>
      <c r="Y484" s="6" t="s">
        <v>38</v>
      </c>
      <c r="Z484" s="6" t="s">
        <v>38</v>
      </c>
      <c r="AA484" s="6" t="s">
        <v>38</v>
      </c>
      <c r="AB484" s="9" t="s">
        <v>38</v>
      </c>
      <c r="AC484" s="6" t="s">
        <v>45</v>
      </c>
      <c r="AD484" s="6" t="s">
        <v>45</v>
      </c>
      <c r="AE484" s="6" t="s">
        <v>45</v>
      </c>
      <c r="AF484" s="6" t="s">
        <v>46</v>
      </c>
      <c r="AG484" s="6" t="s">
        <v>65</v>
      </c>
      <c r="AH484" s="9" t="s">
        <v>38</v>
      </c>
    </row>
    <row r="485" spans="1:34" ht="20.100000000000001" customHeight="1" x14ac:dyDescent="0.25">
      <c r="A485" s="6" t="s">
        <v>77</v>
      </c>
      <c r="B485" s="10">
        <v>46170</v>
      </c>
      <c r="C485" s="8" t="str">
        <f>HYPERLINK("https://epingalert.org/en/Search?viewData= G/SPS/N/BDI/164, G/SPS/N/KEN/375, G/SPS/N/RWA/157, G/SPS/N/TZA/545, G/SPS/N/UGA/486"," G/SPS/N/BDI/164, G/SPS/N/KEN/375, G/SPS/N/RWA/157, G/SPS/N/TZA/545, G/SPS/N/UGA/486")</f>
        <v xml:space="preserve"> G/SPS/N/BDI/164, G/SPS/N/KEN/375, G/SPS/N/RWA/157, G/SPS/N/TZA/545, G/SPS/N/UGA/486</v>
      </c>
      <c r="D485" s="9" t="s">
        <v>186</v>
      </c>
      <c r="E485" s="9" t="s">
        <v>187</v>
      </c>
      <c r="F485" s="9" t="s">
        <v>89</v>
      </c>
      <c r="G485" s="9" t="s">
        <v>90</v>
      </c>
      <c r="H485" s="9" t="s">
        <v>71</v>
      </c>
      <c r="I485" s="9" t="s">
        <v>60</v>
      </c>
      <c r="J485" s="9" t="s">
        <v>38</v>
      </c>
      <c r="K485" s="9" t="s">
        <v>61</v>
      </c>
      <c r="L485" s="6" t="s">
        <v>38</v>
      </c>
      <c r="M485" s="10">
        <v>46230</v>
      </c>
      <c r="N485" s="7" t="s">
        <v>181</v>
      </c>
      <c r="O485" s="7" t="s">
        <v>42</v>
      </c>
      <c r="P485" s="6" t="s">
        <v>43</v>
      </c>
      <c r="Q485" s="9" t="s">
        <v>188</v>
      </c>
      <c r="R485" s="6" t="str">
        <f>HYPERLINK("https://docs.wto.org/imrd/directdoc.asp?DDFDocuments/t/G/SPS/NBDI164.docx", "https://docs.wto.org/imrd/directdoc.asp?DDFDocuments/t/G/SPS/NBDI164.docx")</f>
        <v>https://docs.wto.org/imrd/directdoc.asp?DDFDocuments/t/G/SPS/NBDI164.docx</v>
      </c>
      <c r="S485" s="6"/>
      <c r="T485" s="6"/>
      <c r="U485" s="6" t="s">
        <v>38</v>
      </c>
      <c r="V485" s="6" t="s">
        <v>38</v>
      </c>
      <c r="W485" s="6" t="s">
        <v>38</v>
      </c>
      <c r="X485" s="6" t="s">
        <v>38</v>
      </c>
      <c r="Y485" s="6" t="s">
        <v>38</v>
      </c>
      <c r="Z485" s="6" t="s">
        <v>38</v>
      </c>
      <c r="AA485" s="6" t="s">
        <v>38</v>
      </c>
      <c r="AB485" s="9" t="s">
        <v>38</v>
      </c>
      <c r="AC485" s="6" t="s">
        <v>45</v>
      </c>
      <c r="AD485" s="6" t="s">
        <v>45</v>
      </c>
      <c r="AE485" s="6" t="s">
        <v>45</v>
      </c>
      <c r="AF485" s="6" t="s">
        <v>46</v>
      </c>
      <c r="AG485" s="6" t="s">
        <v>65</v>
      </c>
      <c r="AH485" s="9" t="s">
        <v>38</v>
      </c>
    </row>
    <row r="486" spans="1:34" ht="20.100000000000001" customHeight="1" x14ac:dyDescent="0.25">
      <c r="A486" s="6" t="s">
        <v>78</v>
      </c>
      <c r="B486" s="10">
        <v>46170</v>
      </c>
      <c r="C486" s="8" t="str">
        <f>HYPERLINK("https://epingalert.org/en/Search?viewData= G/SPS/N/BDI/164, G/SPS/N/KEN/375, G/SPS/N/RWA/157, G/SPS/N/TZA/545, G/SPS/N/UGA/486"," G/SPS/N/BDI/164, G/SPS/N/KEN/375, G/SPS/N/RWA/157, G/SPS/N/TZA/545, G/SPS/N/UGA/486")</f>
        <v xml:space="preserve"> G/SPS/N/BDI/164, G/SPS/N/KEN/375, G/SPS/N/RWA/157, G/SPS/N/TZA/545, G/SPS/N/UGA/486</v>
      </c>
      <c r="D486" s="9" t="s">
        <v>186</v>
      </c>
      <c r="E486" s="9" t="s">
        <v>187</v>
      </c>
      <c r="F486" s="9" t="s">
        <v>89</v>
      </c>
      <c r="G486" s="9" t="s">
        <v>90</v>
      </c>
      <c r="H486" s="9" t="s">
        <v>71</v>
      </c>
      <c r="I486" s="9" t="s">
        <v>60</v>
      </c>
      <c r="J486" s="9" t="s">
        <v>38</v>
      </c>
      <c r="K486" s="9" t="s">
        <v>61</v>
      </c>
      <c r="L486" s="6" t="s">
        <v>38</v>
      </c>
      <c r="M486" s="10">
        <v>46230</v>
      </c>
      <c r="N486" s="7" t="s">
        <v>181</v>
      </c>
      <c r="O486" s="7" t="s">
        <v>42</v>
      </c>
      <c r="P486" s="6" t="s">
        <v>43</v>
      </c>
      <c r="Q486" s="9" t="s">
        <v>188</v>
      </c>
      <c r="R486" s="6" t="str">
        <f>HYPERLINK("https://docs.wto.org/imrd/directdoc.asp?DDFDocuments/t/G/SPS/NBDI164.docx", "https://docs.wto.org/imrd/directdoc.asp?DDFDocuments/t/G/SPS/NBDI164.docx")</f>
        <v>https://docs.wto.org/imrd/directdoc.asp?DDFDocuments/t/G/SPS/NBDI164.docx</v>
      </c>
      <c r="S486" s="6"/>
      <c r="T486" s="6"/>
      <c r="U486" s="6" t="s">
        <v>38</v>
      </c>
      <c r="V486" s="6" t="s">
        <v>38</v>
      </c>
      <c r="W486" s="6" t="s">
        <v>38</v>
      </c>
      <c r="X486" s="6" t="s">
        <v>38</v>
      </c>
      <c r="Y486" s="6" t="s">
        <v>38</v>
      </c>
      <c r="Z486" s="6" t="s">
        <v>38</v>
      </c>
      <c r="AA486" s="6" t="s">
        <v>38</v>
      </c>
      <c r="AB486" s="9" t="s">
        <v>38</v>
      </c>
      <c r="AC486" s="6" t="s">
        <v>45</v>
      </c>
      <c r="AD486" s="6" t="s">
        <v>45</v>
      </c>
      <c r="AE486" s="6" t="s">
        <v>45</v>
      </c>
      <c r="AF486" s="6" t="s">
        <v>46</v>
      </c>
      <c r="AG486" s="6" t="s">
        <v>65</v>
      </c>
      <c r="AH486" s="9" t="s">
        <v>38</v>
      </c>
    </row>
    <row r="487" spans="1:34" ht="20.100000000000001" customHeight="1" x14ac:dyDescent="0.25">
      <c r="A487" s="6" t="s">
        <v>79</v>
      </c>
      <c r="B487" s="10">
        <v>46170</v>
      </c>
      <c r="C487" s="8" t="str">
        <f>HYPERLINK("https://epingalert.org/en/Search?viewData= G/SPS/N/BDI/164, G/SPS/N/KEN/375, G/SPS/N/RWA/157, G/SPS/N/TZA/545, G/SPS/N/UGA/486"," G/SPS/N/BDI/164, G/SPS/N/KEN/375, G/SPS/N/RWA/157, G/SPS/N/TZA/545, G/SPS/N/UGA/486")</f>
        <v xml:space="preserve"> G/SPS/N/BDI/164, G/SPS/N/KEN/375, G/SPS/N/RWA/157, G/SPS/N/TZA/545, G/SPS/N/UGA/486</v>
      </c>
      <c r="D487" s="9" t="s">
        <v>186</v>
      </c>
      <c r="E487" s="9" t="s">
        <v>187</v>
      </c>
      <c r="F487" s="9" t="s">
        <v>89</v>
      </c>
      <c r="G487" s="9" t="s">
        <v>90</v>
      </c>
      <c r="H487" s="9" t="s">
        <v>71</v>
      </c>
      <c r="I487" s="9" t="s">
        <v>60</v>
      </c>
      <c r="J487" s="9" t="s">
        <v>38</v>
      </c>
      <c r="K487" s="9" t="s">
        <v>61</v>
      </c>
      <c r="L487" s="6" t="s">
        <v>38</v>
      </c>
      <c r="M487" s="10">
        <v>46230</v>
      </c>
      <c r="N487" s="7" t="s">
        <v>181</v>
      </c>
      <c r="O487" s="7" t="s">
        <v>42</v>
      </c>
      <c r="P487" s="6" t="s">
        <v>43</v>
      </c>
      <c r="Q487" s="9" t="s">
        <v>188</v>
      </c>
      <c r="R487" s="6" t="str">
        <f>HYPERLINK("https://docs.wto.org/imrd/directdoc.asp?DDFDocuments/t/G/SPS/NBDI164.docx", "https://docs.wto.org/imrd/directdoc.asp?DDFDocuments/t/G/SPS/NBDI164.docx")</f>
        <v>https://docs.wto.org/imrd/directdoc.asp?DDFDocuments/t/G/SPS/NBDI164.docx</v>
      </c>
      <c r="S487" s="6"/>
      <c r="T487" s="6"/>
      <c r="U487" s="6" t="s">
        <v>38</v>
      </c>
      <c r="V487" s="6" t="s">
        <v>38</v>
      </c>
      <c r="W487" s="6" t="s">
        <v>38</v>
      </c>
      <c r="X487" s="6" t="s">
        <v>38</v>
      </c>
      <c r="Y487" s="6" t="s">
        <v>38</v>
      </c>
      <c r="Z487" s="6" t="s">
        <v>38</v>
      </c>
      <c r="AA487" s="6" t="s">
        <v>38</v>
      </c>
      <c r="AB487" s="9" t="s">
        <v>38</v>
      </c>
      <c r="AC487" s="6" t="s">
        <v>45</v>
      </c>
      <c r="AD487" s="6" t="s">
        <v>45</v>
      </c>
      <c r="AE487" s="6" t="s">
        <v>45</v>
      </c>
      <c r="AF487" s="6" t="s">
        <v>46</v>
      </c>
      <c r="AG487" s="6" t="s">
        <v>65</v>
      </c>
      <c r="AH487" s="9" t="s">
        <v>38</v>
      </c>
    </row>
    <row r="488" spans="1:34" ht="20.100000000000001" customHeight="1" x14ac:dyDescent="0.25">
      <c r="A488" s="6" t="s">
        <v>80</v>
      </c>
      <c r="B488" s="10">
        <v>46170</v>
      </c>
      <c r="C488" s="8" t="str">
        <f>HYPERLINK("https://epingalert.org/en/Search?viewData= G/SPS/N/BDI/164, G/SPS/N/KEN/375, G/SPS/N/RWA/157, G/SPS/N/TZA/545, G/SPS/N/UGA/486"," G/SPS/N/BDI/164, G/SPS/N/KEN/375, G/SPS/N/RWA/157, G/SPS/N/TZA/545, G/SPS/N/UGA/486")</f>
        <v xml:space="preserve"> G/SPS/N/BDI/164, G/SPS/N/KEN/375, G/SPS/N/RWA/157, G/SPS/N/TZA/545, G/SPS/N/UGA/486</v>
      </c>
      <c r="D488" s="9" t="s">
        <v>186</v>
      </c>
      <c r="E488" s="9" t="s">
        <v>187</v>
      </c>
      <c r="F488" s="9" t="s">
        <v>89</v>
      </c>
      <c r="G488" s="9" t="s">
        <v>90</v>
      </c>
      <c r="H488" s="9" t="s">
        <v>71</v>
      </c>
      <c r="I488" s="9" t="s">
        <v>60</v>
      </c>
      <c r="J488" s="9" t="s">
        <v>38</v>
      </c>
      <c r="K488" s="9" t="s">
        <v>61</v>
      </c>
      <c r="L488" s="6" t="s">
        <v>38</v>
      </c>
      <c r="M488" s="10">
        <v>46230</v>
      </c>
      <c r="N488" s="7" t="s">
        <v>181</v>
      </c>
      <c r="O488" s="7" t="s">
        <v>42</v>
      </c>
      <c r="P488" s="6" t="s">
        <v>43</v>
      </c>
      <c r="Q488" s="9" t="s">
        <v>188</v>
      </c>
      <c r="R488" s="6" t="str">
        <f>HYPERLINK("https://docs.wto.org/imrd/directdoc.asp?DDFDocuments/t/G/SPS/NBDI164.docx", "https://docs.wto.org/imrd/directdoc.asp?DDFDocuments/t/G/SPS/NBDI164.docx")</f>
        <v>https://docs.wto.org/imrd/directdoc.asp?DDFDocuments/t/G/SPS/NBDI164.docx</v>
      </c>
      <c r="S488" s="6"/>
      <c r="T488" s="6"/>
      <c r="U488" s="6" t="s">
        <v>38</v>
      </c>
      <c r="V488" s="6" t="s">
        <v>38</v>
      </c>
      <c r="W488" s="6" t="s">
        <v>38</v>
      </c>
      <c r="X488" s="6" t="s">
        <v>38</v>
      </c>
      <c r="Y488" s="6" t="s">
        <v>38</v>
      </c>
      <c r="Z488" s="6" t="s">
        <v>38</v>
      </c>
      <c r="AA488" s="6" t="s">
        <v>38</v>
      </c>
      <c r="AB488" s="9" t="s">
        <v>38</v>
      </c>
      <c r="AC488" s="6" t="s">
        <v>45</v>
      </c>
      <c r="AD488" s="6" t="s">
        <v>45</v>
      </c>
      <c r="AE488" s="6" t="s">
        <v>45</v>
      </c>
      <c r="AF488" s="6" t="s">
        <v>46</v>
      </c>
      <c r="AG488" s="6" t="s">
        <v>65</v>
      </c>
      <c r="AH488" s="9" t="s">
        <v>38</v>
      </c>
    </row>
    <row r="489" spans="1:34" ht="20.100000000000001" customHeight="1" x14ac:dyDescent="0.25">
      <c r="A489" s="6" t="s">
        <v>66</v>
      </c>
      <c r="B489" s="10">
        <v>46170</v>
      </c>
      <c r="C489" s="8" t="str">
        <f>HYPERLINK("https://epingalert.org/en/Search?viewData= G/SPS/N/BDI/165, G/SPS/N/KEN/376, G/SPS/N/RWA/158, G/SPS/N/TZA/546, G/SPS/N/UGA/487"," G/SPS/N/BDI/165, G/SPS/N/KEN/376, G/SPS/N/RWA/158, G/SPS/N/TZA/546, G/SPS/N/UGA/487")</f>
        <v xml:space="preserve"> G/SPS/N/BDI/165, G/SPS/N/KEN/376, G/SPS/N/RWA/158, G/SPS/N/TZA/546, G/SPS/N/UGA/487</v>
      </c>
      <c r="D489" s="9" t="s">
        <v>189</v>
      </c>
      <c r="E489" s="9" t="s">
        <v>190</v>
      </c>
      <c r="F489" s="9" t="s">
        <v>95</v>
      </c>
      <c r="G489" s="9" t="s">
        <v>96</v>
      </c>
      <c r="H489" s="9" t="s">
        <v>71</v>
      </c>
      <c r="I489" s="9" t="s">
        <v>60</v>
      </c>
      <c r="J489" s="9" t="s">
        <v>38</v>
      </c>
      <c r="K489" s="9" t="s">
        <v>61</v>
      </c>
      <c r="L489" s="6" t="s">
        <v>38</v>
      </c>
      <c r="M489" s="10">
        <v>46230</v>
      </c>
      <c r="N489" s="7" t="s">
        <v>181</v>
      </c>
      <c r="O489" s="7" t="s">
        <v>42</v>
      </c>
      <c r="P489" s="6" t="s">
        <v>43</v>
      </c>
      <c r="Q489" s="9" t="s">
        <v>191</v>
      </c>
      <c r="R489" s="6" t="str">
        <f>HYPERLINK("https://docs.wto.org/imrd/directdoc.asp?DDFDocuments/t/G/SPS/NBDI165.docx", "https://docs.wto.org/imrd/directdoc.asp?DDFDocuments/t/G/SPS/NBDI165.docx")</f>
        <v>https://docs.wto.org/imrd/directdoc.asp?DDFDocuments/t/G/SPS/NBDI165.docx</v>
      </c>
      <c r="S489" s="6" t="str">
        <f>HYPERLINK("https://docs.wto.org/imrd/directdoc.asp?DDFDocuments/u/G/SPS/NBDI165.docx", "https://docs.wto.org/imrd/directdoc.asp?DDFDocuments/u/G/SPS/NBDI165.docx")</f>
        <v>https://docs.wto.org/imrd/directdoc.asp?DDFDocuments/u/G/SPS/NBDI165.docx</v>
      </c>
      <c r="T489" s="6"/>
      <c r="U489" s="6" t="s">
        <v>38</v>
      </c>
      <c r="V489" s="6" t="s">
        <v>38</v>
      </c>
      <c r="W489" s="6" t="s">
        <v>38</v>
      </c>
      <c r="X489" s="6" t="s">
        <v>38</v>
      </c>
      <c r="Y489" s="6" t="s">
        <v>38</v>
      </c>
      <c r="Z489" s="6" t="s">
        <v>38</v>
      </c>
      <c r="AA489" s="6" t="s">
        <v>38</v>
      </c>
      <c r="AB489" s="9" t="s">
        <v>38</v>
      </c>
      <c r="AC489" s="6" t="s">
        <v>45</v>
      </c>
      <c r="AD489" s="6" t="s">
        <v>45</v>
      </c>
      <c r="AE489" s="6" t="s">
        <v>45</v>
      </c>
      <c r="AF489" s="6" t="s">
        <v>46</v>
      </c>
      <c r="AG489" s="6" t="s">
        <v>65</v>
      </c>
      <c r="AH489" s="9" t="s">
        <v>38</v>
      </c>
    </row>
    <row r="490" spans="1:34" ht="20.100000000000001" customHeight="1" x14ac:dyDescent="0.25">
      <c r="A490" s="6" t="s">
        <v>77</v>
      </c>
      <c r="B490" s="10">
        <v>46170</v>
      </c>
      <c r="C490" s="8" t="str">
        <f>HYPERLINK("https://epingalert.org/en/Search?viewData= G/SPS/N/BDI/165, G/SPS/N/KEN/376, G/SPS/N/RWA/158, G/SPS/N/TZA/546, G/SPS/N/UGA/487"," G/SPS/N/BDI/165, G/SPS/N/KEN/376, G/SPS/N/RWA/158, G/SPS/N/TZA/546, G/SPS/N/UGA/487")</f>
        <v xml:space="preserve"> G/SPS/N/BDI/165, G/SPS/N/KEN/376, G/SPS/N/RWA/158, G/SPS/N/TZA/546, G/SPS/N/UGA/487</v>
      </c>
      <c r="D490" s="9" t="s">
        <v>189</v>
      </c>
      <c r="E490" s="9" t="s">
        <v>190</v>
      </c>
      <c r="F490" s="9" t="s">
        <v>95</v>
      </c>
      <c r="G490" s="9" t="s">
        <v>96</v>
      </c>
      <c r="H490" s="9" t="s">
        <v>71</v>
      </c>
      <c r="I490" s="9" t="s">
        <v>60</v>
      </c>
      <c r="J490" s="9" t="s">
        <v>38</v>
      </c>
      <c r="K490" s="9" t="s">
        <v>61</v>
      </c>
      <c r="L490" s="6" t="s">
        <v>38</v>
      </c>
      <c r="M490" s="10">
        <v>46230</v>
      </c>
      <c r="N490" s="7" t="s">
        <v>181</v>
      </c>
      <c r="O490" s="7" t="s">
        <v>42</v>
      </c>
      <c r="P490" s="6" t="s">
        <v>43</v>
      </c>
      <c r="Q490" s="9" t="s">
        <v>191</v>
      </c>
      <c r="R490" s="6" t="str">
        <f>HYPERLINK("https://docs.wto.org/imrd/directdoc.asp?DDFDocuments/t/G/SPS/NBDI165.docx", "https://docs.wto.org/imrd/directdoc.asp?DDFDocuments/t/G/SPS/NBDI165.docx")</f>
        <v>https://docs.wto.org/imrd/directdoc.asp?DDFDocuments/t/G/SPS/NBDI165.docx</v>
      </c>
      <c r="S490" s="6" t="str">
        <f>HYPERLINK("https://docs.wto.org/imrd/directdoc.asp?DDFDocuments/u/G/SPS/NBDI165.docx", "https://docs.wto.org/imrd/directdoc.asp?DDFDocuments/u/G/SPS/NBDI165.docx")</f>
        <v>https://docs.wto.org/imrd/directdoc.asp?DDFDocuments/u/G/SPS/NBDI165.docx</v>
      </c>
      <c r="T490" s="6"/>
      <c r="U490" s="6" t="s">
        <v>38</v>
      </c>
      <c r="V490" s="6" t="s">
        <v>38</v>
      </c>
      <c r="W490" s="6" t="s">
        <v>38</v>
      </c>
      <c r="X490" s="6" t="s">
        <v>38</v>
      </c>
      <c r="Y490" s="6" t="s">
        <v>38</v>
      </c>
      <c r="Z490" s="6" t="s">
        <v>38</v>
      </c>
      <c r="AA490" s="6" t="s">
        <v>38</v>
      </c>
      <c r="AB490" s="9" t="s">
        <v>38</v>
      </c>
      <c r="AC490" s="6" t="s">
        <v>45</v>
      </c>
      <c r="AD490" s="6" t="s">
        <v>45</v>
      </c>
      <c r="AE490" s="6" t="s">
        <v>45</v>
      </c>
      <c r="AF490" s="6" t="s">
        <v>46</v>
      </c>
      <c r="AG490" s="6" t="s">
        <v>65</v>
      </c>
      <c r="AH490" s="9" t="s">
        <v>38</v>
      </c>
    </row>
    <row r="491" spans="1:34" ht="20.100000000000001" customHeight="1" x14ac:dyDescent="0.25">
      <c r="A491" s="6" t="s">
        <v>78</v>
      </c>
      <c r="B491" s="10">
        <v>46170</v>
      </c>
      <c r="C491" s="8" t="str">
        <f>HYPERLINK("https://epingalert.org/en/Search?viewData= G/SPS/N/BDI/165, G/SPS/N/KEN/376, G/SPS/N/RWA/158, G/SPS/N/TZA/546, G/SPS/N/UGA/487"," G/SPS/N/BDI/165, G/SPS/N/KEN/376, G/SPS/N/RWA/158, G/SPS/N/TZA/546, G/SPS/N/UGA/487")</f>
        <v xml:space="preserve"> G/SPS/N/BDI/165, G/SPS/N/KEN/376, G/SPS/N/RWA/158, G/SPS/N/TZA/546, G/SPS/N/UGA/487</v>
      </c>
      <c r="D491" s="9" t="s">
        <v>189</v>
      </c>
      <c r="E491" s="9" t="s">
        <v>190</v>
      </c>
      <c r="F491" s="9" t="s">
        <v>95</v>
      </c>
      <c r="G491" s="9" t="s">
        <v>96</v>
      </c>
      <c r="H491" s="9" t="s">
        <v>71</v>
      </c>
      <c r="I491" s="9" t="s">
        <v>60</v>
      </c>
      <c r="J491" s="9" t="s">
        <v>38</v>
      </c>
      <c r="K491" s="9" t="s">
        <v>61</v>
      </c>
      <c r="L491" s="6" t="s">
        <v>38</v>
      </c>
      <c r="M491" s="10">
        <v>46230</v>
      </c>
      <c r="N491" s="7" t="s">
        <v>181</v>
      </c>
      <c r="O491" s="7" t="s">
        <v>42</v>
      </c>
      <c r="P491" s="6" t="s">
        <v>43</v>
      </c>
      <c r="Q491" s="9" t="s">
        <v>191</v>
      </c>
      <c r="R491" s="6" t="str">
        <f>HYPERLINK("https://docs.wto.org/imrd/directdoc.asp?DDFDocuments/t/G/SPS/NBDI165.docx", "https://docs.wto.org/imrd/directdoc.asp?DDFDocuments/t/G/SPS/NBDI165.docx")</f>
        <v>https://docs.wto.org/imrd/directdoc.asp?DDFDocuments/t/G/SPS/NBDI165.docx</v>
      </c>
      <c r="S491" s="6" t="str">
        <f>HYPERLINK("https://docs.wto.org/imrd/directdoc.asp?DDFDocuments/u/G/SPS/NBDI165.docx", "https://docs.wto.org/imrd/directdoc.asp?DDFDocuments/u/G/SPS/NBDI165.docx")</f>
        <v>https://docs.wto.org/imrd/directdoc.asp?DDFDocuments/u/G/SPS/NBDI165.docx</v>
      </c>
      <c r="T491" s="6"/>
      <c r="U491" s="6" t="s">
        <v>38</v>
      </c>
      <c r="V491" s="6" t="s">
        <v>38</v>
      </c>
      <c r="W491" s="6" t="s">
        <v>38</v>
      </c>
      <c r="X491" s="6" t="s">
        <v>38</v>
      </c>
      <c r="Y491" s="6" t="s">
        <v>38</v>
      </c>
      <c r="Z491" s="6" t="s">
        <v>38</v>
      </c>
      <c r="AA491" s="6" t="s">
        <v>38</v>
      </c>
      <c r="AB491" s="9" t="s">
        <v>38</v>
      </c>
      <c r="AC491" s="6" t="s">
        <v>45</v>
      </c>
      <c r="AD491" s="6" t="s">
        <v>45</v>
      </c>
      <c r="AE491" s="6" t="s">
        <v>45</v>
      </c>
      <c r="AF491" s="6" t="s">
        <v>46</v>
      </c>
      <c r="AG491" s="6" t="s">
        <v>65</v>
      </c>
      <c r="AH491" s="9" t="s">
        <v>38</v>
      </c>
    </row>
    <row r="492" spans="1:34" ht="20.100000000000001" customHeight="1" x14ac:dyDescent="0.25">
      <c r="A492" s="6" t="s">
        <v>79</v>
      </c>
      <c r="B492" s="10">
        <v>46170</v>
      </c>
      <c r="C492" s="8" t="str">
        <f>HYPERLINK("https://epingalert.org/en/Search?viewData= G/SPS/N/BDI/165, G/SPS/N/KEN/376, G/SPS/N/RWA/158, G/SPS/N/TZA/546, G/SPS/N/UGA/487"," G/SPS/N/BDI/165, G/SPS/N/KEN/376, G/SPS/N/RWA/158, G/SPS/N/TZA/546, G/SPS/N/UGA/487")</f>
        <v xml:space="preserve"> G/SPS/N/BDI/165, G/SPS/N/KEN/376, G/SPS/N/RWA/158, G/SPS/N/TZA/546, G/SPS/N/UGA/487</v>
      </c>
      <c r="D492" s="9" t="s">
        <v>189</v>
      </c>
      <c r="E492" s="9" t="s">
        <v>190</v>
      </c>
      <c r="F492" s="9" t="s">
        <v>95</v>
      </c>
      <c r="G492" s="9" t="s">
        <v>96</v>
      </c>
      <c r="H492" s="9" t="s">
        <v>71</v>
      </c>
      <c r="I492" s="9" t="s">
        <v>60</v>
      </c>
      <c r="J492" s="9" t="s">
        <v>38</v>
      </c>
      <c r="K492" s="9" t="s">
        <v>61</v>
      </c>
      <c r="L492" s="6" t="s">
        <v>38</v>
      </c>
      <c r="M492" s="10">
        <v>46230</v>
      </c>
      <c r="N492" s="7" t="s">
        <v>181</v>
      </c>
      <c r="O492" s="7" t="s">
        <v>42</v>
      </c>
      <c r="P492" s="6" t="s">
        <v>43</v>
      </c>
      <c r="Q492" s="9" t="s">
        <v>191</v>
      </c>
      <c r="R492" s="6" t="str">
        <f>HYPERLINK("https://docs.wto.org/imrd/directdoc.asp?DDFDocuments/t/G/SPS/NBDI165.docx", "https://docs.wto.org/imrd/directdoc.asp?DDFDocuments/t/G/SPS/NBDI165.docx")</f>
        <v>https://docs.wto.org/imrd/directdoc.asp?DDFDocuments/t/G/SPS/NBDI165.docx</v>
      </c>
      <c r="S492" s="6" t="str">
        <f>HYPERLINK("https://docs.wto.org/imrd/directdoc.asp?DDFDocuments/u/G/SPS/NBDI165.docx", "https://docs.wto.org/imrd/directdoc.asp?DDFDocuments/u/G/SPS/NBDI165.docx")</f>
        <v>https://docs.wto.org/imrd/directdoc.asp?DDFDocuments/u/G/SPS/NBDI165.docx</v>
      </c>
      <c r="T492" s="6"/>
      <c r="U492" s="6" t="s">
        <v>38</v>
      </c>
      <c r="V492" s="6" t="s">
        <v>38</v>
      </c>
      <c r="W492" s="6" t="s">
        <v>38</v>
      </c>
      <c r="X492" s="6" t="s">
        <v>38</v>
      </c>
      <c r="Y492" s="6" t="s">
        <v>38</v>
      </c>
      <c r="Z492" s="6" t="s">
        <v>38</v>
      </c>
      <c r="AA492" s="6" t="s">
        <v>38</v>
      </c>
      <c r="AB492" s="9" t="s">
        <v>38</v>
      </c>
      <c r="AC492" s="6" t="s">
        <v>45</v>
      </c>
      <c r="AD492" s="6" t="s">
        <v>45</v>
      </c>
      <c r="AE492" s="6" t="s">
        <v>45</v>
      </c>
      <c r="AF492" s="6" t="s">
        <v>46</v>
      </c>
      <c r="AG492" s="6" t="s">
        <v>65</v>
      </c>
      <c r="AH492" s="9" t="s">
        <v>38</v>
      </c>
    </row>
    <row r="493" spans="1:34" ht="20.100000000000001" customHeight="1" x14ac:dyDescent="0.25">
      <c r="A493" s="6" t="s">
        <v>80</v>
      </c>
      <c r="B493" s="10">
        <v>46170</v>
      </c>
      <c r="C493" s="8" t="str">
        <f>HYPERLINK("https://epingalert.org/en/Search?viewData= G/SPS/N/BDI/165, G/SPS/N/KEN/376, G/SPS/N/RWA/158, G/SPS/N/TZA/546, G/SPS/N/UGA/487"," G/SPS/N/BDI/165, G/SPS/N/KEN/376, G/SPS/N/RWA/158, G/SPS/N/TZA/546, G/SPS/N/UGA/487")</f>
        <v xml:space="preserve"> G/SPS/N/BDI/165, G/SPS/N/KEN/376, G/SPS/N/RWA/158, G/SPS/N/TZA/546, G/SPS/N/UGA/487</v>
      </c>
      <c r="D493" s="9" t="s">
        <v>189</v>
      </c>
      <c r="E493" s="9" t="s">
        <v>190</v>
      </c>
      <c r="F493" s="9" t="s">
        <v>95</v>
      </c>
      <c r="G493" s="9" t="s">
        <v>96</v>
      </c>
      <c r="H493" s="9" t="s">
        <v>71</v>
      </c>
      <c r="I493" s="9" t="s">
        <v>60</v>
      </c>
      <c r="J493" s="9" t="s">
        <v>38</v>
      </c>
      <c r="K493" s="9" t="s">
        <v>61</v>
      </c>
      <c r="L493" s="6" t="s">
        <v>38</v>
      </c>
      <c r="M493" s="10">
        <v>46230</v>
      </c>
      <c r="N493" s="7" t="s">
        <v>181</v>
      </c>
      <c r="O493" s="7" t="s">
        <v>42</v>
      </c>
      <c r="P493" s="6" t="s">
        <v>43</v>
      </c>
      <c r="Q493" s="9" t="s">
        <v>191</v>
      </c>
      <c r="R493" s="6" t="str">
        <f>HYPERLINK("https://docs.wto.org/imrd/directdoc.asp?DDFDocuments/t/G/SPS/NBDI165.docx", "https://docs.wto.org/imrd/directdoc.asp?DDFDocuments/t/G/SPS/NBDI165.docx")</f>
        <v>https://docs.wto.org/imrd/directdoc.asp?DDFDocuments/t/G/SPS/NBDI165.docx</v>
      </c>
      <c r="S493" s="6" t="str">
        <f>HYPERLINK("https://docs.wto.org/imrd/directdoc.asp?DDFDocuments/u/G/SPS/NBDI165.docx", "https://docs.wto.org/imrd/directdoc.asp?DDFDocuments/u/G/SPS/NBDI165.docx")</f>
        <v>https://docs.wto.org/imrd/directdoc.asp?DDFDocuments/u/G/SPS/NBDI165.docx</v>
      </c>
      <c r="T493" s="6"/>
      <c r="U493" s="6" t="s">
        <v>38</v>
      </c>
      <c r="V493" s="6" t="s">
        <v>38</v>
      </c>
      <c r="W493" s="6" t="s">
        <v>38</v>
      </c>
      <c r="X493" s="6" t="s">
        <v>38</v>
      </c>
      <c r="Y493" s="6" t="s">
        <v>38</v>
      </c>
      <c r="Z493" s="6" t="s">
        <v>38</v>
      </c>
      <c r="AA493" s="6" t="s">
        <v>38</v>
      </c>
      <c r="AB493" s="9" t="s">
        <v>38</v>
      </c>
      <c r="AC493" s="6" t="s">
        <v>45</v>
      </c>
      <c r="AD493" s="6" t="s">
        <v>45</v>
      </c>
      <c r="AE493" s="6" t="s">
        <v>45</v>
      </c>
      <c r="AF493" s="6" t="s">
        <v>46</v>
      </c>
      <c r="AG493" s="6" t="s">
        <v>65</v>
      </c>
      <c r="AH493" s="9" t="s">
        <v>38</v>
      </c>
    </row>
    <row r="494" spans="1:34" ht="20.100000000000001" customHeight="1" x14ac:dyDescent="0.25">
      <c r="A494" s="6" t="s">
        <v>66</v>
      </c>
      <c r="B494" s="10">
        <v>46170</v>
      </c>
      <c r="C494" s="8" t="str">
        <f>HYPERLINK("https://epingalert.org/en/Search?viewData= G/SPS/N/BDI/166, G/SPS/N/KEN/377, G/SPS/N/RWA/159, G/SPS/N/TZA/547, G/SPS/N/UGA/488"," G/SPS/N/BDI/166, G/SPS/N/KEN/377, G/SPS/N/RWA/159, G/SPS/N/TZA/547, G/SPS/N/UGA/488")</f>
        <v xml:space="preserve"> G/SPS/N/BDI/166, G/SPS/N/KEN/377, G/SPS/N/RWA/159, G/SPS/N/TZA/547, G/SPS/N/UGA/488</v>
      </c>
      <c r="D494" s="9" t="s">
        <v>192</v>
      </c>
      <c r="E494" s="9" t="s">
        <v>193</v>
      </c>
      <c r="F494" s="9" t="s">
        <v>95</v>
      </c>
      <c r="G494" s="9" t="s">
        <v>96</v>
      </c>
      <c r="H494" s="9" t="s">
        <v>71</v>
      </c>
      <c r="I494" s="9" t="s">
        <v>60</v>
      </c>
      <c r="J494" s="9" t="s">
        <v>38</v>
      </c>
      <c r="K494" s="9" t="s">
        <v>61</v>
      </c>
      <c r="L494" s="6" t="s">
        <v>38</v>
      </c>
      <c r="M494" s="10">
        <v>46230</v>
      </c>
      <c r="N494" s="7" t="s">
        <v>181</v>
      </c>
      <c r="O494" s="7" t="s">
        <v>42</v>
      </c>
      <c r="P494" s="6" t="s">
        <v>43</v>
      </c>
      <c r="Q494" s="9" t="s">
        <v>194</v>
      </c>
      <c r="R494" s="6" t="str">
        <f>HYPERLINK("https://docs.wto.org/imrd/directdoc.asp?DDFDocuments/t/G/SPS/NBDI166.docx", "https://docs.wto.org/imrd/directdoc.asp?DDFDocuments/t/G/SPS/NBDI166.docx")</f>
        <v>https://docs.wto.org/imrd/directdoc.asp?DDFDocuments/t/G/SPS/NBDI166.docx</v>
      </c>
      <c r="S494" s="6"/>
      <c r="T494" s="6"/>
      <c r="U494" s="6" t="s">
        <v>38</v>
      </c>
      <c r="V494" s="6" t="s">
        <v>38</v>
      </c>
      <c r="W494" s="6" t="s">
        <v>38</v>
      </c>
      <c r="X494" s="6" t="s">
        <v>38</v>
      </c>
      <c r="Y494" s="6" t="s">
        <v>38</v>
      </c>
      <c r="Z494" s="6" t="s">
        <v>38</v>
      </c>
      <c r="AA494" s="6" t="s">
        <v>38</v>
      </c>
      <c r="AB494" s="9" t="s">
        <v>38</v>
      </c>
      <c r="AC494" s="6" t="s">
        <v>45</v>
      </c>
      <c r="AD494" s="6" t="s">
        <v>45</v>
      </c>
      <c r="AE494" s="6" t="s">
        <v>45</v>
      </c>
      <c r="AF494" s="6" t="s">
        <v>46</v>
      </c>
      <c r="AG494" s="6" t="s">
        <v>65</v>
      </c>
      <c r="AH494" s="9" t="s">
        <v>38</v>
      </c>
    </row>
    <row r="495" spans="1:34" ht="20.100000000000001" customHeight="1" x14ac:dyDescent="0.25">
      <c r="A495" s="6" t="s">
        <v>77</v>
      </c>
      <c r="B495" s="10">
        <v>46170</v>
      </c>
      <c r="C495" s="8" t="str">
        <f>HYPERLINK("https://epingalert.org/en/Search?viewData= G/SPS/N/BDI/166, G/SPS/N/KEN/377, G/SPS/N/RWA/159, G/SPS/N/TZA/547, G/SPS/N/UGA/488"," G/SPS/N/BDI/166, G/SPS/N/KEN/377, G/SPS/N/RWA/159, G/SPS/N/TZA/547, G/SPS/N/UGA/488")</f>
        <v xml:space="preserve"> G/SPS/N/BDI/166, G/SPS/N/KEN/377, G/SPS/N/RWA/159, G/SPS/N/TZA/547, G/SPS/N/UGA/488</v>
      </c>
      <c r="D495" s="9" t="s">
        <v>192</v>
      </c>
      <c r="E495" s="9" t="s">
        <v>193</v>
      </c>
      <c r="F495" s="9" t="s">
        <v>95</v>
      </c>
      <c r="G495" s="9" t="s">
        <v>96</v>
      </c>
      <c r="H495" s="9" t="s">
        <v>71</v>
      </c>
      <c r="I495" s="9" t="s">
        <v>60</v>
      </c>
      <c r="J495" s="9" t="s">
        <v>38</v>
      </c>
      <c r="K495" s="9" t="s">
        <v>61</v>
      </c>
      <c r="L495" s="6" t="s">
        <v>38</v>
      </c>
      <c r="M495" s="10">
        <v>46230</v>
      </c>
      <c r="N495" s="7" t="s">
        <v>181</v>
      </c>
      <c r="O495" s="7" t="s">
        <v>42</v>
      </c>
      <c r="P495" s="6" t="s">
        <v>43</v>
      </c>
      <c r="Q495" s="9" t="s">
        <v>194</v>
      </c>
      <c r="R495" s="6" t="str">
        <f>HYPERLINK("https://docs.wto.org/imrd/directdoc.asp?DDFDocuments/t/G/SPS/NBDI166.docx", "https://docs.wto.org/imrd/directdoc.asp?DDFDocuments/t/G/SPS/NBDI166.docx")</f>
        <v>https://docs.wto.org/imrd/directdoc.asp?DDFDocuments/t/G/SPS/NBDI166.docx</v>
      </c>
      <c r="S495" s="6"/>
      <c r="T495" s="6"/>
      <c r="U495" s="6" t="s">
        <v>38</v>
      </c>
      <c r="V495" s="6" t="s">
        <v>38</v>
      </c>
      <c r="W495" s="6" t="s">
        <v>38</v>
      </c>
      <c r="X495" s="6" t="s">
        <v>38</v>
      </c>
      <c r="Y495" s="6" t="s">
        <v>38</v>
      </c>
      <c r="Z495" s="6" t="s">
        <v>38</v>
      </c>
      <c r="AA495" s="6" t="s">
        <v>38</v>
      </c>
      <c r="AB495" s="9" t="s">
        <v>38</v>
      </c>
      <c r="AC495" s="6" t="s">
        <v>45</v>
      </c>
      <c r="AD495" s="6" t="s">
        <v>45</v>
      </c>
      <c r="AE495" s="6" t="s">
        <v>45</v>
      </c>
      <c r="AF495" s="6" t="s">
        <v>46</v>
      </c>
      <c r="AG495" s="6" t="s">
        <v>65</v>
      </c>
      <c r="AH495" s="9" t="s">
        <v>38</v>
      </c>
    </row>
    <row r="496" spans="1:34" ht="20.100000000000001" customHeight="1" x14ac:dyDescent="0.25">
      <c r="A496" s="6" t="s">
        <v>78</v>
      </c>
      <c r="B496" s="10">
        <v>46170</v>
      </c>
      <c r="C496" s="8" t="str">
        <f>HYPERLINK("https://epingalert.org/en/Search?viewData= G/SPS/N/BDI/166, G/SPS/N/KEN/377, G/SPS/N/RWA/159, G/SPS/N/TZA/547, G/SPS/N/UGA/488"," G/SPS/N/BDI/166, G/SPS/N/KEN/377, G/SPS/N/RWA/159, G/SPS/N/TZA/547, G/SPS/N/UGA/488")</f>
        <v xml:space="preserve"> G/SPS/N/BDI/166, G/SPS/N/KEN/377, G/SPS/N/RWA/159, G/SPS/N/TZA/547, G/SPS/N/UGA/488</v>
      </c>
      <c r="D496" s="9" t="s">
        <v>192</v>
      </c>
      <c r="E496" s="9" t="s">
        <v>193</v>
      </c>
      <c r="F496" s="9" t="s">
        <v>95</v>
      </c>
      <c r="G496" s="9" t="s">
        <v>96</v>
      </c>
      <c r="H496" s="9" t="s">
        <v>71</v>
      </c>
      <c r="I496" s="9" t="s">
        <v>60</v>
      </c>
      <c r="J496" s="9" t="s">
        <v>38</v>
      </c>
      <c r="K496" s="9" t="s">
        <v>61</v>
      </c>
      <c r="L496" s="6" t="s">
        <v>38</v>
      </c>
      <c r="M496" s="10">
        <v>46230</v>
      </c>
      <c r="N496" s="7" t="s">
        <v>181</v>
      </c>
      <c r="O496" s="7" t="s">
        <v>42</v>
      </c>
      <c r="P496" s="6" t="s">
        <v>43</v>
      </c>
      <c r="Q496" s="9" t="s">
        <v>194</v>
      </c>
      <c r="R496" s="6" t="str">
        <f>HYPERLINK("https://docs.wto.org/imrd/directdoc.asp?DDFDocuments/t/G/SPS/NBDI166.docx", "https://docs.wto.org/imrd/directdoc.asp?DDFDocuments/t/G/SPS/NBDI166.docx")</f>
        <v>https://docs.wto.org/imrd/directdoc.asp?DDFDocuments/t/G/SPS/NBDI166.docx</v>
      </c>
      <c r="S496" s="6"/>
      <c r="T496" s="6"/>
      <c r="U496" s="6" t="s">
        <v>38</v>
      </c>
      <c r="V496" s="6" t="s">
        <v>38</v>
      </c>
      <c r="W496" s="6" t="s">
        <v>38</v>
      </c>
      <c r="X496" s="6" t="s">
        <v>38</v>
      </c>
      <c r="Y496" s="6" t="s">
        <v>38</v>
      </c>
      <c r="Z496" s="6" t="s">
        <v>38</v>
      </c>
      <c r="AA496" s="6" t="s">
        <v>38</v>
      </c>
      <c r="AB496" s="9" t="s">
        <v>38</v>
      </c>
      <c r="AC496" s="6" t="s">
        <v>45</v>
      </c>
      <c r="AD496" s="6" t="s">
        <v>45</v>
      </c>
      <c r="AE496" s="6" t="s">
        <v>45</v>
      </c>
      <c r="AF496" s="6" t="s">
        <v>46</v>
      </c>
      <c r="AG496" s="6" t="s">
        <v>65</v>
      </c>
      <c r="AH496" s="9" t="s">
        <v>38</v>
      </c>
    </row>
    <row r="497" spans="1:34" ht="20.100000000000001" customHeight="1" x14ac:dyDescent="0.25">
      <c r="A497" s="6" t="s">
        <v>79</v>
      </c>
      <c r="B497" s="10">
        <v>46170</v>
      </c>
      <c r="C497" s="8" t="str">
        <f>HYPERLINK("https://epingalert.org/en/Search?viewData= G/SPS/N/BDI/166, G/SPS/N/KEN/377, G/SPS/N/RWA/159, G/SPS/N/TZA/547, G/SPS/N/UGA/488"," G/SPS/N/BDI/166, G/SPS/N/KEN/377, G/SPS/N/RWA/159, G/SPS/N/TZA/547, G/SPS/N/UGA/488")</f>
        <v xml:space="preserve"> G/SPS/N/BDI/166, G/SPS/N/KEN/377, G/SPS/N/RWA/159, G/SPS/N/TZA/547, G/SPS/N/UGA/488</v>
      </c>
      <c r="D497" s="9" t="s">
        <v>192</v>
      </c>
      <c r="E497" s="9" t="s">
        <v>193</v>
      </c>
      <c r="F497" s="9" t="s">
        <v>95</v>
      </c>
      <c r="G497" s="9" t="s">
        <v>96</v>
      </c>
      <c r="H497" s="9" t="s">
        <v>71</v>
      </c>
      <c r="I497" s="9" t="s">
        <v>60</v>
      </c>
      <c r="J497" s="9" t="s">
        <v>38</v>
      </c>
      <c r="K497" s="9" t="s">
        <v>61</v>
      </c>
      <c r="L497" s="6" t="s">
        <v>38</v>
      </c>
      <c r="M497" s="10">
        <v>46230</v>
      </c>
      <c r="N497" s="7" t="s">
        <v>181</v>
      </c>
      <c r="O497" s="7" t="s">
        <v>42</v>
      </c>
      <c r="P497" s="6" t="s">
        <v>43</v>
      </c>
      <c r="Q497" s="9" t="s">
        <v>194</v>
      </c>
      <c r="R497" s="6" t="str">
        <f>HYPERLINK("https://docs.wto.org/imrd/directdoc.asp?DDFDocuments/t/G/SPS/NBDI166.docx", "https://docs.wto.org/imrd/directdoc.asp?DDFDocuments/t/G/SPS/NBDI166.docx")</f>
        <v>https://docs.wto.org/imrd/directdoc.asp?DDFDocuments/t/G/SPS/NBDI166.docx</v>
      </c>
      <c r="S497" s="6"/>
      <c r="T497" s="6"/>
      <c r="U497" s="6" t="s">
        <v>38</v>
      </c>
      <c r="V497" s="6" t="s">
        <v>38</v>
      </c>
      <c r="W497" s="6" t="s">
        <v>38</v>
      </c>
      <c r="X497" s="6" t="s">
        <v>38</v>
      </c>
      <c r="Y497" s="6" t="s">
        <v>38</v>
      </c>
      <c r="Z497" s="6" t="s">
        <v>38</v>
      </c>
      <c r="AA497" s="6" t="s">
        <v>38</v>
      </c>
      <c r="AB497" s="9" t="s">
        <v>38</v>
      </c>
      <c r="AC497" s="6" t="s">
        <v>45</v>
      </c>
      <c r="AD497" s="6" t="s">
        <v>45</v>
      </c>
      <c r="AE497" s="6" t="s">
        <v>45</v>
      </c>
      <c r="AF497" s="6" t="s">
        <v>46</v>
      </c>
      <c r="AG497" s="6" t="s">
        <v>65</v>
      </c>
      <c r="AH497" s="9" t="s">
        <v>38</v>
      </c>
    </row>
    <row r="498" spans="1:34" ht="20.100000000000001" customHeight="1" x14ac:dyDescent="0.25">
      <c r="A498" s="6" t="s">
        <v>80</v>
      </c>
      <c r="B498" s="10">
        <v>46170</v>
      </c>
      <c r="C498" s="8" t="str">
        <f>HYPERLINK("https://epingalert.org/en/Search?viewData= G/SPS/N/BDI/166, G/SPS/N/KEN/377, G/SPS/N/RWA/159, G/SPS/N/TZA/547, G/SPS/N/UGA/488"," G/SPS/N/BDI/166, G/SPS/N/KEN/377, G/SPS/N/RWA/159, G/SPS/N/TZA/547, G/SPS/N/UGA/488")</f>
        <v xml:space="preserve"> G/SPS/N/BDI/166, G/SPS/N/KEN/377, G/SPS/N/RWA/159, G/SPS/N/TZA/547, G/SPS/N/UGA/488</v>
      </c>
      <c r="D498" s="9" t="s">
        <v>192</v>
      </c>
      <c r="E498" s="9" t="s">
        <v>193</v>
      </c>
      <c r="F498" s="9" t="s">
        <v>95</v>
      </c>
      <c r="G498" s="9" t="s">
        <v>96</v>
      </c>
      <c r="H498" s="9" t="s">
        <v>71</v>
      </c>
      <c r="I498" s="9" t="s">
        <v>60</v>
      </c>
      <c r="J498" s="9" t="s">
        <v>38</v>
      </c>
      <c r="K498" s="9" t="s">
        <v>61</v>
      </c>
      <c r="L498" s="6" t="s">
        <v>38</v>
      </c>
      <c r="M498" s="10">
        <v>46230</v>
      </c>
      <c r="N498" s="7" t="s">
        <v>181</v>
      </c>
      <c r="O498" s="7" t="s">
        <v>42</v>
      </c>
      <c r="P498" s="6" t="s">
        <v>43</v>
      </c>
      <c r="Q498" s="9" t="s">
        <v>194</v>
      </c>
      <c r="R498" s="6" t="str">
        <f>HYPERLINK("https://docs.wto.org/imrd/directdoc.asp?DDFDocuments/t/G/SPS/NBDI166.docx", "https://docs.wto.org/imrd/directdoc.asp?DDFDocuments/t/G/SPS/NBDI166.docx")</f>
        <v>https://docs.wto.org/imrd/directdoc.asp?DDFDocuments/t/G/SPS/NBDI166.docx</v>
      </c>
      <c r="S498" s="6"/>
      <c r="T498" s="6"/>
      <c r="U498" s="6" t="s">
        <v>38</v>
      </c>
      <c r="V498" s="6" t="s">
        <v>38</v>
      </c>
      <c r="W498" s="6" t="s">
        <v>38</v>
      </c>
      <c r="X498" s="6" t="s">
        <v>38</v>
      </c>
      <c r="Y498" s="6" t="s">
        <v>38</v>
      </c>
      <c r="Z498" s="6" t="s">
        <v>38</v>
      </c>
      <c r="AA498" s="6" t="s">
        <v>38</v>
      </c>
      <c r="AB498" s="9" t="s">
        <v>38</v>
      </c>
      <c r="AC498" s="6" t="s">
        <v>45</v>
      </c>
      <c r="AD498" s="6" t="s">
        <v>45</v>
      </c>
      <c r="AE498" s="6" t="s">
        <v>45</v>
      </c>
      <c r="AF498" s="6" t="s">
        <v>46</v>
      </c>
      <c r="AG498" s="6" t="s">
        <v>65</v>
      </c>
      <c r="AH498" s="9" t="s">
        <v>38</v>
      </c>
    </row>
    <row r="499" spans="1:34" ht="20.100000000000001" customHeight="1" x14ac:dyDescent="0.25">
      <c r="A499" s="6" t="s">
        <v>66</v>
      </c>
      <c r="B499" s="10">
        <v>46170</v>
      </c>
      <c r="C499" s="8" t="str">
        <f>HYPERLINK("https://epingalert.org/en/Search?viewData= G/TBT/N/BDI/500/Add.1, G/TBT/N/KEN/1667/Add.1, G/TBT/N/RWA/1049/Add.1, G/TBT/N/TZA/1166/Add.1, G/TBT/N/UGA/2003/Add.1"," G/TBT/N/BDI/500/Add.1, G/TBT/N/KEN/1667/Add.1, G/TBT/N/RWA/1049/Add.1, G/TBT/N/TZA/1166/Add.1, G/TBT/N/UGA/2003/Add.1")</f>
        <v xml:space="preserve"> G/TBT/N/BDI/500/Add.1, G/TBT/N/KEN/1667/Add.1, G/TBT/N/RWA/1049/Add.1, G/TBT/N/TZA/1166/Add.1, G/TBT/N/UGA/2003/Add.1</v>
      </c>
      <c r="D499" s="9" t="s">
        <v>195</v>
      </c>
      <c r="E499" s="9" t="s">
        <v>196</v>
      </c>
      <c r="F499" s="9" t="s">
        <v>197</v>
      </c>
      <c r="G499" s="9" t="s">
        <v>38</v>
      </c>
      <c r="H499" s="9" t="s">
        <v>198</v>
      </c>
      <c r="I499" s="9" t="s">
        <v>199</v>
      </c>
      <c r="J499" s="9" t="s">
        <v>38</v>
      </c>
      <c r="K499" s="9" t="s">
        <v>38</v>
      </c>
      <c r="L499" s="6"/>
      <c r="M499" s="10" t="s">
        <v>38</v>
      </c>
      <c r="N499" s="7"/>
      <c r="O499" s="7"/>
      <c r="P499" s="6" t="s">
        <v>54</v>
      </c>
      <c r="Q499" s="9" t="s">
        <v>200</v>
      </c>
      <c r="R499" s="6" t="str">
        <f>HYPERLINK("https://docs.wto.org/imrd/directdoc.asp?DDFDocuments/t/G/TBTN24/BDI500A1.docx", "https://docs.wto.org/imrd/directdoc.asp?DDFDocuments/t/G/TBTN24/BDI500A1.docx")</f>
        <v>https://docs.wto.org/imrd/directdoc.asp?DDFDocuments/t/G/TBTN24/BDI500A1.docx</v>
      </c>
      <c r="S499" s="6"/>
      <c r="T499" s="6" t="str">
        <f>HYPERLINK("https://docs.wto.org/imrd/directdoc.asp?DDFDocuments/v/G/TBTN24/BDI500A1.docx", "https://docs.wto.org/imrd/directdoc.asp?DDFDocuments/v/G/TBTN24/BDI500A1.docx")</f>
        <v>https://docs.wto.org/imrd/directdoc.asp?DDFDocuments/v/G/TBTN24/BDI500A1.docx</v>
      </c>
      <c r="U499" s="6" t="s">
        <v>46</v>
      </c>
      <c r="V499" s="6" t="s">
        <v>45</v>
      </c>
      <c r="W499" s="6" t="s">
        <v>45</v>
      </c>
      <c r="X499" s="6" t="s">
        <v>45</v>
      </c>
      <c r="Y499" s="6" t="s">
        <v>45</v>
      </c>
      <c r="Z499" s="6" t="s">
        <v>45</v>
      </c>
      <c r="AA499" s="6" t="s">
        <v>45</v>
      </c>
      <c r="AB499" s="9" t="s">
        <v>38</v>
      </c>
      <c r="AC499" s="6" t="s">
        <v>38</v>
      </c>
      <c r="AD499" s="6" t="s">
        <v>38</v>
      </c>
      <c r="AE499" s="6" t="s">
        <v>38</v>
      </c>
      <c r="AF499" s="6" t="s">
        <v>38</v>
      </c>
      <c r="AG499" s="6" t="s">
        <v>38</v>
      </c>
      <c r="AH499" s="9" t="s">
        <v>38</v>
      </c>
    </row>
    <row r="500" spans="1:34" ht="20.100000000000001" customHeight="1" x14ac:dyDescent="0.25">
      <c r="A500" s="6" t="s">
        <v>77</v>
      </c>
      <c r="B500" s="10">
        <v>46170</v>
      </c>
      <c r="C500" s="8" t="str">
        <f>HYPERLINK("https://epingalert.org/en/Search?viewData= G/TBT/N/BDI/500/Add.1, G/TBT/N/KEN/1667/Add.1, G/TBT/N/RWA/1049/Add.1, G/TBT/N/TZA/1166/Add.1, G/TBT/N/UGA/2003/Add.1"," G/TBT/N/BDI/500/Add.1, G/TBT/N/KEN/1667/Add.1, G/TBT/N/RWA/1049/Add.1, G/TBT/N/TZA/1166/Add.1, G/TBT/N/UGA/2003/Add.1")</f>
        <v xml:space="preserve"> G/TBT/N/BDI/500/Add.1, G/TBT/N/KEN/1667/Add.1, G/TBT/N/RWA/1049/Add.1, G/TBT/N/TZA/1166/Add.1, G/TBT/N/UGA/2003/Add.1</v>
      </c>
      <c r="D500" s="9" t="s">
        <v>195</v>
      </c>
      <c r="E500" s="9" t="s">
        <v>196</v>
      </c>
      <c r="F500" s="9" t="s">
        <v>197</v>
      </c>
      <c r="G500" s="9" t="s">
        <v>38</v>
      </c>
      <c r="H500" s="9" t="s">
        <v>198</v>
      </c>
      <c r="I500" s="9" t="s">
        <v>201</v>
      </c>
      <c r="J500" s="9" t="s">
        <v>38</v>
      </c>
      <c r="K500" s="9" t="s">
        <v>38</v>
      </c>
      <c r="L500" s="6"/>
      <c r="M500" s="10" t="s">
        <v>38</v>
      </c>
      <c r="N500" s="7"/>
      <c r="O500" s="7"/>
      <c r="P500" s="6" t="s">
        <v>54</v>
      </c>
      <c r="Q500" s="9" t="s">
        <v>200</v>
      </c>
      <c r="R500" s="6" t="str">
        <f>HYPERLINK("https://docs.wto.org/imrd/directdoc.asp?DDFDocuments/t/G/TBTN24/BDI500A1.docx", "https://docs.wto.org/imrd/directdoc.asp?DDFDocuments/t/G/TBTN24/BDI500A1.docx")</f>
        <v>https://docs.wto.org/imrd/directdoc.asp?DDFDocuments/t/G/TBTN24/BDI500A1.docx</v>
      </c>
      <c r="S500" s="6"/>
      <c r="T500" s="6" t="str">
        <f>HYPERLINK("https://docs.wto.org/imrd/directdoc.asp?DDFDocuments/v/G/TBTN24/BDI500A1.docx", "https://docs.wto.org/imrd/directdoc.asp?DDFDocuments/v/G/TBTN24/BDI500A1.docx")</f>
        <v>https://docs.wto.org/imrd/directdoc.asp?DDFDocuments/v/G/TBTN24/BDI500A1.docx</v>
      </c>
      <c r="U500" s="6" t="s">
        <v>46</v>
      </c>
      <c r="V500" s="6" t="s">
        <v>45</v>
      </c>
      <c r="W500" s="6" t="s">
        <v>45</v>
      </c>
      <c r="X500" s="6" t="s">
        <v>45</v>
      </c>
      <c r="Y500" s="6" t="s">
        <v>45</v>
      </c>
      <c r="Z500" s="6" t="s">
        <v>45</v>
      </c>
      <c r="AA500" s="6" t="s">
        <v>45</v>
      </c>
      <c r="AB500" s="9" t="s">
        <v>38</v>
      </c>
      <c r="AC500" s="6" t="s">
        <v>38</v>
      </c>
      <c r="AD500" s="6" t="s">
        <v>38</v>
      </c>
      <c r="AE500" s="6" t="s">
        <v>38</v>
      </c>
      <c r="AF500" s="6" t="s">
        <v>38</v>
      </c>
      <c r="AG500" s="6" t="s">
        <v>38</v>
      </c>
      <c r="AH500" s="9" t="s">
        <v>38</v>
      </c>
    </row>
    <row r="501" spans="1:34" ht="20.100000000000001" customHeight="1" x14ac:dyDescent="0.25">
      <c r="A501" s="6" t="s">
        <v>78</v>
      </c>
      <c r="B501" s="10">
        <v>46170</v>
      </c>
      <c r="C501" s="8" t="str">
        <f>HYPERLINK("https://epingalert.org/en/Search?viewData= G/TBT/N/BDI/500/Add.1, G/TBT/N/KEN/1667/Add.1, G/TBT/N/RWA/1049/Add.1, G/TBT/N/TZA/1166/Add.1, G/TBT/N/UGA/2003/Add.1"," G/TBT/N/BDI/500/Add.1, G/TBT/N/KEN/1667/Add.1, G/TBT/N/RWA/1049/Add.1, G/TBT/N/TZA/1166/Add.1, G/TBT/N/UGA/2003/Add.1")</f>
        <v xml:space="preserve"> G/TBT/N/BDI/500/Add.1, G/TBT/N/KEN/1667/Add.1, G/TBT/N/RWA/1049/Add.1, G/TBT/N/TZA/1166/Add.1, G/TBT/N/UGA/2003/Add.1</v>
      </c>
      <c r="D501" s="9" t="s">
        <v>195</v>
      </c>
      <c r="E501" s="9" t="s">
        <v>196</v>
      </c>
      <c r="F501" s="9" t="s">
        <v>197</v>
      </c>
      <c r="G501" s="9" t="s">
        <v>38</v>
      </c>
      <c r="H501" s="9" t="s">
        <v>198</v>
      </c>
      <c r="I501" s="9" t="s">
        <v>199</v>
      </c>
      <c r="J501" s="9" t="s">
        <v>38</v>
      </c>
      <c r="K501" s="9" t="s">
        <v>38</v>
      </c>
      <c r="L501" s="6"/>
      <c r="M501" s="10" t="s">
        <v>38</v>
      </c>
      <c r="N501" s="7"/>
      <c r="O501" s="7"/>
      <c r="P501" s="6" t="s">
        <v>54</v>
      </c>
      <c r="Q501" s="9" t="s">
        <v>200</v>
      </c>
      <c r="R501" s="6" t="str">
        <f>HYPERLINK("https://docs.wto.org/imrd/directdoc.asp?DDFDocuments/t/G/TBTN24/BDI500A1.docx", "https://docs.wto.org/imrd/directdoc.asp?DDFDocuments/t/G/TBTN24/BDI500A1.docx")</f>
        <v>https://docs.wto.org/imrd/directdoc.asp?DDFDocuments/t/G/TBTN24/BDI500A1.docx</v>
      </c>
      <c r="S501" s="6"/>
      <c r="T501" s="6" t="str">
        <f>HYPERLINK("https://docs.wto.org/imrd/directdoc.asp?DDFDocuments/v/G/TBTN24/BDI500A1.docx", "https://docs.wto.org/imrd/directdoc.asp?DDFDocuments/v/G/TBTN24/BDI500A1.docx")</f>
        <v>https://docs.wto.org/imrd/directdoc.asp?DDFDocuments/v/G/TBTN24/BDI500A1.docx</v>
      </c>
      <c r="U501" s="6" t="s">
        <v>46</v>
      </c>
      <c r="V501" s="6" t="s">
        <v>45</v>
      </c>
      <c r="W501" s="6" t="s">
        <v>45</v>
      </c>
      <c r="X501" s="6" t="s">
        <v>45</v>
      </c>
      <c r="Y501" s="6" t="s">
        <v>45</v>
      </c>
      <c r="Z501" s="6" t="s">
        <v>45</v>
      </c>
      <c r="AA501" s="6" t="s">
        <v>45</v>
      </c>
      <c r="AB501" s="9" t="s">
        <v>38</v>
      </c>
      <c r="AC501" s="6" t="s">
        <v>38</v>
      </c>
      <c r="AD501" s="6" t="s">
        <v>38</v>
      </c>
      <c r="AE501" s="6" t="s">
        <v>38</v>
      </c>
      <c r="AF501" s="6" t="s">
        <v>38</v>
      </c>
      <c r="AG501" s="6" t="s">
        <v>38</v>
      </c>
      <c r="AH501" s="9" t="s">
        <v>38</v>
      </c>
    </row>
    <row r="502" spans="1:34" ht="20.100000000000001" customHeight="1" x14ac:dyDescent="0.25">
      <c r="A502" s="6" t="s">
        <v>79</v>
      </c>
      <c r="B502" s="10">
        <v>46170</v>
      </c>
      <c r="C502" s="8" t="str">
        <f>HYPERLINK("https://epingalert.org/en/Search?viewData= G/TBT/N/BDI/500/Add.1, G/TBT/N/KEN/1667/Add.1, G/TBT/N/RWA/1049/Add.1, G/TBT/N/TZA/1166/Add.1, G/TBT/N/UGA/2003/Add.1"," G/TBT/N/BDI/500/Add.1, G/TBT/N/KEN/1667/Add.1, G/TBT/N/RWA/1049/Add.1, G/TBT/N/TZA/1166/Add.1, G/TBT/N/UGA/2003/Add.1")</f>
        <v xml:space="preserve"> G/TBT/N/BDI/500/Add.1, G/TBT/N/KEN/1667/Add.1, G/TBT/N/RWA/1049/Add.1, G/TBT/N/TZA/1166/Add.1, G/TBT/N/UGA/2003/Add.1</v>
      </c>
      <c r="D502" s="9" t="s">
        <v>195</v>
      </c>
      <c r="E502" s="9" t="s">
        <v>196</v>
      </c>
      <c r="F502" s="9" t="s">
        <v>197</v>
      </c>
      <c r="G502" s="9" t="s">
        <v>38</v>
      </c>
      <c r="H502" s="9" t="s">
        <v>198</v>
      </c>
      <c r="I502" s="9" t="s">
        <v>199</v>
      </c>
      <c r="J502" s="9" t="s">
        <v>38</v>
      </c>
      <c r="K502" s="9" t="s">
        <v>38</v>
      </c>
      <c r="L502" s="6"/>
      <c r="M502" s="10" t="s">
        <v>38</v>
      </c>
      <c r="N502" s="7"/>
      <c r="O502" s="7"/>
      <c r="P502" s="6" t="s">
        <v>54</v>
      </c>
      <c r="Q502" s="9" t="s">
        <v>200</v>
      </c>
      <c r="R502" s="6" t="str">
        <f>HYPERLINK("https://docs.wto.org/imrd/directdoc.asp?DDFDocuments/t/G/TBTN24/BDI500A1.docx", "https://docs.wto.org/imrd/directdoc.asp?DDFDocuments/t/G/TBTN24/BDI500A1.docx")</f>
        <v>https://docs.wto.org/imrd/directdoc.asp?DDFDocuments/t/G/TBTN24/BDI500A1.docx</v>
      </c>
      <c r="S502" s="6"/>
      <c r="T502" s="6" t="str">
        <f>HYPERLINK("https://docs.wto.org/imrd/directdoc.asp?DDFDocuments/v/G/TBTN24/BDI500A1.docx", "https://docs.wto.org/imrd/directdoc.asp?DDFDocuments/v/G/TBTN24/BDI500A1.docx")</f>
        <v>https://docs.wto.org/imrd/directdoc.asp?DDFDocuments/v/G/TBTN24/BDI500A1.docx</v>
      </c>
      <c r="U502" s="6" t="s">
        <v>46</v>
      </c>
      <c r="V502" s="6" t="s">
        <v>45</v>
      </c>
      <c r="W502" s="6" t="s">
        <v>45</v>
      </c>
      <c r="X502" s="6" t="s">
        <v>45</v>
      </c>
      <c r="Y502" s="6" t="s">
        <v>45</v>
      </c>
      <c r="Z502" s="6" t="s">
        <v>45</v>
      </c>
      <c r="AA502" s="6" t="s">
        <v>45</v>
      </c>
      <c r="AB502" s="9" t="s">
        <v>38</v>
      </c>
      <c r="AC502" s="6" t="s">
        <v>38</v>
      </c>
      <c r="AD502" s="6" t="s">
        <v>38</v>
      </c>
      <c r="AE502" s="6" t="s">
        <v>38</v>
      </c>
      <c r="AF502" s="6" t="s">
        <v>38</v>
      </c>
      <c r="AG502" s="6" t="s">
        <v>38</v>
      </c>
      <c r="AH502" s="9" t="s">
        <v>38</v>
      </c>
    </row>
    <row r="503" spans="1:34" ht="20.100000000000001" customHeight="1" x14ac:dyDescent="0.25">
      <c r="A503" s="6" t="s">
        <v>80</v>
      </c>
      <c r="B503" s="10">
        <v>46170</v>
      </c>
      <c r="C503" s="8" t="str">
        <f>HYPERLINK("https://epingalert.org/en/Search?viewData= G/TBT/N/BDI/500/Add.1, G/TBT/N/KEN/1667/Add.1, G/TBT/N/RWA/1049/Add.1, G/TBT/N/TZA/1166/Add.1, G/TBT/N/UGA/2003/Add.1"," G/TBT/N/BDI/500/Add.1, G/TBT/N/KEN/1667/Add.1, G/TBT/N/RWA/1049/Add.1, G/TBT/N/TZA/1166/Add.1, G/TBT/N/UGA/2003/Add.1")</f>
        <v xml:space="preserve"> G/TBT/N/BDI/500/Add.1, G/TBT/N/KEN/1667/Add.1, G/TBT/N/RWA/1049/Add.1, G/TBT/N/TZA/1166/Add.1, G/TBT/N/UGA/2003/Add.1</v>
      </c>
      <c r="D503" s="9" t="s">
        <v>195</v>
      </c>
      <c r="E503" s="9" t="s">
        <v>196</v>
      </c>
      <c r="F503" s="9" t="s">
        <v>197</v>
      </c>
      <c r="G503" s="9" t="s">
        <v>38</v>
      </c>
      <c r="H503" s="9" t="s">
        <v>198</v>
      </c>
      <c r="I503" s="9" t="s">
        <v>199</v>
      </c>
      <c r="J503" s="9" t="s">
        <v>38</v>
      </c>
      <c r="K503" s="9" t="s">
        <v>38</v>
      </c>
      <c r="L503" s="6"/>
      <c r="M503" s="10" t="s">
        <v>38</v>
      </c>
      <c r="N503" s="7"/>
      <c r="O503" s="7"/>
      <c r="P503" s="6" t="s">
        <v>54</v>
      </c>
      <c r="Q503" s="9" t="s">
        <v>200</v>
      </c>
      <c r="R503" s="6" t="str">
        <f>HYPERLINK("https://docs.wto.org/imrd/directdoc.asp?DDFDocuments/t/G/TBTN24/BDI500A1.docx", "https://docs.wto.org/imrd/directdoc.asp?DDFDocuments/t/G/TBTN24/BDI500A1.docx")</f>
        <v>https://docs.wto.org/imrd/directdoc.asp?DDFDocuments/t/G/TBTN24/BDI500A1.docx</v>
      </c>
      <c r="S503" s="6"/>
      <c r="T503" s="6" t="str">
        <f>HYPERLINK("https://docs.wto.org/imrd/directdoc.asp?DDFDocuments/v/G/TBTN24/BDI500A1.docx", "https://docs.wto.org/imrd/directdoc.asp?DDFDocuments/v/G/TBTN24/BDI500A1.docx")</f>
        <v>https://docs.wto.org/imrd/directdoc.asp?DDFDocuments/v/G/TBTN24/BDI500A1.docx</v>
      </c>
      <c r="U503" s="6" t="s">
        <v>46</v>
      </c>
      <c r="V503" s="6" t="s">
        <v>45</v>
      </c>
      <c r="W503" s="6" t="s">
        <v>45</v>
      </c>
      <c r="X503" s="6" t="s">
        <v>45</v>
      </c>
      <c r="Y503" s="6" t="s">
        <v>45</v>
      </c>
      <c r="Z503" s="6" t="s">
        <v>45</v>
      </c>
      <c r="AA503" s="6" t="s">
        <v>45</v>
      </c>
      <c r="AB503" s="9" t="s">
        <v>38</v>
      </c>
      <c r="AC503" s="6" t="s">
        <v>38</v>
      </c>
      <c r="AD503" s="6" t="s">
        <v>38</v>
      </c>
      <c r="AE503" s="6" t="s">
        <v>38</v>
      </c>
      <c r="AF503" s="6" t="s">
        <v>38</v>
      </c>
      <c r="AG503" s="6" t="s">
        <v>38</v>
      </c>
      <c r="AH503" s="9" t="s">
        <v>38</v>
      </c>
    </row>
    <row r="504" spans="1:34" ht="20.100000000000001" customHeight="1" x14ac:dyDescent="0.25">
      <c r="A504" s="6" t="s">
        <v>66</v>
      </c>
      <c r="B504" s="10">
        <v>46170</v>
      </c>
      <c r="C504" s="8" t="str">
        <f>HYPERLINK("https://epingalert.org/en/Search?viewData= G/TBT/N/BDI/501/Add.1, G/TBT/N/KEN/1668/Add.1, G/TBT/N/RWA/1050/Add.1, G/TBT/N/TZA/1167/Add.1, G/TBT/N/UGA/2004/Add.1"," G/TBT/N/BDI/501/Add.1, G/TBT/N/KEN/1668/Add.1, G/TBT/N/RWA/1050/Add.1, G/TBT/N/TZA/1167/Add.1, G/TBT/N/UGA/2004/Add.1")</f>
        <v xml:space="preserve"> G/TBT/N/BDI/501/Add.1, G/TBT/N/KEN/1668/Add.1, G/TBT/N/RWA/1050/Add.1, G/TBT/N/TZA/1167/Add.1, G/TBT/N/UGA/2004/Add.1</v>
      </c>
      <c r="D504" s="9" t="s">
        <v>202</v>
      </c>
      <c r="E504" s="9" t="s">
        <v>203</v>
      </c>
      <c r="F504" s="9" t="s">
        <v>197</v>
      </c>
      <c r="G504" s="9" t="s">
        <v>38</v>
      </c>
      <c r="H504" s="9" t="s">
        <v>198</v>
      </c>
      <c r="I504" s="9" t="s">
        <v>201</v>
      </c>
      <c r="J504" s="9" t="s">
        <v>38</v>
      </c>
      <c r="K504" s="9" t="s">
        <v>38</v>
      </c>
      <c r="L504" s="6"/>
      <c r="M504" s="10" t="s">
        <v>38</v>
      </c>
      <c r="N504" s="7"/>
      <c r="O504" s="7"/>
      <c r="P504" s="6" t="s">
        <v>54</v>
      </c>
      <c r="Q504" s="9" t="s">
        <v>200</v>
      </c>
      <c r="R504" s="6" t="str">
        <f>HYPERLINK("https://docs.wto.org/imrd/directdoc.asp?DDFDocuments/t/G/TBTN24/BDI501A1.docx", "https://docs.wto.org/imrd/directdoc.asp?DDFDocuments/t/G/TBTN24/BDI501A1.docx")</f>
        <v>https://docs.wto.org/imrd/directdoc.asp?DDFDocuments/t/G/TBTN24/BDI501A1.docx</v>
      </c>
      <c r="S504" s="6"/>
      <c r="T504" s="6"/>
      <c r="U504" s="6" t="s">
        <v>46</v>
      </c>
      <c r="V504" s="6" t="s">
        <v>45</v>
      </c>
      <c r="W504" s="6" t="s">
        <v>45</v>
      </c>
      <c r="X504" s="6" t="s">
        <v>45</v>
      </c>
      <c r="Y504" s="6" t="s">
        <v>45</v>
      </c>
      <c r="Z504" s="6" t="s">
        <v>45</v>
      </c>
      <c r="AA504" s="6" t="s">
        <v>45</v>
      </c>
      <c r="AB504" s="9" t="s">
        <v>38</v>
      </c>
      <c r="AC504" s="6" t="s">
        <v>38</v>
      </c>
      <c r="AD504" s="6" t="s">
        <v>38</v>
      </c>
      <c r="AE504" s="6" t="s">
        <v>38</v>
      </c>
      <c r="AF504" s="6" t="s">
        <v>38</v>
      </c>
      <c r="AG504" s="6" t="s">
        <v>38</v>
      </c>
      <c r="AH504" s="9" t="s">
        <v>38</v>
      </c>
    </row>
    <row r="505" spans="1:34" ht="20.100000000000001" customHeight="1" x14ac:dyDescent="0.25">
      <c r="A505" s="6" t="s">
        <v>77</v>
      </c>
      <c r="B505" s="10">
        <v>46170</v>
      </c>
      <c r="C505" s="8" t="str">
        <f>HYPERLINK("https://epingalert.org/en/Search?viewData= G/TBT/N/BDI/501/Add.1, G/TBT/N/KEN/1668/Add.1, G/TBT/N/RWA/1050/Add.1, G/TBT/N/TZA/1167/Add.1, G/TBT/N/UGA/2004/Add.1"," G/TBT/N/BDI/501/Add.1, G/TBT/N/KEN/1668/Add.1, G/TBT/N/RWA/1050/Add.1, G/TBT/N/TZA/1167/Add.1, G/TBT/N/UGA/2004/Add.1")</f>
        <v xml:space="preserve"> G/TBT/N/BDI/501/Add.1, G/TBT/N/KEN/1668/Add.1, G/TBT/N/RWA/1050/Add.1, G/TBT/N/TZA/1167/Add.1, G/TBT/N/UGA/2004/Add.1</v>
      </c>
      <c r="D505" s="9" t="s">
        <v>202</v>
      </c>
      <c r="E505" s="9" t="s">
        <v>203</v>
      </c>
      <c r="F505" s="9" t="s">
        <v>197</v>
      </c>
      <c r="G505" s="9" t="s">
        <v>38</v>
      </c>
      <c r="H505" s="9" t="s">
        <v>198</v>
      </c>
      <c r="I505" s="9" t="s">
        <v>201</v>
      </c>
      <c r="J505" s="9" t="s">
        <v>38</v>
      </c>
      <c r="K505" s="9" t="s">
        <v>38</v>
      </c>
      <c r="L505" s="6"/>
      <c r="M505" s="10" t="s">
        <v>38</v>
      </c>
      <c r="N505" s="7"/>
      <c r="O505" s="7"/>
      <c r="P505" s="6" t="s">
        <v>54</v>
      </c>
      <c r="Q505" s="9" t="s">
        <v>200</v>
      </c>
      <c r="R505" s="6" t="str">
        <f>HYPERLINK("https://docs.wto.org/imrd/directdoc.asp?DDFDocuments/t/G/TBTN24/BDI501A1.docx", "https://docs.wto.org/imrd/directdoc.asp?DDFDocuments/t/G/TBTN24/BDI501A1.docx")</f>
        <v>https://docs.wto.org/imrd/directdoc.asp?DDFDocuments/t/G/TBTN24/BDI501A1.docx</v>
      </c>
      <c r="S505" s="6"/>
      <c r="T505" s="6"/>
      <c r="U505" s="6" t="s">
        <v>46</v>
      </c>
      <c r="V505" s="6" t="s">
        <v>45</v>
      </c>
      <c r="W505" s="6" t="s">
        <v>45</v>
      </c>
      <c r="X505" s="6" t="s">
        <v>45</v>
      </c>
      <c r="Y505" s="6" t="s">
        <v>45</v>
      </c>
      <c r="Z505" s="6" t="s">
        <v>45</v>
      </c>
      <c r="AA505" s="6" t="s">
        <v>45</v>
      </c>
      <c r="AB505" s="9" t="s">
        <v>38</v>
      </c>
      <c r="AC505" s="6" t="s">
        <v>38</v>
      </c>
      <c r="AD505" s="6" t="s">
        <v>38</v>
      </c>
      <c r="AE505" s="6" t="s">
        <v>38</v>
      </c>
      <c r="AF505" s="6" t="s">
        <v>38</v>
      </c>
      <c r="AG505" s="6" t="s">
        <v>38</v>
      </c>
      <c r="AH505" s="9" t="s">
        <v>38</v>
      </c>
    </row>
    <row r="506" spans="1:34" ht="20.100000000000001" customHeight="1" x14ac:dyDescent="0.25">
      <c r="A506" s="6" t="s">
        <v>78</v>
      </c>
      <c r="B506" s="10">
        <v>46170</v>
      </c>
      <c r="C506" s="8" t="str">
        <f>HYPERLINK("https://epingalert.org/en/Search?viewData= G/TBT/N/BDI/501/Add.1, G/TBT/N/KEN/1668/Add.1, G/TBT/N/RWA/1050/Add.1, G/TBT/N/TZA/1167/Add.1, G/TBT/N/UGA/2004/Add.1"," G/TBT/N/BDI/501/Add.1, G/TBT/N/KEN/1668/Add.1, G/TBT/N/RWA/1050/Add.1, G/TBT/N/TZA/1167/Add.1, G/TBT/N/UGA/2004/Add.1")</f>
        <v xml:space="preserve"> G/TBT/N/BDI/501/Add.1, G/TBT/N/KEN/1668/Add.1, G/TBT/N/RWA/1050/Add.1, G/TBT/N/TZA/1167/Add.1, G/TBT/N/UGA/2004/Add.1</v>
      </c>
      <c r="D506" s="9" t="s">
        <v>202</v>
      </c>
      <c r="E506" s="9" t="s">
        <v>203</v>
      </c>
      <c r="F506" s="9" t="s">
        <v>197</v>
      </c>
      <c r="G506" s="9" t="s">
        <v>38</v>
      </c>
      <c r="H506" s="9" t="s">
        <v>198</v>
      </c>
      <c r="I506" s="9" t="s">
        <v>201</v>
      </c>
      <c r="J506" s="9" t="s">
        <v>38</v>
      </c>
      <c r="K506" s="9" t="s">
        <v>38</v>
      </c>
      <c r="L506" s="6"/>
      <c r="M506" s="10" t="s">
        <v>38</v>
      </c>
      <c r="N506" s="7"/>
      <c r="O506" s="7"/>
      <c r="P506" s="6" t="s">
        <v>54</v>
      </c>
      <c r="Q506" s="9" t="s">
        <v>200</v>
      </c>
      <c r="R506" s="6" t="str">
        <f>HYPERLINK("https://docs.wto.org/imrd/directdoc.asp?DDFDocuments/t/G/TBTN24/BDI501A1.docx", "https://docs.wto.org/imrd/directdoc.asp?DDFDocuments/t/G/TBTN24/BDI501A1.docx")</f>
        <v>https://docs.wto.org/imrd/directdoc.asp?DDFDocuments/t/G/TBTN24/BDI501A1.docx</v>
      </c>
      <c r="S506" s="6"/>
      <c r="T506" s="6"/>
      <c r="U506" s="6" t="s">
        <v>46</v>
      </c>
      <c r="V506" s="6" t="s">
        <v>45</v>
      </c>
      <c r="W506" s="6" t="s">
        <v>45</v>
      </c>
      <c r="X506" s="6" t="s">
        <v>45</v>
      </c>
      <c r="Y506" s="6" t="s">
        <v>45</v>
      </c>
      <c r="Z506" s="6" t="s">
        <v>45</v>
      </c>
      <c r="AA506" s="6" t="s">
        <v>45</v>
      </c>
      <c r="AB506" s="9" t="s">
        <v>38</v>
      </c>
      <c r="AC506" s="6" t="s">
        <v>38</v>
      </c>
      <c r="AD506" s="6" t="s">
        <v>38</v>
      </c>
      <c r="AE506" s="6" t="s">
        <v>38</v>
      </c>
      <c r="AF506" s="6" t="s">
        <v>38</v>
      </c>
      <c r="AG506" s="6" t="s">
        <v>38</v>
      </c>
      <c r="AH506" s="9" t="s">
        <v>38</v>
      </c>
    </row>
    <row r="507" spans="1:34" ht="20.100000000000001" customHeight="1" x14ac:dyDescent="0.25">
      <c r="A507" s="6" t="s">
        <v>79</v>
      </c>
      <c r="B507" s="10">
        <v>46170</v>
      </c>
      <c r="C507" s="8" t="str">
        <f>HYPERLINK("https://epingalert.org/en/Search?viewData= G/TBT/N/BDI/501/Add.1, G/TBT/N/KEN/1668/Add.1, G/TBT/N/RWA/1050/Add.1, G/TBT/N/TZA/1167/Add.1, G/TBT/N/UGA/2004/Add.1"," G/TBT/N/BDI/501/Add.1, G/TBT/N/KEN/1668/Add.1, G/TBT/N/RWA/1050/Add.1, G/TBT/N/TZA/1167/Add.1, G/TBT/N/UGA/2004/Add.1")</f>
        <v xml:space="preserve"> G/TBT/N/BDI/501/Add.1, G/TBT/N/KEN/1668/Add.1, G/TBT/N/RWA/1050/Add.1, G/TBT/N/TZA/1167/Add.1, G/TBT/N/UGA/2004/Add.1</v>
      </c>
      <c r="D507" s="9" t="s">
        <v>202</v>
      </c>
      <c r="E507" s="9" t="s">
        <v>203</v>
      </c>
      <c r="F507" s="9" t="s">
        <v>197</v>
      </c>
      <c r="G507" s="9" t="s">
        <v>38</v>
      </c>
      <c r="H507" s="9" t="s">
        <v>198</v>
      </c>
      <c r="I507" s="9" t="s">
        <v>201</v>
      </c>
      <c r="J507" s="9" t="s">
        <v>38</v>
      </c>
      <c r="K507" s="9" t="s">
        <v>38</v>
      </c>
      <c r="L507" s="6"/>
      <c r="M507" s="10" t="s">
        <v>38</v>
      </c>
      <c r="N507" s="7"/>
      <c r="O507" s="7"/>
      <c r="P507" s="6" t="s">
        <v>54</v>
      </c>
      <c r="Q507" s="9" t="s">
        <v>200</v>
      </c>
      <c r="R507" s="6" t="str">
        <f>HYPERLINK("https://docs.wto.org/imrd/directdoc.asp?DDFDocuments/t/G/TBTN24/BDI501A1.docx", "https://docs.wto.org/imrd/directdoc.asp?DDFDocuments/t/G/TBTN24/BDI501A1.docx")</f>
        <v>https://docs.wto.org/imrd/directdoc.asp?DDFDocuments/t/G/TBTN24/BDI501A1.docx</v>
      </c>
      <c r="S507" s="6"/>
      <c r="T507" s="6"/>
      <c r="U507" s="6" t="s">
        <v>46</v>
      </c>
      <c r="V507" s="6" t="s">
        <v>45</v>
      </c>
      <c r="W507" s="6" t="s">
        <v>45</v>
      </c>
      <c r="X507" s="6" t="s">
        <v>45</v>
      </c>
      <c r="Y507" s="6" t="s">
        <v>45</v>
      </c>
      <c r="Z507" s="6" t="s">
        <v>45</v>
      </c>
      <c r="AA507" s="6" t="s">
        <v>45</v>
      </c>
      <c r="AB507" s="9" t="s">
        <v>38</v>
      </c>
      <c r="AC507" s="6" t="s">
        <v>38</v>
      </c>
      <c r="AD507" s="6" t="s">
        <v>38</v>
      </c>
      <c r="AE507" s="6" t="s">
        <v>38</v>
      </c>
      <c r="AF507" s="6" t="s">
        <v>38</v>
      </c>
      <c r="AG507" s="6" t="s">
        <v>38</v>
      </c>
      <c r="AH507" s="9" t="s">
        <v>38</v>
      </c>
    </row>
    <row r="508" spans="1:34" ht="20.100000000000001" customHeight="1" x14ac:dyDescent="0.25">
      <c r="A508" s="6" t="s">
        <v>80</v>
      </c>
      <c r="B508" s="10">
        <v>46170</v>
      </c>
      <c r="C508" s="8" t="str">
        <f>HYPERLINK("https://epingalert.org/en/Search?viewData= G/TBT/N/BDI/501/Add.1, G/TBT/N/KEN/1668/Add.1, G/TBT/N/RWA/1050/Add.1, G/TBT/N/TZA/1167/Add.1, G/TBT/N/UGA/2004/Add.1"," G/TBT/N/BDI/501/Add.1, G/TBT/N/KEN/1668/Add.1, G/TBT/N/RWA/1050/Add.1, G/TBT/N/TZA/1167/Add.1, G/TBT/N/UGA/2004/Add.1")</f>
        <v xml:space="preserve"> G/TBT/N/BDI/501/Add.1, G/TBT/N/KEN/1668/Add.1, G/TBT/N/RWA/1050/Add.1, G/TBT/N/TZA/1167/Add.1, G/TBT/N/UGA/2004/Add.1</v>
      </c>
      <c r="D508" s="9" t="s">
        <v>202</v>
      </c>
      <c r="E508" s="9" t="s">
        <v>203</v>
      </c>
      <c r="F508" s="9" t="s">
        <v>197</v>
      </c>
      <c r="G508" s="9" t="s">
        <v>38</v>
      </c>
      <c r="H508" s="9" t="s">
        <v>198</v>
      </c>
      <c r="I508" s="9" t="s">
        <v>201</v>
      </c>
      <c r="J508" s="9" t="s">
        <v>38</v>
      </c>
      <c r="K508" s="9" t="s">
        <v>38</v>
      </c>
      <c r="L508" s="6"/>
      <c r="M508" s="10" t="s">
        <v>38</v>
      </c>
      <c r="N508" s="7"/>
      <c r="O508" s="7"/>
      <c r="P508" s="6" t="s">
        <v>54</v>
      </c>
      <c r="Q508" s="9" t="s">
        <v>200</v>
      </c>
      <c r="R508" s="6" t="str">
        <f>HYPERLINK("https://docs.wto.org/imrd/directdoc.asp?DDFDocuments/t/G/TBTN24/BDI501A1.docx", "https://docs.wto.org/imrd/directdoc.asp?DDFDocuments/t/G/TBTN24/BDI501A1.docx")</f>
        <v>https://docs.wto.org/imrd/directdoc.asp?DDFDocuments/t/G/TBTN24/BDI501A1.docx</v>
      </c>
      <c r="S508" s="6"/>
      <c r="T508" s="6"/>
      <c r="U508" s="6" t="s">
        <v>46</v>
      </c>
      <c r="V508" s="6" t="s">
        <v>45</v>
      </c>
      <c r="W508" s="6" t="s">
        <v>45</v>
      </c>
      <c r="X508" s="6" t="s">
        <v>45</v>
      </c>
      <c r="Y508" s="6" t="s">
        <v>45</v>
      </c>
      <c r="Z508" s="6" t="s">
        <v>45</v>
      </c>
      <c r="AA508" s="6" t="s">
        <v>45</v>
      </c>
      <c r="AB508" s="9" t="s">
        <v>38</v>
      </c>
      <c r="AC508" s="6" t="s">
        <v>38</v>
      </c>
      <c r="AD508" s="6" t="s">
        <v>38</v>
      </c>
      <c r="AE508" s="6" t="s">
        <v>38</v>
      </c>
      <c r="AF508" s="6" t="s">
        <v>38</v>
      </c>
      <c r="AG508" s="6" t="s">
        <v>38</v>
      </c>
      <c r="AH508" s="9" t="s">
        <v>38</v>
      </c>
    </row>
    <row r="509" spans="1:34" ht="20.100000000000001" customHeight="1" x14ac:dyDescent="0.25">
      <c r="A509" s="6" t="s">
        <v>66</v>
      </c>
      <c r="B509" s="10">
        <v>46170</v>
      </c>
      <c r="C509" s="8" t="str">
        <f>HYPERLINK("https://epingalert.org/en/Search?viewData= G/TBT/N/BDI/502/Add.1, G/TBT/N/KEN/1669/Add.1, G/TBT/N/RWA/1051/Add.1, G/TBT/N/TZA/1168/Add.1, G/TBT/N/UGA/2005/Add.1"," G/TBT/N/BDI/502/Add.1, G/TBT/N/KEN/1669/Add.1, G/TBT/N/RWA/1051/Add.1, G/TBT/N/TZA/1168/Add.1, G/TBT/N/UGA/2005/Add.1")</f>
        <v xml:space="preserve"> G/TBT/N/BDI/502/Add.1, G/TBT/N/KEN/1669/Add.1, G/TBT/N/RWA/1051/Add.1, G/TBT/N/TZA/1168/Add.1, G/TBT/N/UGA/2005/Add.1</v>
      </c>
      <c r="D509" s="9" t="s">
        <v>204</v>
      </c>
      <c r="E509" s="9" t="s">
        <v>205</v>
      </c>
      <c r="F509" s="9" t="s">
        <v>197</v>
      </c>
      <c r="G509" s="9" t="s">
        <v>38</v>
      </c>
      <c r="H509" s="9" t="s">
        <v>198</v>
      </c>
      <c r="I509" s="9" t="s">
        <v>199</v>
      </c>
      <c r="J509" s="9" t="s">
        <v>38</v>
      </c>
      <c r="K509" s="9" t="s">
        <v>38</v>
      </c>
      <c r="L509" s="6"/>
      <c r="M509" s="10" t="s">
        <v>38</v>
      </c>
      <c r="N509" s="7"/>
      <c r="O509" s="7"/>
      <c r="P509" s="6" t="s">
        <v>54</v>
      </c>
      <c r="Q509" s="9" t="s">
        <v>200</v>
      </c>
      <c r="R509" s="6" t="str">
        <f>HYPERLINK("https://docs.wto.org/imrd/directdoc.asp?DDFDocuments/t/G/TBTN24/BDI502A1.docx", "https://docs.wto.org/imrd/directdoc.asp?DDFDocuments/t/G/TBTN24/BDI502A1.docx")</f>
        <v>https://docs.wto.org/imrd/directdoc.asp?DDFDocuments/t/G/TBTN24/BDI502A1.docx</v>
      </c>
      <c r="S509" s="6"/>
      <c r="T509" s="6"/>
      <c r="U509" s="6" t="s">
        <v>46</v>
      </c>
      <c r="V509" s="6" t="s">
        <v>45</v>
      </c>
      <c r="W509" s="6" t="s">
        <v>45</v>
      </c>
      <c r="X509" s="6" t="s">
        <v>45</v>
      </c>
      <c r="Y509" s="6" t="s">
        <v>45</v>
      </c>
      <c r="Z509" s="6" t="s">
        <v>45</v>
      </c>
      <c r="AA509" s="6" t="s">
        <v>45</v>
      </c>
      <c r="AB509" s="9" t="s">
        <v>38</v>
      </c>
      <c r="AC509" s="6" t="s">
        <v>38</v>
      </c>
      <c r="AD509" s="6" t="s">
        <v>38</v>
      </c>
      <c r="AE509" s="6" t="s">
        <v>38</v>
      </c>
      <c r="AF509" s="6" t="s">
        <v>38</v>
      </c>
      <c r="AG509" s="6" t="s">
        <v>38</v>
      </c>
      <c r="AH509" s="9" t="s">
        <v>38</v>
      </c>
    </row>
    <row r="510" spans="1:34" ht="20.100000000000001" customHeight="1" x14ac:dyDescent="0.25">
      <c r="A510" s="6" t="s">
        <v>77</v>
      </c>
      <c r="B510" s="10">
        <v>46170</v>
      </c>
      <c r="C510" s="8" t="str">
        <f>HYPERLINK("https://epingalert.org/en/Search?viewData= G/TBT/N/BDI/502/Add.1, G/TBT/N/KEN/1669/Add.1, G/TBT/N/RWA/1051/Add.1, G/TBT/N/TZA/1168/Add.1, G/TBT/N/UGA/2005/Add.1"," G/TBT/N/BDI/502/Add.1, G/TBT/N/KEN/1669/Add.1, G/TBT/N/RWA/1051/Add.1, G/TBT/N/TZA/1168/Add.1, G/TBT/N/UGA/2005/Add.1")</f>
        <v xml:space="preserve"> G/TBT/N/BDI/502/Add.1, G/TBT/N/KEN/1669/Add.1, G/TBT/N/RWA/1051/Add.1, G/TBT/N/TZA/1168/Add.1, G/TBT/N/UGA/2005/Add.1</v>
      </c>
      <c r="D510" s="9" t="s">
        <v>204</v>
      </c>
      <c r="E510" s="9" t="s">
        <v>205</v>
      </c>
      <c r="F510" s="9" t="s">
        <v>197</v>
      </c>
      <c r="G510" s="9" t="s">
        <v>38</v>
      </c>
      <c r="H510" s="9" t="s">
        <v>198</v>
      </c>
      <c r="I510" s="9" t="s">
        <v>201</v>
      </c>
      <c r="J510" s="9" t="s">
        <v>38</v>
      </c>
      <c r="K510" s="9" t="s">
        <v>38</v>
      </c>
      <c r="L510" s="6"/>
      <c r="M510" s="10" t="s">
        <v>38</v>
      </c>
      <c r="N510" s="7"/>
      <c r="O510" s="7"/>
      <c r="P510" s="6" t="s">
        <v>54</v>
      </c>
      <c r="Q510" s="9" t="s">
        <v>200</v>
      </c>
      <c r="R510" s="6" t="str">
        <f>HYPERLINK("https://docs.wto.org/imrd/directdoc.asp?DDFDocuments/t/G/TBTN24/BDI502A1.docx", "https://docs.wto.org/imrd/directdoc.asp?DDFDocuments/t/G/TBTN24/BDI502A1.docx")</f>
        <v>https://docs.wto.org/imrd/directdoc.asp?DDFDocuments/t/G/TBTN24/BDI502A1.docx</v>
      </c>
      <c r="S510" s="6"/>
      <c r="T510" s="6"/>
      <c r="U510" s="6" t="s">
        <v>46</v>
      </c>
      <c r="V510" s="6" t="s">
        <v>45</v>
      </c>
      <c r="W510" s="6" t="s">
        <v>45</v>
      </c>
      <c r="X510" s="6" t="s">
        <v>45</v>
      </c>
      <c r="Y510" s="6" t="s">
        <v>45</v>
      </c>
      <c r="Z510" s="6" t="s">
        <v>45</v>
      </c>
      <c r="AA510" s="6" t="s">
        <v>45</v>
      </c>
      <c r="AB510" s="9" t="s">
        <v>38</v>
      </c>
      <c r="AC510" s="6" t="s">
        <v>38</v>
      </c>
      <c r="AD510" s="6" t="s">
        <v>38</v>
      </c>
      <c r="AE510" s="6" t="s">
        <v>38</v>
      </c>
      <c r="AF510" s="6" t="s">
        <v>38</v>
      </c>
      <c r="AG510" s="6" t="s">
        <v>38</v>
      </c>
      <c r="AH510" s="9" t="s">
        <v>38</v>
      </c>
    </row>
    <row r="511" spans="1:34" ht="20.100000000000001" customHeight="1" x14ac:dyDescent="0.25">
      <c r="A511" s="6" t="s">
        <v>78</v>
      </c>
      <c r="B511" s="10">
        <v>46170</v>
      </c>
      <c r="C511" s="8" t="str">
        <f>HYPERLINK("https://epingalert.org/en/Search?viewData= G/TBT/N/BDI/502/Add.1, G/TBT/N/KEN/1669/Add.1, G/TBT/N/RWA/1051/Add.1, G/TBT/N/TZA/1168/Add.1, G/TBT/N/UGA/2005/Add.1"," G/TBT/N/BDI/502/Add.1, G/TBT/N/KEN/1669/Add.1, G/TBT/N/RWA/1051/Add.1, G/TBT/N/TZA/1168/Add.1, G/TBT/N/UGA/2005/Add.1")</f>
        <v xml:space="preserve"> G/TBT/N/BDI/502/Add.1, G/TBT/N/KEN/1669/Add.1, G/TBT/N/RWA/1051/Add.1, G/TBT/N/TZA/1168/Add.1, G/TBT/N/UGA/2005/Add.1</v>
      </c>
      <c r="D511" s="9" t="s">
        <v>204</v>
      </c>
      <c r="E511" s="9" t="s">
        <v>205</v>
      </c>
      <c r="F511" s="9" t="s">
        <v>197</v>
      </c>
      <c r="G511" s="9" t="s">
        <v>38</v>
      </c>
      <c r="H511" s="9" t="s">
        <v>198</v>
      </c>
      <c r="I511" s="9" t="s">
        <v>199</v>
      </c>
      <c r="J511" s="9" t="s">
        <v>38</v>
      </c>
      <c r="K511" s="9" t="s">
        <v>38</v>
      </c>
      <c r="L511" s="6"/>
      <c r="M511" s="10" t="s">
        <v>38</v>
      </c>
      <c r="N511" s="7"/>
      <c r="O511" s="7"/>
      <c r="P511" s="6" t="s">
        <v>54</v>
      </c>
      <c r="Q511" s="9" t="s">
        <v>200</v>
      </c>
      <c r="R511" s="6" t="str">
        <f>HYPERLINK("https://docs.wto.org/imrd/directdoc.asp?DDFDocuments/t/G/TBTN24/BDI502A1.docx", "https://docs.wto.org/imrd/directdoc.asp?DDFDocuments/t/G/TBTN24/BDI502A1.docx")</f>
        <v>https://docs.wto.org/imrd/directdoc.asp?DDFDocuments/t/G/TBTN24/BDI502A1.docx</v>
      </c>
      <c r="S511" s="6"/>
      <c r="T511" s="6"/>
      <c r="U511" s="6" t="s">
        <v>46</v>
      </c>
      <c r="V511" s="6" t="s">
        <v>45</v>
      </c>
      <c r="W511" s="6" t="s">
        <v>45</v>
      </c>
      <c r="X511" s="6" t="s">
        <v>45</v>
      </c>
      <c r="Y511" s="6" t="s">
        <v>45</v>
      </c>
      <c r="Z511" s="6" t="s">
        <v>45</v>
      </c>
      <c r="AA511" s="6" t="s">
        <v>45</v>
      </c>
      <c r="AB511" s="9" t="s">
        <v>38</v>
      </c>
      <c r="AC511" s="6" t="s">
        <v>38</v>
      </c>
      <c r="AD511" s="6" t="s">
        <v>38</v>
      </c>
      <c r="AE511" s="6" t="s">
        <v>38</v>
      </c>
      <c r="AF511" s="6" t="s">
        <v>38</v>
      </c>
      <c r="AG511" s="6" t="s">
        <v>38</v>
      </c>
      <c r="AH511" s="9" t="s">
        <v>38</v>
      </c>
    </row>
    <row r="512" spans="1:34" ht="20.100000000000001" customHeight="1" x14ac:dyDescent="0.25">
      <c r="A512" s="6" t="s">
        <v>79</v>
      </c>
      <c r="B512" s="10">
        <v>46170</v>
      </c>
      <c r="C512" s="8" t="str">
        <f>HYPERLINK("https://epingalert.org/en/Search?viewData= G/TBT/N/BDI/502/Add.1, G/TBT/N/KEN/1669/Add.1, G/TBT/N/RWA/1051/Add.1, G/TBT/N/TZA/1168/Add.1, G/TBT/N/UGA/2005/Add.1"," G/TBT/N/BDI/502/Add.1, G/TBT/N/KEN/1669/Add.1, G/TBT/N/RWA/1051/Add.1, G/TBT/N/TZA/1168/Add.1, G/TBT/N/UGA/2005/Add.1")</f>
        <v xml:space="preserve"> G/TBT/N/BDI/502/Add.1, G/TBT/N/KEN/1669/Add.1, G/TBT/N/RWA/1051/Add.1, G/TBT/N/TZA/1168/Add.1, G/TBT/N/UGA/2005/Add.1</v>
      </c>
      <c r="D512" s="9" t="s">
        <v>204</v>
      </c>
      <c r="E512" s="9" t="s">
        <v>205</v>
      </c>
      <c r="F512" s="9" t="s">
        <v>197</v>
      </c>
      <c r="G512" s="9" t="s">
        <v>38</v>
      </c>
      <c r="H512" s="9" t="s">
        <v>198</v>
      </c>
      <c r="I512" s="9" t="s">
        <v>199</v>
      </c>
      <c r="J512" s="9" t="s">
        <v>38</v>
      </c>
      <c r="K512" s="9" t="s">
        <v>38</v>
      </c>
      <c r="L512" s="6"/>
      <c r="M512" s="10" t="s">
        <v>38</v>
      </c>
      <c r="N512" s="7"/>
      <c r="O512" s="7"/>
      <c r="P512" s="6" t="s">
        <v>54</v>
      </c>
      <c r="Q512" s="9" t="s">
        <v>200</v>
      </c>
      <c r="R512" s="6" t="str">
        <f>HYPERLINK("https://docs.wto.org/imrd/directdoc.asp?DDFDocuments/t/G/TBTN24/BDI502A1.docx", "https://docs.wto.org/imrd/directdoc.asp?DDFDocuments/t/G/TBTN24/BDI502A1.docx")</f>
        <v>https://docs.wto.org/imrd/directdoc.asp?DDFDocuments/t/G/TBTN24/BDI502A1.docx</v>
      </c>
      <c r="S512" s="6"/>
      <c r="T512" s="6"/>
      <c r="U512" s="6" t="s">
        <v>46</v>
      </c>
      <c r="V512" s="6" t="s">
        <v>45</v>
      </c>
      <c r="W512" s="6" t="s">
        <v>45</v>
      </c>
      <c r="X512" s="6" t="s">
        <v>45</v>
      </c>
      <c r="Y512" s="6" t="s">
        <v>45</v>
      </c>
      <c r="Z512" s="6" t="s">
        <v>45</v>
      </c>
      <c r="AA512" s="6" t="s">
        <v>45</v>
      </c>
      <c r="AB512" s="9" t="s">
        <v>38</v>
      </c>
      <c r="AC512" s="6" t="s">
        <v>38</v>
      </c>
      <c r="AD512" s="6" t="s">
        <v>38</v>
      </c>
      <c r="AE512" s="6" t="s">
        <v>38</v>
      </c>
      <c r="AF512" s="6" t="s">
        <v>38</v>
      </c>
      <c r="AG512" s="6" t="s">
        <v>38</v>
      </c>
      <c r="AH512" s="9" t="s">
        <v>38</v>
      </c>
    </row>
    <row r="513" spans="1:34" ht="20.100000000000001" customHeight="1" x14ac:dyDescent="0.25">
      <c r="A513" s="6" t="s">
        <v>80</v>
      </c>
      <c r="B513" s="10">
        <v>46170</v>
      </c>
      <c r="C513" s="8" t="str">
        <f>HYPERLINK("https://epingalert.org/en/Search?viewData= G/TBT/N/BDI/502/Add.1, G/TBT/N/KEN/1669/Add.1, G/TBT/N/RWA/1051/Add.1, G/TBT/N/TZA/1168/Add.1, G/TBT/N/UGA/2005/Add.1"," G/TBT/N/BDI/502/Add.1, G/TBT/N/KEN/1669/Add.1, G/TBT/N/RWA/1051/Add.1, G/TBT/N/TZA/1168/Add.1, G/TBT/N/UGA/2005/Add.1")</f>
        <v xml:space="preserve"> G/TBT/N/BDI/502/Add.1, G/TBT/N/KEN/1669/Add.1, G/TBT/N/RWA/1051/Add.1, G/TBT/N/TZA/1168/Add.1, G/TBT/N/UGA/2005/Add.1</v>
      </c>
      <c r="D513" s="9" t="s">
        <v>204</v>
      </c>
      <c r="E513" s="9" t="s">
        <v>205</v>
      </c>
      <c r="F513" s="9" t="s">
        <v>197</v>
      </c>
      <c r="G513" s="9" t="s">
        <v>38</v>
      </c>
      <c r="H513" s="9" t="s">
        <v>198</v>
      </c>
      <c r="I513" s="9" t="s">
        <v>199</v>
      </c>
      <c r="J513" s="9" t="s">
        <v>38</v>
      </c>
      <c r="K513" s="9" t="s">
        <v>38</v>
      </c>
      <c r="L513" s="6"/>
      <c r="M513" s="10" t="s">
        <v>38</v>
      </c>
      <c r="N513" s="7"/>
      <c r="O513" s="7"/>
      <c r="P513" s="6" t="s">
        <v>54</v>
      </c>
      <c r="Q513" s="9" t="s">
        <v>200</v>
      </c>
      <c r="R513" s="6" t="str">
        <f>HYPERLINK("https://docs.wto.org/imrd/directdoc.asp?DDFDocuments/t/G/TBTN24/BDI502A1.docx", "https://docs.wto.org/imrd/directdoc.asp?DDFDocuments/t/G/TBTN24/BDI502A1.docx")</f>
        <v>https://docs.wto.org/imrd/directdoc.asp?DDFDocuments/t/G/TBTN24/BDI502A1.docx</v>
      </c>
      <c r="S513" s="6"/>
      <c r="T513" s="6"/>
      <c r="U513" s="6" t="s">
        <v>46</v>
      </c>
      <c r="V513" s="6" t="s">
        <v>45</v>
      </c>
      <c r="W513" s="6" t="s">
        <v>45</v>
      </c>
      <c r="X513" s="6" t="s">
        <v>45</v>
      </c>
      <c r="Y513" s="6" t="s">
        <v>45</v>
      </c>
      <c r="Z513" s="6" t="s">
        <v>45</v>
      </c>
      <c r="AA513" s="6" t="s">
        <v>45</v>
      </c>
      <c r="AB513" s="9" t="s">
        <v>38</v>
      </c>
      <c r="AC513" s="6" t="s">
        <v>38</v>
      </c>
      <c r="AD513" s="6" t="s">
        <v>38</v>
      </c>
      <c r="AE513" s="6" t="s">
        <v>38</v>
      </c>
      <c r="AF513" s="6" t="s">
        <v>38</v>
      </c>
      <c r="AG513" s="6" t="s">
        <v>38</v>
      </c>
      <c r="AH513" s="9" t="s">
        <v>38</v>
      </c>
    </row>
    <row r="514" spans="1:34" ht="20.100000000000001" customHeight="1" x14ac:dyDescent="0.25">
      <c r="A514" s="6" t="s">
        <v>66</v>
      </c>
      <c r="B514" s="10">
        <v>46170</v>
      </c>
      <c r="C514" s="8" t="str">
        <f>HYPERLINK("https://epingalert.org/en/Search?viewData= G/TBT/N/BDI/503/Add.1, G/TBT/N/KEN/1670/Add.1, G/TBT/N/RWA/1052/Add.1, G/TBT/N/TZA/1169/Add.1, G/TBT/N/UGA/2006/Add.1"," G/TBT/N/BDI/503/Add.1, G/TBT/N/KEN/1670/Add.1, G/TBT/N/RWA/1052/Add.1, G/TBT/N/TZA/1169/Add.1, G/TBT/N/UGA/2006/Add.1")</f>
        <v xml:space="preserve"> G/TBT/N/BDI/503/Add.1, G/TBT/N/KEN/1670/Add.1, G/TBT/N/RWA/1052/Add.1, G/TBT/N/TZA/1169/Add.1, G/TBT/N/UGA/2006/Add.1</v>
      </c>
      <c r="D514" s="9" t="s">
        <v>206</v>
      </c>
      <c r="E514" s="9" t="s">
        <v>207</v>
      </c>
      <c r="F514" s="9" t="s">
        <v>197</v>
      </c>
      <c r="G514" s="9" t="s">
        <v>38</v>
      </c>
      <c r="H514" s="9" t="s">
        <v>198</v>
      </c>
      <c r="I514" s="9" t="s">
        <v>199</v>
      </c>
      <c r="J514" s="9" t="s">
        <v>38</v>
      </c>
      <c r="K514" s="9" t="s">
        <v>38</v>
      </c>
      <c r="L514" s="6"/>
      <c r="M514" s="10" t="s">
        <v>38</v>
      </c>
      <c r="N514" s="7"/>
      <c r="O514" s="7"/>
      <c r="P514" s="6" t="s">
        <v>54</v>
      </c>
      <c r="Q514" s="9" t="s">
        <v>200</v>
      </c>
      <c r="R514" s="6" t="str">
        <f>HYPERLINK("https://docs.wto.org/imrd/directdoc.asp?DDFDocuments/t/G/TBTN24/BDI503A1.docx", "https://docs.wto.org/imrd/directdoc.asp?DDFDocuments/t/G/TBTN24/BDI503A1.docx")</f>
        <v>https://docs.wto.org/imrd/directdoc.asp?DDFDocuments/t/G/TBTN24/BDI503A1.docx</v>
      </c>
      <c r="S514" s="6"/>
      <c r="T514" s="6"/>
      <c r="U514" s="6" t="s">
        <v>46</v>
      </c>
      <c r="V514" s="6" t="s">
        <v>45</v>
      </c>
      <c r="W514" s="6" t="s">
        <v>45</v>
      </c>
      <c r="X514" s="6" t="s">
        <v>45</v>
      </c>
      <c r="Y514" s="6" t="s">
        <v>45</v>
      </c>
      <c r="Z514" s="6" t="s">
        <v>45</v>
      </c>
      <c r="AA514" s="6" t="s">
        <v>45</v>
      </c>
      <c r="AB514" s="9" t="s">
        <v>38</v>
      </c>
      <c r="AC514" s="6" t="s">
        <v>38</v>
      </c>
      <c r="AD514" s="6" t="s">
        <v>38</v>
      </c>
      <c r="AE514" s="6" t="s">
        <v>38</v>
      </c>
      <c r="AF514" s="6" t="s">
        <v>38</v>
      </c>
      <c r="AG514" s="6" t="s">
        <v>38</v>
      </c>
      <c r="AH514" s="9" t="s">
        <v>38</v>
      </c>
    </row>
    <row r="515" spans="1:34" ht="20.100000000000001" customHeight="1" x14ac:dyDescent="0.25">
      <c r="A515" s="6" t="s">
        <v>77</v>
      </c>
      <c r="B515" s="10">
        <v>46170</v>
      </c>
      <c r="C515" s="8" t="str">
        <f>HYPERLINK("https://epingalert.org/en/Search?viewData= G/TBT/N/BDI/503/Add.1, G/TBT/N/KEN/1670/Add.1, G/TBT/N/RWA/1052/Add.1, G/TBT/N/TZA/1169/Add.1, G/TBT/N/UGA/2006/Add.1"," G/TBT/N/BDI/503/Add.1, G/TBT/N/KEN/1670/Add.1, G/TBT/N/RWA/1052/Add.1, G/TBT/N/TZA/1169/Add.1, G/TBT/N/UGA/2006/Add.1")</f>
        <v xml:space="preserve"> G/TBT/N/BDI/503/Add.1, G/TBT/N/KEN/1670/Add.1, G/TBT/N/RWA/1052/Add.1, G/TBT/N/TZA/1169/Add.1, G/TBT/N/UGA/2006/Add.1</v>
      </c>
      <c r="D515" s="9" t="s">
        <v>206</v>
      </c>
      <c r="E515" s="9" t="s">
        <v>207</v>
      </c>
      <c r="F515" s="9" t="s">
        <v>197</v>
      </c>
      <c r="G515" s="9" t="s">
        <v>38</v>
      </c>
      <c r="H515" s="9" t="s">
        <v>198</v>
      </c>
      <c r="I515" s="9" t="s">
        <v>201</v>
      </c>
      <c r="J515" s="9" t="s">
        <v>38</v>
      </c>
      <c r="K515" s="9" t="s">
        <v>38</v>
      </c>
      <c r="L515" s="6"/>
      <c r="M515" s="10" t="s">
        <v>38</v>
      </c>
      <c r="N515" s="7"/>
      <c r="O515" s="7"/>
      <c r="P515" s="6" t="s">
        <v>54</v>
      </c>
      <c r="Q515" s="9" t="s">
        <v>200</v>
      </c>
      <c r="R515" s="6" t="str">
        <f>HYPERLINK("https://docs.wto.org/imrd/directdoc.asp?DDFDocuments/t/G/TBTN24/BDI503A1.docx", "https://docs.wto.org/imrd/directdoc.asp?DDFDocuments/t/G/TBTN24/BDI503A1.docx")</f>
        <v>https://docs.wto.org/imrd/directdoc.asp?DDFDocuments/t/G/TBTN24/BDI503A1.docx</v>
      </c>
      <c r="S515" s="6"/>
      <c r="T515" s="6"/>
      <c r="U515" s="6" t="s">
        <v>46</v>
      </c>
      <c r="V515" s="6" t="s">
        <v>45</v>
      </c>
      <c r="W515" s="6" t="s">
        <v>45</v>
      </c>
      <c r="X515" s="6" t="s">
        <v>45</v>
      </c>
      <c r="Y515" s="6" t="s">
        <v>45</v>
      </c>
      <c r="Z515" s="6" t="s">
        <v>45</v>
      </c>
      <c r="AA515" s="6" t="s">
        <v>45</v>
      </c>
      <c r="AB515" s="9" t="s">
        <v>38</v>
      </c>
      <c r="AC515" s="6" t="s">
        <v>38</v>
      </c>
      <c r="AD515" s="6" t="s">
        <v>38</v>
      </c>
      <c r="AE515" s="6" t="s">
        <v>38</v>
      </c>
      <c r="AF515" s="6" t="s">
        <v>38</v>
      </c>
      <c r="AG515" s="6" t="s">
        <v>38</v>
      </c>
      <c r="AH515" s="9" t="s">
        <v>38</v>
      </c>
    </row>
    <row r="516" spans="1:34" ht="20.100000000000001" customHeight="1" x14ac:dyDescent="0.25">
      <c r="A516" s="6" t="s">
        <v>78</v>
      </c>
      <c r="B516" s="10">
        <v>46170</v>
      </c>
      <c r="C516" s="8" t="str">
        <f>HYPERLINK("https://epingalert.org/en/Search?viewData= G/TBT/N/BDI/503/Add.1, G/TBT/N/KEN/1670/Add.1, G/TBT/N/RWA/1052/Add.1, G/TBT/N/TZA/1169/Add.1, G/TBT/N/UGA/2006/Add.1"," G/TBT/N/BDI/503/Add.1, G/TBT/N/KEN/1670/Add.1, G/TBT/N/RWA/1052/Add.1, G/TBT/N/TZA/1169/Add.1, G/TBT/N/UGA/2006/Add.1")</f>
        <v xml:space="preserve"> G/TBT/N/BDI/503/Add.1, G/TBT/N/KEN/1670/Add.1, G/TBT/N/RWA/1052/Add.1, G/TBT/N/TZA/1169/Add.1, G/TBT/N/UGA/2006/Add.1</v>
      </c>
      <c r="D516" s="9" t="s">
        <v>206</v>
      </c>
      <c r="E516" s="9" t="s">
        <v>207</v>
      </c>
      <c r="F516" s="9" t="s">
        <v>197</v>
      </c>
      <c r="G516" s="9" t="s">
        <v>38</v>
      </c>
      <c r="H516" s="9" t="s">
        <v>198</v>
      </c>
      <c r="I516" s="9" t="s">
        <v>199</v>
      </c>
      <c r="J516" s="9" t="s">
        <v>38</v>
      </c>
      <c r="K516" s="9" t="s">
        <v>38</v>
      </c>
      <c r="L516" s="6"/>
      <c r="M516" s="10" t="s">
        <v>38</v>
      </c>
      <c r="N516" s="7"/>
      <c r="O516" s="7"/>
      <c r="P516" s="6" t="s">
        <v>54</v>
      </c>
      <c r="Q516" s="9" t="s">
        <v>200</v>
      </c>
      <c r="R516" s="6" t="str">
        <f>HYPERLINK("https://docs.wto.org/imrd/directdoc.asp?DDFDocuments/t/G/TBTN24/BDI503A1.docx", "https://docs.wto.org/imrd/directdoc.asp?DDFDocuments/t/G/TBTN24/BDI503A1.docx")</f>
        <v>https://docs.wto.org/imrd/directdoc.asp?DDFDocuments/t/G/TBTN24/BDI503A1.docx</v>
      </c>
      <c r="S516" s="6"/>
      <c r="T516" s="6"/>
      <c r="U516" s="6" t="s">
        <v>46</v>
      </c>
      <c r="V516" s="6" t="s">
        <v>45</v>
      </c>
      <c r="W516" s="6" t="s">
        <v>45</v>
      </c>
      <c r="X516" s="6" t="s">
        <v>45</v>
      </c>
      <c r="Y516" s="6" t="s">
        <v>45</v>
      </c>
      <c r="Z516" s="6" t="s">
        <v>45</v>
      </c>
      <c r="AA516" s="6" t="s">
        <v>45</v>
      </c>
      <c r="AB516" s="9" t="s">
        <v>38</v>
      </c>
      <c r="AC516" s="6" t="s">
        <v>38</v>
      </c>
      <c r="AD516" s="6" t="s">
        <v>38</v>
      </c>
      <c r="AE516" s="6" t="s">
        <v>38</v>
      </c>
      <c r="AF516" s="6" t="s">
        <v>38</v>
      </c>
      <c r="AG516" s="6" t="s">
        <v>38</v>
      </c>
      <c r="AH516" s="9" t="s">
        <v>38</v>
      </c>
    </row>
    <row r="517" spans="1:34" ht="20.100000000000001" customHeight="1" x14ac:dyDescent="0.25">
      <c r="A517" s="6" t="s">
        <v>79</v>
      </c>
      <c r="B517" s="10">
        <v>46170</v>
      </c>
      <c r="C517" s="8" t="str">
        <f>HYPERLINK("https://epingalert.org/en/Search?viewData= G/TBT/N/BDI/503/Add.1, G/TBT/N/KEN/1670/Add.1, G/TBT/N/RWA/1052/Add.1, G/TBT/N/TZA/1169/Add.1, G/TBT/N/UGA/2006/Add.1"," G/TBT/N/BDI/503/Add.1, G/TBT/N/KEN/1670/Add.1, G/TBT/N/RWA/1052/Add.1, G/TBT/N/TZA/1169/Add.1, G/TBT/N/UGA/2006/Add.1")</f>
        <v xml:space="preserve"> G/TBT/N/BDI/503/Add.1, G/TBT/N/KEN/1670/Add.1, G/TBT/N/RWA/1052/Add.1, G/TBT/N/TZA/1169/Add.1, G/TBT/N/UGA/2006/Add.1</v>
      </c>
      <c r="D517" s="9" t="s">
        <v>206</v>
      </c>
      <c r="E517" s="9" t="s">
        <v>207</v>
      </c>
      <c r="F517" s="9" t="s">
        <v>197</v>
      </c>
      <c r="G517" s="9" t="s">
        <v>38</v>
      </c>
      <c r="H517" s="9" t="s">
        <v>198</v>
      </c>
      <c r="I517" s="9" t="s">
        <v>199</v>
      </c>
      <c r="J517" s="9" t="s">
        <v>38</v>
      </c>
      <c r="K517" s="9" t="s">
        <v>38</v>
      </c>
      <c r="L517" s="6"/>
      <c r="M517" s="10" t="s">
        <v>38</v>
      </c>
      <c r="N517" s="7"/>
      <c r="O517" s="7"/>
      <c r="P517" s="6" t="s">
        <v>54</v>
      </c>
      <c r="Q517" s="9" t="s">
        <v>200</v>
      </c>
      <c r="R517" s="6" t="str">
        <f>HYPERLINK("https://docs.wto.org/imrd/directdoc.asp?DDFDocuments/t/G/TBTN24/BDI503A1.docx", "https://docs.wto.org/imrd/directdoc.asp?DDFDocuments/t/G/TBTN24/BDI503A1.docx")</f>
        <v>https://docs.wto.org/imrd/directdoc.asp?DDFDocuments/t/G/TBTN24/BDI503A1.docx</v>
      </c>
      <c r="S517" s="6"/>
      <c r="T517" s="6"/>
      <c r="U517" s="6" t="s">
        <v>46</v>
      </c>
      <c r="V517" s="6" t="s">
        <v>45</v>
      </c>
      <c r="W517" s="6" t="s">
        <v>45</v>
      </c>
      <c r="X517" s="6" t="s">
        <v>45</v>
      </c>
      <c r="Y517" s="6" t="s">
        <v>45</v>
      </c>
      <c r="Z517" s="6" t="s">
        <v>45</v>
      </c>
      <c r="AA517" s="6" t="s">
        <v>45</v>
      </c>
      <c r="AB517" s="9" t="s">
        <v>38</v>
      </c>
      <c r="AC517" s="6" t="s">
        <v>38</v>
      </c>
      <c r="AD517" s="6" t="s">
        <v>38</v>
      </c>
      <c r="AE517" s="6" t="s">
        <v>38</v>
      </c>
      <c r="AF517" s="6" t="s">
        <v>38</v>
      </c>
      <c r="AG517" s="6" t="s">
        <v>38</v>
      </c>
      <c r="AH517" s="9" t="s">
        <v>38</v>
      </c>
    </row>
    <row r="518" spans="1:34" ht="20.100000000000001" customHeight="1" x14ac:dyDescent="0.25">
      <c r="A518" s="6" t="s">
        <v>80</v>
      </c>
      <c r="B518" s="10">
        <v>46170</v>
      </c>
      <c r="C518" s="8" t="str">
        <f>HYPERLINK("https://epingalert.org/en/Search?viewData= G/TBT/N/BDI/503/Add.1, G/TBT/N/KEN/1670/Add.1, G/TBT/N/RWA/1052/Add.1, G/TBT/N/TZA/1169/Add.1, G/TBT/N/UGA/2006/Add.1"," G/TBT/N/BDI/503/Add.1, G/TBT/N/KEN/1670/Add.1, G/TBT/N/RWA/1052/Add.1, G/TBT/N/TZA/1169/Add.1, G/TBT/N/UGA/2006/Add.1")</f>
        <v xml:space="preserve"> G/TBT/N/BDI/503/Add.1, G/TBT/N/KEN/1670/Add.1, G/TBT/N/RWA/1052/Add.1, G/TBT/N/TZA/1169/Add.1, G/TBT/N/UGA/2006/Add.1</v>
      </c>
      <c r="D518" s="9" t="s">
        <v>206</v>
      </c>
      <c r="E518" s="9" t="s">
        <v>207</v>
      </c>
      <c r="F518" s="9" t="s">
        <v>197</v>
      </c>
      <c r="G518" s="9" t="s">
        <v>38</v>
      </c>
      <c r="H518" s="9" t="s">
        <v>198</v>
      </c>
      <c r="I518" s="9" t="s">
        <v>199</v>
      </c>
      <c r="J518" s="9" t="s">
        <v>38</v>
      </c>
      <c r="K518" s="9" t="s">
        <v>38</v>
      </c>
      <c r="L518" s="6"/>
      <c r="M518" s="10" t="s">
        <v>38</v>
      </c>
      <c r="N518" s="7"/>
      <c r="O518" s="7"/>
      <c r="P518" s="6" t="s">
        <v>54</v>
      </c>
      <c r="Q518" s="9" t="s">
        <v>200</v>
      </c>
      <c r="R518" s="6" t="str">
        <f>HYPERLINK("https://docs.wto.org/imrd/directdoc.asp?DDFDocuments/t/G/TBTN24/BDI503A1.docx", "https://docs.wto.org/imrd/directdoc.asp?DDFDocuments/t/G/TBTN24/BDI503A1.docx")</f>
        <v>https://docs.wto.org/imrd/directdoc.asp?DDFDocuments/t/G/TBTN24/BDI503A1.docx</v>
      </c>
      <c r="S518" s="6"/>
      <c r="T518" s="6"/>
      <c r="U518" s="6" t="s">
        <v>46</v>
      </c>
      <c r="V518" s="6" t="s">
        <v>45</v>
      </c>
      <c r="W518" s="6" t="s">
        <v>45</v>
      </c>
      <c r="X518" s="6" t="s">
        <v>45</v>
      </c>
      <c r="Y518" s="6" t="s">
        <v>45</v>
      </c>
      <c r="Z518" s="6" t="s">
        <v>45</v>
      </c>
      <c r="AA518" s="6" t="s">
        <v>45</v>
      </c>
      <c r="AB518" s="9" t="s">
        <v>38</v>
      </c>
      <c r="AC518" s="6" t="s">
        <v>38</v>
      </c>
      <c r="AD518" s="6" t="s">
        <v>38</v>
      </c>
      <c r="AE518" s="6" t="s">
        <v>38</v>
      </c>
      <c r="AF518" s="6" t="s">
        <v>38</v>
      </c>
      <c r="AG518" s="6" t="s">
        <v>38</v>
      </c>
      <c r="AH518" s="9" t="s">
        <v>38</v>
      </c>
    </row>
    <row r="519" spans="1:34" ht="20.100000000000001" customHeight="1" x14ac:dyDescent="0.25">
      <c r="A519" s="6" t="s">
        <v>66</v>
      </c>
      <c r="B519" s="10">
        <v>46170</v>
      </c>
      <c r="C519" s="8" t="str">
        <f>HYPERLINK("https://epingalert.org/en/Search?viewData= G/TBT/N/BDI/540/Add.1, G/TBT/N/KEN/1732/Add.1, G/TBT/N/RWA/1107/Add.1, G/TBT/N/TZA/1243/Add.1, G/TBT/N/UGA/2080/Add.1"," G/TBT/N/BDI/540/Add.1, G/TBT/N/KEN/1732/Add.1, G/TBT/N/RWA/1107/Add.1, G/TBT/N/TZA/1243/Add.1, G/TBT/N/UGA/2080/Add.1")</f>
        <v xml:space="preserve"> G/TBT/N/BDI/540/Add.1, G/TBT/N/KEN/1732/Add.1, G/TBT/N/RWA/1107/Add.1, G/TBT/N/TZA/1243/Add.1, G/TBT/N/UGA/2080/Add.1</v>
      </c>
      <c r="D519" s="9" t="s">
        <v>208</v>
      </c>
      <c r="E519" s="9" t="s">
        <v>209</v>
      </c>
      <c r="F519" s="9" t="s">
        <v>210</v>
      </c>
      <c r="G519" s="9" t="s">
        <v>211</v>
      </c>
      <c r="H519" s="9" t="s">
        <v>212</v>
      </c>
      <c r="I519" s="9" t="s">
        <v>213</v>
      </c>
      <c r="J519" s="9" t="s">
        <v>38</v>
      </c>
      <c r="K519" s="9" t="s">
        <v>38</v>
      </c>
      <c r="L519" s="6"/>
      <c r="M519" s="10" t="s">
        <v>38</v>
      </c>
      <c r="N519" s="7"/>
      <c r="O519" s="7"/>
      <c r="P519" s="6" t="s">
        <v>54</v>
      </c>
      <c r="Q519" s="9" t="s">
        <v>200</v>
      </c>
      <c r="R519" s="6" t="str">
        <f>HYPERLINK("https://docs.wto.org/imrd/directdoc.asp?DDFDocuments/t/G/TBTN25/BDI540A1.docx", "https://docs.wto.org/imrd/directdoc.asp?DDFDocuments/t/G/TBTN25/BDI540A1.docx")</f>
        <v>https://docs.wto.org/imrd/directdoc.asp?DDFDocuments/t/G/TBTN25/BDI540A1.docx</v>
      </c>
      <c r="S519" s="6"/>
      <c r="T519" s="6"/>
      <c r="U519" s="6" t="s">
        <v>46</v>
      </c>
      <c r="V519" s="6" t="s">
        <v>45</v>
      </c>
      <c r="W519" s="6" t="s">
        <v>46</v>
      </c>
      <c r="X519" s="6" t="s">
        <v>45</v>
      </c>
      <c r="Y519" s="6" t="s">
        <v>45</v>
      </c>
      <c r="Z519" s="6" t="s">
        <v>45</v>
      </c>
      <c r="AA519" s="6" t="s">
        <v>45</v>
      </c>
      <c r="AB519" s="9" t="s">
        <v>38</v>
      </c>
      <c r="AC519" s="6" t="s">
        <v>38</v>
      </c>
      <c r="AD519" s="6" t="s">
        <v>38</v>
      </c>
      <c r="AE519" s="6" t="s">
        <v>38</v>
      </c>
      <c r="AF519" s="6" t="s">
        <v>38</v>
      </c>
      <c r="AG519" s="6" t="s">
        <v>38</v>
      </c>
      <c r="AH519" s="9" t="s">
        <v>38</v>
      </c>
    </row>
    <row r="520" spans="1:34" ht="20.100000000000001" customHeight="1" x14ac:dyDescent="0.25">
      <c r="A520" s="6" t="s">
        <v>77</v>
      </c>
      <c r="B520" s="10">
        <v>46170</v>
      </c>
      <c r="C520" s="8" t="str">
        <f>HYPERLINK("https://epingalert.org/en/Search?viewData= G/TBT/N/BDI/540/Add.1, G/TBT/N/KEN/1732/Add.1, G/TBT/N/RWA/1107/Add.1, G/TBT/N/TZA/1243/Add.1, G/TBT/N/UGA/2080/Add.1"," G/TBT/N/BDI/540/Add.1, G/TBT/N/KEN/1732/Add.1, G/TBT/N/RWA/1107/Add.1, G/TBT/N/TZA/1243/Add.1, G/TBT/N/UGA/2080/Add.1")</f>
        <v xml:space="preserve"> G/TBT/N/BDI/540/Add.1, G/TBT/N/KEN/1732/Add.1, G/TBT/N/RWA/1107/Add.1, G/TBT/N/TZA/1243/Add.1, G/TBT/N/UGA/2080/Add.1</v>
      </c>
      <c r="D520" s="9" t="s">
        <v>208</v>
      </c>
      <c r="E520" s="9" t="s">
        <v>209</v>
      </c>
      <c r="F520" s="9" t="s">
        <v>210</v>
      </c>
      <c r="G520" s="9" t="s">
        <v>211</v>
      </c>
      <c r="H520" s="9" t="s">
        <v>212</v>
      </c>
      <c r="I520" s="9" t="s">
        <v>214</v>
      </c>
      <c r="J520" s="9" t="s">
        <v>38</v>
      </c>
      <c r="K520" s="9" t="s">
        <v>38</v>
      </c>
      <c r="L520" s="6"/>
      <c r="M520" s="10" t="s">
        <v>38</v>
      </c>
      <c r="N520" s="7"/>
      <c r="O520" s="7"/>
      <c r="P520" s="6" t="s">
        <v>54</v>
      </c>
      <c r="Q520" s="9" t="s">
        <v>200</v>
      </c>
      <c r="R520" s="6" t="str">
        <f>HYPERLINK("https://docs.wto.org/imrd/directdoc.asp?DDFDocuments/t/G/TBTN25/BDI540A1.docx", "https://docs.wto.org/imrd/directdoc.asp?DDFDocuments/t/G/TBTN25/BDI540A1.docx")</f>
        <v>https://docs.wto.org/imrd/directdoc.asp?DDFDocuments/t/G/TBTN25/BDI540A1.docx</v>
      </c>
      <c r="S520" s="6"/>
      <c r="T520" s="6"/>
      <c r="U520" s="6" t="s">
        <v>46</v>
      </c>
      <c r="V520" s="6" t="s">
        <v>45</v>
      </c>
      <c r="W520" s="6" t="s">
        <v>46</v>
      </c>
      <c r="X520" s="6" t="s">
        <v>45</v>
      </c>
      <c r="Y520" s="6" t="s">
        <v>45</v>
      </c>
      <c r="Z520" s="6" t="s">
        <v>45</v>
      </c>
      <c r="AA520" s="6" t="s">
        <v>45</v>
      </c>
      <c r="AB520" s="9" t="s">
        <v>38</v>
      </c>
      <c r="AC520" s="6" t="s">
        <v>38</v>
      </c>
      <c r="AD520" s="6" t="s">
        <v>38</v>
      </c>
      <c r="AE520" s="6" t="s">
        <v>38</v>
      </c>
      <c r="AF520" s="6" t="s">
        <v>38</v>
      </c>
      <c r="AG520" s="6" t="s">
        <v>38</v>
      </c>
      <c r="AH520" s="9" t="s">
        <v>38</v>
      </c>
    </row>
    <row r="521" spans="1:34" ht="20.100000000000001" customHeight="1" x14ac:dyDescent="0.25">
      <c r="A521" s="6" t="s">
        <v>78</v>
      </c>
      <c r="B521" s="10">
        <v>46170</v>
      </c>
      <c r="C521" s="8" t="str">
        <f>HYPERLINK("https://epingalert.org/en/Search?viewData= G/TBT/N/BDI/540/Add.1, G/TBT/N/KEN/1732/Add.1, G/TBT/N/RWA/1107/Add.1, G/TBT/N/TZA/1243/Add.1, G/TBT/N/UGA/2080/Add.1"," G/TBT/N/BDI/540/Add.1, G/TBT/N/KEN/1732/Add.1, G/TBT/N/RWA/1107/Add.1, G/TBT/N/TZA/1243/Add.1, G/TBT/N/UGA/2080/Add.1")</f>
        <v xml:space="preserve"> G/TBT/N/BDI/540/Add.1, G/TBT/N/KEN/1732/Add.1, G/TBT/N/RWA/1107/Add.1, G/TBT/N/TZA/1243/Add.1, G/TBT/N/UGA/2080/Add.1</v>
      </c>
      <c r="D521" s="9" t="s">
        <v>208</v>
      </c>
      <c r="E521" s="9" t="s">
        <v>209</v>
      </c>
      <c r="F521" s="9" t="s">
        <v>210</v>
      </c>
      <c r="G521" s="9" t="s">
        <v>211</v>
      </c>
      <c r="H521" s="9" t="s">
        <v>212</v>
      </c>
      <c r="I521" s="9" t="s">
        <v>213</v>
      </c>
      <c r="J521" s="9" t="s">
        <v>38</v>
      </c>
      <c r="K521" s="9" t="s">
        <v>38</v>
      </c>
      <c r="L521" s="6"/>
      <c r="M521" s="10" t="s">
        <v>38</v>
      </c>
      <c r="N521" s="7"/>
      <c r="O521" s="7"/>
      <c r="P521" s="6" t="s">
        <v>54</v>
      </c>
      <c r="Q521" s="9" t="s">
        <v>200</v>
      </c>
      <c r="R521" s="6" t="str">
        <f>HYPERLINK("https://docs.wto.org/imrd/directdoc.asp?DDFDocuments/t/G/TBTN25/BDI540A1.docx", "https://docs.wto.org/imrd/directdoc.asp?DDFDocuments/t/G/TBTN25/BDI540A1.docx")</f>
        <v>https://docs.wto.org/imrd/directdoc.asp?DDFDocuments/t/G/TBTN25/BDI540A1.docx</v>
      </c>
      <c r="S521" s="6"/>
      <c r="T521" s="6"/>
      <c r="U521" s="6" t="s">
        <v>46</v>
      </c>
      <c r="V521" s="6" t="s">
        <v>45</v>
      </c>
      <c r="W521" s="6" t="s">
        <v>46</v>
      </c>
      <c r="X521" s="6" t="s">
        <v>45</v>
      </c>
      <c r="Y521" s="6" t="s">
        <v>45</v>
      </c>
      <c r="Z521" s="6" t="s">
        <v>45</v>
      </c>
      <c r="AA521" s="6" t="s">
        <v>45</v>
      </c>
      <c r="AB521" s="9" t="s">
        <v>38</v>
      </c>
      <c r="AC521" s="6" t="s">
        <v>38</v>
      </c>
      <c r="AD521" s="6" t="s">
        <v>38</v>
      </c>
      <c r="AE521" s="6" t="s">
        <v>38</v>
      </c>
      <c r="AF521" s="6" t="s">
        <v>38</v>
      </c>
      <c r="AG521" s="6" t="s">
        <v>38</v>
      </c>
      <c r="AH521" s="9" t="s">
        <v>38</v>
      </c>
    </row>
    <row r="522" spans="1:34" ht="20.100000000000001" customHeight="1" x14ac:dyDescent="0.25">
      <c r="A522" s="6" t="s">
        <v>79</v>
      </c>
      <c r="B522" s="10">
        <v>46170</v>
      </c>
      <c r="C522" s="8" t="str">
        <f>HYPERLINK("https://epingalert.org/en/Search?viewData= G/TBT/N/BDI/540/Add.1, G/TBT/N/KEN/1732/Add.1, G/TBT/N/RWA/1107/Add.1, G/TBT/N/TZA/1243/Add.1, G/TBT/N/UGA/2080/Add.1"," G/TBT/N/BDI/540/Add.1, G/TBT/N/KEN/1732/Add.1, G/TBT/N/RWA/1107/Add.1, G/TBT/N/TZA/1243/Add.1, G/TBT/N/UGA/2080/Add.1")</f>
        <v xml:space="preserve"> G/TBT/N/BDI/540/Add.1, G/TBT/N/KEN/1732/Add.1, G/TBT/N/RWA/1107/Add.1, G/TBT/N/TZA/1243/Add.1, G/TBT/N/UGA/2080/Add.1</v>
      </c>
      <c r="D522" s="9" t="s">
        <v>208</v>
      </c>
      <c r="E522" s="9" t="s">
        <v>209</v>
      </c>
      <c r="F522" s="9" t="s">
        <v>210</v>
      </c>
      <c r="G522" s="9" t="s">
        <v>211</v>
      </c>
      <c r="H522" s="9" t="s">
        <v>212</v>
      </c>
      <c r="I522" s="9" t="s">
        <v>213</v>
      </c>
      <c r="J522" s="9" t="s">
        <v>38</v>
      </c>
      <c r="K522" s="9" t="s">
        <v>38</v>
      </c>
      <c r="L522" s="6"/>
      <c r="M522" s="10" t="s">
        <v>38</v>
      </c>
      <c r="N522" s="7"/>
      <c r="O522" s="7"/>
      <c r="P522" s="6" t="s">
        <v>54</v>
      </c>
      <c r="Q522" s="9" t="s">
        <v>200</v>
      </c>
      <c r="R522" s="6" t="str">
        <f>HYPERLINK("https://docs.wto.org/imrd/directdoc.asp?DDFDocuments/t/G/TBTN25/BDI540A1.docx", "https://docs.wto.org/imrd/directdoc.asp?DDFDocuments/t/G/TBTN25/BDI540A1.docx")</f>
        <v>https://docs.wto.org/imrd/directdoc.asp?DDFDocuments/t/G/TBTN25/BDI540A1.docx</v>
      </c>
      <c r="S522" s="6"/>
      <c r="T522" s="6"/>
      <c r="U522" s="6" t="s">
        <v>46</v>
      </c>
      <c r="V522" s="6" t="s">
        <v>45</v>
      </c>
      <c r="W522" s="6" t="s">
        <v>46</v>
      </c>
      <c r="X522" s="6" t="s">
        <v>45</v>
      </c>
      <c r="Y522" s="6" t="s">
        <v>45</v>
      </c>
      <c r="Z522" s="6" t="s">
        <v>45</v>
      </c>
      <c r="AA522" s="6" t="s">
        <v>45</v>
      </c>
      <c r="AB522" s="9" t="s">
        <v>38</v>
      </c>
      <c r="AC522" s="6" t="s">
        <v>38</v>
      </c>
      <c r="AD522" s="6" t="s">
        <v>38</v>
      </c>
      <c r="AE522" s="6" t="s">
        <v>38</v>
      </c>
      <c r="AF522" s="6" t="s">
        <v>38</v>
      </c>
      <c r="AG522" s="6" t="s">
        <v>38</v>
      </c>
      <c r="AH522" s="9" t="s">
        <v>38</v>
      </c>
    </row>
    <row r="523" spans="1:34" ht="20.100000000000001" customHeight="1" x14ac:dyDescent="0.25">
      <c r="A523" s="6" t="s">
        <v>80</v>
      </c>
      <c r="B523" s="10">
        <v>46170</v>
      </c>
      <c r="C523" s="8" t="str">
        <f>HYPERLINK("https://epingalert.org/en/Search?viewData= G/TBT/N/BDI/540/Add.1, G/TBT/N/KEN/1732/Add.1, G/TBT/N/RWA/1107/Add.1, G/TBT/N/TZA/1243/Add.1, G/TBT/N/UGA/2080/Add.1"," G/TBT/N/BDI/540/Add.1, G/TBT/N/KEN/1732/Add.1, G/TBT/N/RWA/1107/Add.1, G/TBT/N/TZA/1243/Add.1, G/TBT/N/UGA/2080/Add.1")</f>
        <v xml:space="preserve"> G/TBT/N/BDI/540/Add.1, G/TBT/N/KEN/1732/Add.1, G/TBT/N/RWA/1107/Add.1, G/TBT/N/TZA/1243/Add.1, G/TBT/N/UGA/2080/Add.1</v>
      </c>
      <c r="D523" s="9" t="s">
        <v>208</v>
      </c>
      <c r="E523" s="9" t="s">
        <v>209</v>
      </c>
      <c r="F523" s="9" t="s">
        <v>210</v>
      </c>
      <c r="G523" s="9" t="s">
        <v>211</v>
      </c>
      <c r="H523" s="9" t="s">
        <v>212</v>
      </c>
      <c r="I523" s="9" t="s">
        <v>213</v>
      </c>
      <c r="J523" s="9" t="s">
        <v>38</v>
      </c>
      <c r="K523" s="9" t="s">
        <v>38</v>
      </c>
      <c r="L523" s="6"/>
      <c r="M523" s="10" t="s">
        <v>38</v>
      </c>
      <c r="N523" s="7"/>
      <c r="O523" s="7"/>
      <c r="P523" s="6" t="s">
        <v>54</v>
      </c>
      <c r="Q523" s="9" t="s">
        <v>200</v>
      </c>
      <c r="R523" s="6" t="str">
        <f>HYPERLINK("https://docs.wto.org/imrd/directdoc.asp?DDFDocuments/t/G/TBTN25/BDI540A1.docx", "https://docs.wto.org/imrd/directdoc.asp?DDFDocuments/t/G/TBTN25/BDI540A1.docx")</f>
        <v>https://docs.wto.org/imrd/directdoc.asp?DDFDocuments/t/G/TBTN25/BDI540A1.docx</v>
      </c>
      <c r="S523" s="6"/>
      <c r="T523" s="6"/>
      <c r="U523" s="6" t="s">
        <v>46</v>
      </c>
      <c r="V523" s="6" t="s">
        <v>45</v>
      </c>
      <c r="W523" s="6" t="s">
        <v>46</v>
      </c>
      <c r="X523" s="6" t="s">
        <v>45</v>
      </c>
      <c r="Y523" s="6" t="s">
        <v>45</v>
      </c>
      <c r="Z523" s="6" t="s">
        <v>45</v>
      </c>
      <c r="AA523" s="6" t="s">
        <v>45</v>
      </c>
      <c r="AB523" s="9" t="s">
        <v>38</v>
      </c>
      <c r="AC523" s="6" t="s">
        <v>38</v>
      </c>
      <c r="AD523" s="6" t="s">
        <v>38</v>
      </c>
      <c r="AE523" s="6" t="s">
        <v>38</v>
      </c>
      <c r="AF523" s="6" t="s">
        <v>38</v>
      </c>
      <c r="AG523" s="6" t="s">
        <v>38</v>
      </c>
      <c r="AH523" s="9" t="s">
        <v>38</v>
      </c>
    </row>
    <row r="524" spans="1:34" ht="20.100000000000001" customHeight="1" x14ac:dyDescent="0.25">
      <c r="A524" s="6" t="s">
        <v>66</v>
      </c>
      <c r="B524" s="10">
        <v>46170</v>
      </c>
      <c r="C524" s="8" t="str">
        <f>HYPERLINK("https://epingalert.org/en/Search?viewData= G/TBT/N/BDI/558/Add.1, G/TBT/N/KEN/1750/Add.1, G/TBT/N/RWA/1125/Add.1, G/TBT/N/TZA/1266/Add.1, G/TBT/N/UGA/2099/Add.1"," G/TBT/N/BDI/558/Add.1, G/TBT/N/KEN/1750/Add.1, G/TBT/N/RWA/1125/Add.1, G/TBT/N/TZA/1266/Add.1, G/TBT/N/UGA/2099/Add.1")</f>
        <v xml:space="preserve"> G/TBT/N/BDI/558/Add.1, G/TBT/N/KEN/1750/Add.1, G/TBT/N/RWA/1125/Add.1, G/TBT/N/TZA/1266/Add.1, G/TBT/N/UGA/2099/Add.1</v>
      </c>
      <c r="D524" s="9" t="s">
        <v>215</v>
      </c>
      <c r="E524" s="9" t="s">
        <v>216</v>
      </c>
      <c r="F524" s="9" t="s">
        <v>217</v>
      </c>
      <c r="G524" s="9" t="s">
        <v>218</v>
      </c>
      <c r="H524" s="9" t="s">
        <v>219</v>
      </c>
      <c r="I524" s="9" t="s">
        <v>220</v>
      </c>
      <c r="J524" s="9" t="s">
        <v>38</v>
      </c>
      <c r="K524" s="9" t="s">
        <v>38</v>
      </c>
      <c r="L524" s="6"/>
      <c r="M524" s="10" t="s">
        <v>38</v>
      </c>
      <c r="N524" s="7"/>
      <c r="O524" s="7"/>
      <c r="P524" s="6" t="s">
        <v>54</v>
      </c>
      <c r="Q524" s="9" t="s">
        <v>221</v>
      </c>
      <c r="R524" s="6" t="str">
        <f>HYPERLINK("https://docs.wto.org/imrd/directdoc.asp?DDFDocuments/t/G/TBTN25/BDI558A1.docx", "https://docs.wto.org/imrd/directdoc.asp?DDFDocuments/t/G/TBTN25/BDI558A1.docx")</f>
        <v>https://docs.wto.org/imrd/directdoc.asp?DDFDocuments/t/G/TBTN25/BDI558A1.docx</v>
      </c>
      <c r="S524" s="6"/>
      <c r="T524" s="6"/>
      <c r="U524" s="6" t="s">
        <v>46</v>
      </c>
      <c r="V524" s="6" t="s">
        <v>45</v>
      </c>
      <c r="W524" s="6" t="s">
        <v>46</v>
      </c>
      <c r="X524" s="6" t="s">
        <v>45</v>
      </c>
      <c r="Y524" s="6" t="s">
        <v>45</v>
      </c>
      <c r="Z524" s="6" t="s">
        <v>45</v>
      </c>
      <c r="AA524" s="6" t="s">
        <v>45</v>
      </c>
      <c r="AB524" s="9" t="s">
        <v>38</v>
      </c>
      <c r="AC524" s="6" t="s">
        <v>38</v>
      </c>
      <c r="AD524" s="6" t="s">
        <v>38</v>
      </c>
      <c r="AE524" s="6" t="s">
        <v>38</v>
      </c>
      <c r="AF524" s="6" t="s">
        <v>38</v>
      </c>
      <c r="AG524" s="6" t="s">
        <v>38</v>
      </c>
      <c r="AH524" s="9" t="s">
        <v>38</v>
      </c>
    </row>
    <row r="525" spans="1:34" ht="20.100000000000001" customHeight="1" x14ac:dyDescent="0.25">
      <c r="A525" s="6" t="s">
        <v>77</v>
      </c>
      <c r="B525" s="10">
        <v>46170</v>
      </c>
      <c r="C525" s="8" t="str">
        <f>HYPERLINK("https://epingalert.org/en/Search?viewData= G/TBT/N/BDI/558/Add.1, G/TBT/N/KEN/1750/Add.1, G/TBT/N/RWA/1125/Add.1, G/TBT/N/TZA/1266/Add.1, G/TBT/N/UGA/2099/Add.1"," G/TBT/N/BDI/558/Add.1, G/TBT/N/KEN/1750/Add.1, G/TBT/N/RWA/1125/Add.1, G/TBT/N/TZA/1266/Add.1, G/TBT/N/UGA/2099/Add.1")</f>
        <v xml:space="preserve"> G/TBT/N/BDI/558/Add.1, G/TBT/N/KEN/1750/Add.1, G/TBT/N/RWA/1125/Add.1, G/TBT/N/TZA/1266/Add.1, G/TBT/N/UGA/2099/Add.1</v>
      </c>
      <c r="D525" s="9" t="s">
        <v>215</v>
      </c>
      <c r="E525" s="9" t="s">
        <v>216</v>
      </c>
      <c r="F525" s="9" t="s">
        <v>217</v>
      </c>
      <c r="G525" s="9" t="s">
        <v>218</v>
      </c>
      <c r="H525" s="9" t="s">
        <v>219</v>
      </c>
      <c r="I525" s="9" t="s">
        <v>220</v>
      </c>
      <c r="J525" s="9" t="s">
        <v>38</v>
      </c>
      <c r="K525" s="9" t="s">
        <v>38</v>
      </c>
      <c r="L525" s="6"/>
      <c r="M525" s="10" t="s">
        <v>38</v>
      </c>
      <c r="N525" s="7"/>
      <c r="O525" s="7"/>
      <c r="P525" s="6" t="s">
        <v>54</v>
      </c>
      <c r="Q525" s="9" t="s">
        <v>221</v>
      </c>
      <c r="R525" s="6" t="str">
        <f>HYPERLINK("https://docs.wto.org/imrd/directdoc.asp?DDFDocuments/t/G/TBTN25/BDI558A1.docx", "https://docs.wto.org/imrd/directdoc.asp?DDFDocuments/t/G/TBTN25/BDI558A1.docx")</f>
        <v>https://docs.wto.org/imrd/directdoc.asp?DDFDocuments/t/G/TBTN25/BDI558A1.docx</v>
      </c>
      <c r="S525" s="6"/>
      <c r="T525" s="6"/>
      <c r="U525" s="6" t="s">
        <v>46</v>
      </c>
      <c r="V525" s="6" t="s">
        <v>45</v>
      </c>
      <c r="W525" s="6" t="s">
        <v>46</v>
      </c>
      <c r="X525" s="6" t="s">
        <v>45</v>
      </c>
      <c r="Y525" s="6" t="s">
        <v>45</v>
      </c>
      <c r="Z525" s="6" t="s">
        <v>45</v>
      </c>
      <c r="AA525" s="6" t="s">
        <v>45</v>
      </c>
      <c r="AB525" s="9" t="s">
        <v>38</v>
      </c>
      <c r="AC525" s="6" t="s">
        <v>38</v>
      </c>
      <c r="AD525" s="6" t="s">
        <v>38</v>
      </c>
      <c r="AE525" s="6" t="s">
        <v>38</v>
      </c>
      <c r="AF525" s="6" t="s">
        <v>38</v>
      </c>
      <c r="AG525" s="6" t="s">
        <v>38</v>
      </c>
      <c r="AH525" s="9" t="s">
        <v>38</v>
      </c>
    </row>
    <row r="526" spans="1:34" ht="20.100000000000001" customHeight="1" x14ac:dyDescent="0.25">
      <c r="A526" s="6" t="s">
        <v>78</v>
      </c>
      <c r="B526" s="10">
        <v>46170</v>
      </c>
      <c r="C526" s="8" t="str">
        <f>HYPERLINK("https://epingalert.org/en/Search?viewData= G/TBT/N/BDI/558/Add.1, G/TBT/N/KEN/1750/Add.1, G/TBT/N/RWA/1125/Add.1, G/TBT/N/TZA/1266/Add.1, G/TBT/N/UGA/2099/Add.1"," G/TBT/N/BDI/558/Add.1, G/TBT/N/KEN/1750/Add.1, G/TBT/N/RWA/1125/Add.1, G/TBT/N/TZA/1266/Add.1, G/TBT/N/UGA/2099/Add.1")</f>
        <v xml:space="preserve"> G/TBT/N/BDI/558/Add.1, G/TBT/N/KEN/1750/Add.1, G/TBT/N/RWA/1125/Add.1, G/TBT/N/TZA/1266/Add.1, G/TBT/N/UGA/2099/Add.1</v>
      </c>
      <c r="D526" s="9" t="s">
        <v>215</v>
      </c>
      <c r="E526" s="9" t="s">
        <v>216</v>
      </c>
      <c r="F526" s="9" t="s">
        <v>217</v>
      </c>
      <c r="G526" s="9" t="s">
        <v>218</v>
      </c>
      <c r="H526" s="9" t="s">
        <v>219</v>
      </c>
      <c r="I526" s="9" t="s">
        <v>220</v>
      </c>
      <c r="J526" s="9" t="s">
        <v>38</v>
      </c>
      <c r="K526" s="9" t="s">
        <v>38</v>
      </c>
      <c r="L526" s="6"/>
      <c r="M526" s="10" t="s">
        <v>38</v>
      </c>
      <c r="N526" s="7"/>
      <c r="O526" s="7"/>
      <c r="P526" s="6" t="s">
        <v>54</v>
      </c>
      <c r="Q526" s="9" t="s">
        <v>221</v>
      </c>
      <c r="R526" s="6" t="str">
        <f>HYPERLINK("https://docs.wto.org/imrd/directdoc.asp?DDFDocuments/t/G/TBTN25/BDI558A1.docx", "https://docs.wto.org/imrd/directdoc.asp?DDFDocuments/t/G/TBTN25/BDI558A1.docx")</f>
        <v>https://docs.wto.org/imrd/directdoc.asp?DDFDocuments/t/G/TBTN25/BDI558A1.docx</v>
      </c>
      <c r="S526" s="6"/>
      <c r="T526" s="6"/>
      <c r="U526" s="6" t="s">
        <v>46</v>
      </c>
      <c r="V526" s="6" t="s">
        <v>45</v>
      </c>
      <c r="W526" s="6" t="s">
        <v>46</v>
      </c>
      <c r="X526" s="6" t="s">
        <v>45</v>
      </c>
      <c r="Y526" s="6" t="s">
        <v>45</v>
      </c>
      <c r="Z526" s="6" t="s">
        <v>45</v>
      </c>
      <c r="AA526" s="6" t="s">
        <v>45</v>
      </c>
      <c r="AB526" s="9" t="s">
        <v>38</v>
      </c>
      <c r="AC526" s="6" t="s">
        <v>38</v>
      </c>
      <c r="AD526" s="6" t="s">
        <v>38</v>
      </c>
      <c r="AE526" s="6" t="s">
        <v>38</v>
      </c>
      <c r="AF526" s="6" t="s">
        <v>38</v>
      </c>
      <c r="AG526" s="6" t="s">
        <v>38</v>
      </c>
      <c r="AH526" s="9" t="s">
        <v>38</v>
      </c>
    </row>
    <row r="527" spans="1:34" ht="20.100000000000001" customHeight="1" x14ac:dyDescent="0.25">
      <c r="A527" s="6" t="s">
        <v>79</v>
      </c>
      <c r="B527" s="10">
        <v>46170</v>
      </c>
      <c r="C527" s="8" t="str">
        <f>HYPERLINK("https://epingalert.org/en/Search?viewData= G/TBT/N/BDI/558/Add.1, G/TBT/N/KEN/1750/Add.1, G/TBT/N/RWA/1125/Add.1, G/TBT/N/TZA/1266/Add.1, G/TBT/N/UGA/2099/Add.1"," G/TBT/N/BDI/558/Add.1, G/TBT/N/KEN/1750/Add.1, G/TBT/N/RWA/1125/Add.1, G/TBT/N/TZA/1266/Add.1, G/TBT/N/UGA/2099/Add.1")</f>
        <v xml:space="preserve"> G/TBT/N/BDI/558/Add.1, G/TBT/N/KEN/1750/Add.1, G/TBT/N/RWA/1125/Add.1, G/TBT/N/TZA/1266/Add.1, G/TBT/N/UGA/2099/Add.1</v>
      </c>
      <c r="D527" s="9" t="s">
        <v>215</v>
      </c>
      <c r="E527" s="9" t="s">
        <v>216</v>
      </c>
      <c r="F527" s="9" t="s">
        <v>217</v>
      </c>
      <c r="G527" s="9" t="s">
        <v>218</v>
      </c>
      <c r="H527" s="9" t="s">
        <v>219</v>
      </c>
      <c r="I527" s="9" t="s">
        <v>220</v>
      </c>
      <c r="J527" s="9" t="s">
        <v>38</v>
      </c>
      <c r="K527" s="9" t="s">
        <v>38</v>
      </c>
      <c r="L527" s="6"/>
      <c r="M527" s="10" t="s">
        <v>38</v>
      </c>
      <c r="N527" s="7"/>
      <c r="O527" s="7"/>
      <c r="P527" s="6" t="s">
        <v>54</v>
      </c>
      <c r="Q527" s="9" t="s">
        <v>221</v>
      </c>
      <c r="R527" s="6" t="str">
        <f>HYPERLINK("https://docs.wto.org/imrd/directdoc.asp?DDFDocuments/t/G/TBTN25/BDI558A1.docx", "https://docs.wto.org/imrd/directdoc.asp?DDFDocuments/t/G/TBTN25/BDI558A1.docx")</f>
        <v>https://docs.wto.org/imrd/directdoc.asp?DDFDocuments/t/G/TBTN25/BDI558A1.docx</v>
      </c>
      <c r="S527" s="6"/>
      <c r="T527" s="6"/>
      <c r="U527" s="6" t="s">
        <v>46</v>
      </c>
      <c r="V527" s="6" t="s">
        <v>45</v>
      </c>
      <c r="W527" s="6" t="s">
        <v>46</v>
      </c>
      <c r="X527" s="6" t="s">
        <v>45</v>
      </c>
      <c r="Y527" s="6" t="s">
        <v>45</v>
      </c>
      <c r="Z527" s="6" t="s">
        <v>45</v>
      </c>
      <c r="AA527" s="6" t="s">
        <v>45</v>
      </c>
      <c r="AB527" s="9" t="s">
        <v>38</v>
      </c>
      <c r="AC527" s="6" t="s">
        <v>38</v>
      </c>
      <c r="AD527" s="6" t="s">
        <v>38</v>
      </c>
      <c r="AE527" s="6" t="s">
        <v>38</v>
      </c>
      <c r="AF527" s="6" t="s">
        <v>38</v>
      </c>
      <c r="AG527" s="6" t="s">
        <v>38</v>
      </c>
      <c r="AH527" s="9" t="s">
        <v>38</v>
      </c>
    </row>
    <row r="528" spans="1:34" ht="20.100000000000001" customHeight="1" x14ac:dyDescent="0.25">
      <c r="A528" s="6" t="s">
        <v>80</v>
      </c>
      <c r="B528" s="10">
        <v>46170</v>
      </c>
      <c r="C528" s="8" t="str">
        <f>HYPERLINK("https://epingalert.org/en/Search?viewData= G/TBT/N/BDI/558/Add.1, G/TBT/N/KEN/1750/Add.1, G/TBT/N/RWA/1125/Add.1, G/TBT/N/TZA/1266/Add.1, G/TBT/N/UGA/2099/Add.1"," G/TBT/N/BDI/558/Add.1, G/TBT/N/KEN/1750/Add.1, G/TBT/N/RWA/1125/Add.1, G/TBT/N/TZA/1266/Add.1, G/TBT/N/UGA/2099/Add.1")</f>
        <v xml:space="preserve"> G/TBT/N/BDI/558/Add.1, G/TBT/N/KEN/1750/Add.1, G/TBT/N/RWA/1125/Add.1, G/TBT/N/TZA/1266/Add.1, G/TBT/N/UGA/2099/Add.1</v>
      </c>
      <c r="D528" s="9" t="s">
        <v>215</v>
      </c>
      <c r="E528" s="9" t="s">
        <v>216</v>
      </c>
      <c r="F528" s="9" t="s">
        <v>217</v>
      </c>
      <c r="G528" s="9" t="s">
        <v>218</v>
      </c>
      <c r="H528" s="9" t="s">
        <v>219</v>
      </c>
      <c r="I528" s="9" t="s">
        <v>220</v>
      </c>
      <c r="J528" s="9" t="s">
        <v>38</v>
      </c>
      <c r="K528" s="9" t="s">
        <v>38</v>
      </c>
      <c r="L528" s="6"/>
      <c r="M528" s="10" t="s">
        <v>38</v>
      </c>
      <c r="N528" s="7"/>
      <c r="O528" s="7"/>
      <c r="P528" s="6" t="s">
        <v>54</v>
      </c>
      <c r="Q528" s="9" t="s">
        <v>221</v>
      </c>
      <c r="R528" s="6" t="str">
        <f>HYPERLINK("https://docs.wto.org/imrd/directdoc.asp?DDFDocuments/t/G/TBTN25/BDI558A1.docx", "https://docs.wto.org/imrd/directdoc.asp?DDFDocuments/t/G/TBTN25/BDI558A1.docx")</f>
        <v>https://docs.wto.org/imrd/directdoc.asp?DDFDocuments/t/G/TBTN25/BDI558A1.docx</v>
      </c>
      <c r="S528" s="6"/>
      <c r="T528" s="6"/>
      <c r="U528" s="6" t="s">
        <v>46</v>
      </c>
      <c r="V528" s="6" t="s">
        <v>45</v>
      </c>
      <c r="W528" s="6" t="s">
        <v>46</v>
      </c>
      <c r="X528" s="6" t="s">
        <v>45</v>
      </c>
      <c r="Y528" s="6" t="s">
        <v>45</v>
      </c>
      <c r="Z528" s="6" t="s">
        <v>45</v>
      </c>
      <c r="AA528" s="6" t="s">
        <v>45</v>
      </c>
      <c r="AB528" s="9" t="s">
        <v>38</v>
      </c>
      <c r="AC528" s="6" t="s">
        <v>38</v>
      </c>
      <c r="AD528" s="6" t="s">
        <v>38</v>
      </c>
      <c r="AE528" s="6" t="s">
        <v>38</v>
      </c>
      <c r="AF528" s="6" t="s">
        <v>38</v>
      </c>
      <c r="AG528" s="6" t="s">
        <v>38</v>
      </c>
      <c r="AH528" s="9" t="s">
        <v>38</v>
      </c>
    </row>
    <row r="529" spans="1:34" ht="20.100000000000001" customHeight="1" x14ac:dyDescent="0.25">
      <c r="A529" s="6" t="s">
        <v>66</v>
      </c>
      <c r="B529" s="10">
        <v>46170</v>
      </c>
      <c r="C529" s="8" t="str">
        <f>HYPERLINK("https://epingalert.org/en/Search?viewData= G/TBT/N/BDI/559/Add.1, G/TBT/N/KEN/1751/Add.1, G/TBT/N/RWA/1126/Add.1, G/TBT/N/TZA/1267/Add.1, G/TBT/N/UGA/2100/Add.1"," G/TBT/N/BDI/559/Add.1, G/TBT/N/KEN/1751/Add.1, G/TBT/N/RWA/1126/Add.1, G/TBT/N/TZA/1267/Add.1, G/TBT/N/UGA/2100/Add.1")</f>
        <v xml:space="preserve"> G/TBT/N/BDI/559/Add.1, G/TBT/N/KEN/1751/Add.1, G/TBT/N/RWA/1126/Add.1, G/TBT/N/TZA/1267/Add.1, G/TBT/N/UGA/2100/Add.1</v>
      </c>
      <c r="D529" s="9" t="s">
        <v>222</v>
      </c>
      <c r="E529" s="9" t="s">
        <v>223</v>
      </c>
      <c r="F529" s="9" t="s">
        <v>224</v>
      </c>
      <c r="G529" s="9" t="s">
        <v>225</v>
      </c>
      <c r="H529" s="9" t="s">
        <v>219</v>
      </c>
      <c r="I529" s="9" t="s">
        <v>226</v>
      </c>
      <c r="J529" s="9" t="s">
        <v>38</v>
      </c>
      <c r="K529" s="9" t="s">
        <v>38</v>
      </c>
      <c r="L529" s="6"/>
      <c r="M529" s="10" t="s">
        <v>38</v>
      </c>
      <c r="N529" s="7"/>
      <c r="O529" s="7"/>
      <c r="P529" s="6" t="s">
        <v>54</v>
      </c>
      <c r="Q529" s="9" t="s">
        <v>200</v>
      </c>
      <c r="R529" s="6" t="str">
        <f>HYPERLINK("https://docs.wto.org/imrd/directdoc.asp?DDFDocuments/t/G/TBTN25/BDI559A1.docx", "https://docs.wto.org/imrd/directdoc.asp?DDFDocuments/t/G/TBTN25/BDI559A1.docx")</f>
        <v>https://docs.wto.org/imrd/directdoc.asp?DDFDocuments/t/G/TBTN25/BDI559A1.docx</v>
      </c>
      <c r="S529" s="6"/>
      <c r="T529" s="6"/>
      <c r="U529" s="6" t="s">
        <v>46</v>
      </c>
      <c r="V529" s="6" t="s">
        <v>45</v>
      </c>
      <c r="W529" s="6" t="s">
        <v>45</v>
      </c>
      <c r="X529" s="6" t="s">
        <v>45</v>
      </c>
      <c r="Y529" s="6" t="s">
        <v>45</v>
      </c>
      <c r="Z529" s="6" t="s">
        <v>45</v>
      </c>
      <c r="AA529" s="6" t="s">
        <v>45</v>
      </c>
      <c r="AB529" s="9" t="s">
        <v>38</v>
      </c>
      <c r="AC529" s="6" t="s">
        <v>38</v>
      </c>
      <c r="AD529" s="6" t="s">
        <v>38</v>
      </c>
      <c r="AE529" s="6" t="s">
        <v>38</v>
      </c>
      <c r="AF529" s="6" t="s">
        <v>38</v>
      </c>
      <c r="AG529" s="6" t="s">
        <v>38</v>
      </c>
      <c r="AH529" s="9" t="s">
        <v>38</v>
      </c>
    </row>
    <row r="530" spans="1:34" ht="20.100000000000001" customHeight="1" x14ac:dyDescent="0.25">
      <c r="A530" s="6" t="s">
        <v>77</v>
      </c>
      <c r="B530" s="10">
        <v>46170</v>
      </c>
      <c r="C530" s="8" t="str">
        <f>HYPERLINK("https://epingalert.org/en/Search?viewData= G/TBT/N/BDI/559/Add.1, G/TBT/N/KEN/1751/Add.1, G/TBT/N/RWA/1126/Add.1, G/TBT/N/TZA/1267/Add.1, G/TBT/N/UGA/2100/Add.1"," G/TBT/N/BDI/559/Add.1, G/TBT/N/KEN/1751/Add.1, G/TBT/N/RWA/1126/Add.1, G/TBT/N/TZA/1267/Add.1, G/TBT/N/UGA/2100/Add.1")</f>
        <v xml:space="preserve"> G/TBT/N/BDI/559/Add.1, G/TBT/N/KEN/1751/Add.1, G/TBT/N/RWA/1126/Add.1, G/TBT/N/TZA/1267/Add.1, G/TBT/N/UGA/2100/Add.1</v>
      </c>
      <c r="D530" s="9" t="s">
        <v>222</v>
      </c>
      <c r="E530" s="9" t="s">
        <v>223</v>
      </c>
      <c r="F530" s="9" t="s">
        <v>224</v>
      </c>
      <c r="G530" s="9" t="s">
        <v>225</v>
      </c>
      <c r="H530" s="9" t="s">
        <v>219</v>
      </c>
      <c r="I530" s="9" t="s">
        <v>226</v>
      </c>
      <c r="J530" s="9" t="s">
        <v>38</v>
      </c>
      <c r="K530" s="9" t="s">
        <v>38</v>
      </c>
      <c r="L530" s="6"/>
      <c r="M530" s="10" t="s">
        <v>38</v>
      </c>
      <c r="N530" s="7"/>
      <c r="O530" s="7"/>
      <c r="P530" s="6" t="s">
        <v>54</v>
      </c>
      <c r="Q530" s="9" t="s">
        <v>200</v>
      </c>
      <c r="R530" s="6" t="str">
        <f>HYPERLINK("https://docs.wto.org/imrd/directdoc.asp?DDFDocuments/t/G/TBTN25/BDI559A1.docx", "https://docs.wto.org/imrd/directdoc.asp?DDFDocuments/t/G/TBTN25/BDI559A1.docx")</f>
        <v>https://docs.wto.org/imrd/directdoc.asp?DDFDocuments/t/G/TBTN25/BDI559A1.docx</v>
      </c>
      <c r="S530" s="6"/>
      <c r="T530" s="6"/>
      <c r="U530" s="6" t="s">
        <v>46</v>
      </c>
      <c r="V530" s="6" t="s">
        <v>45</v>
      </c>
      <c r="W530" s="6" t="s">
        <v>45</v>
      </c>
      <c r="X530" s="6" t="s">
        <v>45</v>
      </c>
      <c r="Y530" s="6" t="s">
        <v>45</v>
      </c>
      <c r="Z530" s="6" t="s">
        <v>45</v>
      </c>
      <c r="AA530" s="6" t="s">
        <v>45</v>
      </c>
      <c r="AB530" s="9" t="s">
        <v>38</v>
      </c>
      <c r="AC530" s="6" t="s">
        <v>38</v>
      </c>
      <c r="AD530" s="6" t="s">
        <v>38</v>
      </c>
      <c r="AE530" s="6" t="s">
        <v>38</v>
      </c>
      <c r="AF530" s="6" t="s">
        <v>38</v>
      </c>
      <c r="AG530" s="6" t="s">
        <v>38</v>
      </c>
      <c r="AH530" s="9" t="s">
        <v>38</v>
      </c>
    </row>
    <row r="531" spans="1:34" ht="20.100000000000001" customHeight="1" x14ac:dyDescent="0.25">
      <c r="A531" s="6" t="s">
        <v>78</v>
      </c>
      <c r="B531" s="10">
        <v>46170</v>
      </c>
      <c r="C531" s="8" t="str">
        <f>HYPERLINK("https://epingalert.org/en/Search?viewData= G/TBT/N/BDI/559/Add.1, G/TBT/N/KEN/1751/Add.1, G/TBT/N/RWA/1126/Add.1, G/TBT/N/TZA/1267/Add.1, G/TBT/N/UGA/2100/Add.1"," G/TBT/N/BDI/559/Add.1, G/TBT/N/KEN/1751/Add.1, G/TBT/N/RWA/1126/Add.1, G/TBT/N/TZA/1267/Add.1, G/TBT/N/UGA/2100/Add.1")</f>
        <v xml:space="preserve"> G/TBT/N/BDI/559/Add.1, G/TBT/N/KEN/1751/Add.1, G/TBT/N/RWA/1126/Add.1, G/TBT/N/TZA/1267/Add.1, G/TBT/N/UGA/2100/Add.1</v>
      </c>
      <c r="D531" s="9" t="s">
        <v>222</v>
      </c>
      <c r="E531" s="9" t="s">
        <v>223</v>
      </c>
      <c r="F531" s="9" t="s">
        <v>224</v>
      </c>
      <c r="G531" s="9" t="s">
        <v>225</v>
      </c>
      <c r="H531" s="9" t="s">
        <v>219</v>
      </c>
      <c r="I531" s="9" t="s">
        <v>226</v>
      </c>
      <c r="J531" s="9" t="s">
        <v>38</v>
      </c>
      <c r="K531" s="9" t="s">
        <v>38</v>
      </c>
      <c r="L531" s="6"/>
      <c r="M531" s="10" t="s">
        <v>38</v>
      </c>
      <c r="N531" s="7"/>
      <c r="O531" s="7"/>
      <c r="P531" s="6" t="s">
        <v>54</v>
      </c>
      <c r="Q531" s="9" t="s">
        <v>200</v>
      </c>
      <c r="R531" s="6" t="str">
        <f>HYPERLINK("https://docs.wto.org/imrd/directdoc.asp?DDFDocuments/t/G/TBTN25/BDI559A1.docx", "https://docs.wto.org/imrd/directdoc.asp?DDFDocuments/t/G/TBTN25/BDI559A1.docx")</f>
        <v>https://docs.wto.org/imrd/directdoc.asp?DDFDocuments/t/G/TBTN25/BDI559A1.docx</v>
      </c>
      <c r="S531" s="6"/>
      <c r="T531" s="6"/>
      <c r="U531" s="6" t="s">
        <v>46</v>
      </c>
      <c r="V531" s="6" t="s">
        <v>45</v>
      </c>
      <c r="W531" s="6" t="s">
        <v>45</v>
      </c>
      <c r="X531" s="6" t="s">
        <v>45</v>
      </c>
      <c r="Y531" s="6" t="s">
        <v>45</v>
      </c>
      <c r="Z531" s="6" t="s">
        <v>45</v>
      </c>
      <c r="AA531" s="6" t="s">
        <v>45</v>
      </c>
      <c r="AB531" s="9" t="s">
        <v>38</v>
      </c>
      <c r="AC531" s="6" t="s">
        <v>38</v>
      </c>
      <c r="AD531" s="6" t="s">
        <v>38</v>
      </c>
      <c r="AE531" s="6" t="s">
        <v>38</v>
      </c>
      <c r="AF531" s="6" t="s">
        <v>38</v>
      </c>
      <c r="AG531" s="6" t="s">
        <v>38</v>
      </c>
      <c r="AH531" s="9" t="s">
        <v>38</v>
      </c>
    </row>
    <row r="532" spans="1:34" ht="20.100000000000001" customHeight="1" x14ac:dyDescent="0.25">
      <c r="A532" s="6" t="s">
        <v>79</v>
      </c>
      <c r="B532" s="10">
        <v>46170</v>
      </c>
      <c r="C532" s="8" t="str">
        <f>HYPERLINK("https://epingalert.org/en/Search?viewData= G/TBT/N/BDI/559/Add.1, G/TBT/N/KEN/1751/Add.1, G/TBT/N/RWA/1126/Add.1, G/TBT/N/TZA/1267/Add.1, G/TBT/N/UGA/2100/Add.1"," G/TBT/N/BDI/559/Add.1, G/TBT/N/KEN/1751/Add.1, G/TBT/N/RWA/1126/Add.1, G/TBT/N/TZA/1267/Add.1, G/TBT/N/UGA/2100/Add.1")</f>
        <v xml:space="preserve"> G/TBT/N/BDI/559/Add.1, G/TBT/N/KEN/1751/Add.1, G/TBT/N/RWA/1126/Add.1, G/TBT/N/TZA/1267/Add.1, G/TBT/N/UGA/2100/Add.1</v>
      </c>
      <c r="D532" s="9" t="s">
        <v>222</v>
      </c>
      <c r="E532" s="9" t="s">
        <v>223</v>
      </c>
      <c r="F532" s="9" t="s">
        <v>224</v>
      </c>
      <c r="G532" s="9" t="s">
        <v>225</v>
      </c>
      <c r="H532" s="9" t="s">
        <v>219</v>
      </c>
      <c r="I532" s="9" t="s">
        <v>226</v>
      </c>
      <c r="J532" s="9" t="s">
        <v>38</v>
      </c>
      <c r="K532" s="9" t="s">
        <v>38</v>
      </c>
      <c r="L532" s="6"/>
      <c r="M532" s="10" t="s">
        <v>38</v>
      </c>
      <c r="N532" s="7"/>
      <c r="O532" s="7"/>
      <c r="P532" s="6" t="s">
        <v>54</v>
      </c>
      <c r="Q532" s="9" t="s">
        <v>200</v>
      </c>
      <c r="R532" s="6" t="str">
        <f>HYPERLINK("https://docs.wto.org/imrd/directdoc.asp?DDFDocuments/t/G/TBTN25/BDI559A1.docx", "https://docs.wto.org/imrd/directdoc.asp?DDFDocuments/t/G/TBTN25/BDI559A1.docx")</f>
        <v>https://docs.wto.org/imrd/directdoc.asp?DDFDocuments/t/G/TBTN25/BDI559A1.docx</v>
      </c>
      <c r="S532" s="6"/>
      <c r="T532" s="6"/>
      <c r="U532" s="6" t="s">
        <v>46</v>
      </c>
      <c r="V532" s="6" t="s">
        <v>45</v>
      </c>
      <c r="W532" s="6" t="s">
        <v>45</v>
      </c>
      <c r="X532" s="6" t="s">
        <v>45</v>
      </c>
      <c r="Y532" s="6" t="s">
        <v>45</v>
      </c>
      <c r="Z532" s="6" t="s">
        <v>45</v>
      </c>
      <c r="AA532" s="6" t="s">
        <v>45</v>
      </c>
      <c r="AB532" s="9" t="s">
        <v>38</v>
      </c>
      <c r="AC532" s="6" t="s">
        <v>38</v>
      </c>
      <c r="AD532" s="6" t="s">
        <v>38</v>
      </c>
      <c r="AE532" s="6" t="s">
        <v>38</v>
      </c>
      <c r="AF532" s="6" t="s">
        <v>38</v>
      </c>
      <c r="AG532" s="6" t="s">
        <v>38</v>
      </c>
      <c r="AH532" s="9" t="s">
        <v>38</v>
      </c>
    </row>
    <row r="533" spans="1:34" ht="20.100000000000001" customHeight="1" x14ac:dyDescent="0.25">
      <c r="A533" s="6" t="s">
        <v>80</v>
      </c>
      <c r="B533" s="10">
        <v>46170</v>
      </c>
      <c r="C533" s="8" t="str">
        <f>HYPERLINK("https://epingalert.org/en/Search?viewData= G/TBT/N/BDI/559/Add.1, G/TBT/N/KEN/1751/Add.1, G/TBT/N/RWA/1126/Add.1, G/TBT/N/TZA/1267/Add.1, G/TBT/N/UGA/2100/Add.1"," G/TBT/N/BDI/559/Add.1, G/TBT/N/KEN/1751/Add.1, G/TBT/N/RWA/1126/Add.1, G/TBT/N/TZA/1267/Add.1, G/TBT/N/UGA/2100/Add.1")</f>
        <v xml:space="preserve"> G/TBT/N/BDI/559/Add.1, G/TBT/N/KEN/1751/Add.1, G/TBT/N/RWA/1126/Add.1, G/TBT/N/TZA/1267/Add.1, G/TBT/N/UGA/2100/Add.1</v>
      </c>
      <c r="D533" s="9" t="s">
        <v>222</v>
      </c>
      <c r="E533" s="9" t="s">
        <v>223</v>
      </c>
      <c r="F533" s="9" t="s">
        <v>224</v>
      </c>
      <c r="G533" s="9" t="s">
        <v>225</v>
      </c>
      <c r="H533" s="9" t="s">
        <v>219</v>
      </c>
      <c r="I533" s="9" t="s">
        <v>226</v>
      </c>
      <c r="J533" s="9" t="s">
        <v>38</v>
      </c>
      <c r="K533" s="9" t="s">
        <v>38</v>
      </c>
      <c r="L533" s="6"/>
      <c r="M533" s="10" t="s">
        <v>38</v>
      </c>
      <c r="N533" s="7"/>
      <c r="O533" s="7"/>
      <c r="P533" s="6" t="s">
        <v>54</v>
      </c>
      <c r="Q533" s="9" t="s">
        <v>200</v>
      </c>
      <c r="R533" s="6" t="str">
        <f>HYPERLINK("https://docs.wto.org/imrd/directdoc.asp?DDFDocuments/t/G/TBTN25/BDI559A1.docx", "https://docs.wto.org/imrd/directdoc.asp?DDFDocuments/t/G/TBTN25/BDI559A1.docx")</f>
        <v>https://docs.wto.org/imrd/directdoc.asp?DDFDocuments/t/G/TBTN25/BDI559A1.docx</v>
      </c>
      <c r="S533" s="6"/>
      <c r="T533" s="6"/>
      <c r="U533" s="6" t="s">
        <v>46</v>
      </c>
      <c r="V533" s="6" t="s">
        <v>45</v>
      </c>
      <c r="W533" s="6" t="s">
        <v>45</v>
      </c>
      <c r="X533" s="6" t="s">
        <v>45</v>
      </c>
      <c r="Y533" s="6" t="s">
        <v>45</v>
      </c>
      <c r="Z533" s="6" t="s">
        <v>45</v>
      </c>
      <c r="AA533" s="6" t="s">
        <v>45</v>
      </c>
      <c r="AB533" s="9" t="s">
        <v>38</v>
      </c>
      <c r="AC533" s="6" t="s">
        <v>38</v>
      </c>
      <c r="AD533" s="6" t="s">
        <v>38</v>
      </c>
      <c r="AE533" s="6" t="s">
        <v>38</v>
      </c>
      <c r="AF533" s="6" t="s">
        <v>38</v>
      </c>
      <c r="AG533" s="6" t="s">
        <v>38</v>
      </c>
      <c r="AH533" s="9" t="s">
        <v>38</v>
      </c>
    </row>
    <row r="534" spans="1:34" ht="20.100000000000001" customHeight="1" x14ac:dyDescent="0.25">
      <c r="A534" s="6" t="s">
        <v>66</v>
      </c>
      <c r="B534" s="10">
        <v>46170</v>
      </c>
      <c r="C534" s="8" t="str">
        <f>HYPERLINK("https://epingalert.org/en/Search?viewData= G/TBT/N/BDI/560/Add.1, G/TBT/N/KEN/1752/Add.1, G/TBT/N/RWA/1127/Add.1, G/TBT/N/TZA/1268/Add.1, G/TBT/N/UGA/2101/Add.1"," G/TBT/N/BDI/560/Add.1, G/TBT/N/KEN/1752/Add.1, G/TBT/N/RWA/1127/Add.1, G/TBT/N/TZA/1268/Add.1, G/TBT/N/UGA/2101/Add.1")</f>
        <v xml:space="preserve"> G/TBT/N/BDI/560/Add.1, G/TBT/N/KEN/1752/Add.1, G/TBT/N/RWA/1127/Add.1, G/TBT/N/TZA/1268/Add.1, G/TBT/N/UGA/2101/Add.1</v>
      </c>
      <c r="D534" s="9" t="s">
        <v>227</v>
      </c>
      <c r="E534" s="9" t="s">
        <v>228</v>
      </c>
      <c r="F534" s="9" t="s">
        <v>229</v>
      </c>
      <c r="G534" s="9" t="s">
        <v>230</v>
      </c>
      <c r="H534" s="9" t="s">
        <v>219</v>
      </c>
      <c r="I534" s="9" t="s">
        <v>231</v>
      </c>
      <c r="J534" s="9" t="s">
        <v>38</v>
      </c>
      <c r="K534" s="9" t="s">
        <v>38</v>
      </c>
      <c r="L534" s="6"/>
      <c r="M534" s="10" t="s">
        <v>38</v>
      </c>
      <c r="N534" s="7"/>
      <c r="O534" s="7"/>
      <c r="P534" s="6" t="s">
        <v>54</v>
      </c>
      <c r="Q534" s="9" t="s">
        <v>200</v>
      </c>
      <c r="R534" s="6" t="str">
        <f>HYPERLINK("https://docs.wto.org/imrd/directdoc.asp?DDFDocuments/t/G/TBTN25/BDI560A1.docx", "https://docs.wto.org/imrd/directdoc.asp?DDFDocuments/t/G/TBTN25/BDI560A1.docx")</f>
        <v>https://docs.wto.org/imrd/directdoc.asp?DDFDocuments/t/G/TBTN25/BDI560A1.docx</v>
      </c>
      <c r="S534" s="6"/>
      <c r="T534" s="6"/>
      <c r="U534" s="6" t="s">
        <v>46</v>
      </c>
      <c r="V534" s="6" t="s">
        <v>45</v>
      </c>
      <c r="W534" s="6" t="s">
        <v>46</v>
      </c>
      <c r="X534" s="6" t="s">
        <v>45</v>
      </c>
      <c r="Y534" s="6" t="s">
        <v>45</v>
      </c>
      <c r="Z534" s="6" t="s">
        <v>45</v>
      </c>
      <c r="AA534" s="6" t="s">
        <v>45</v>
      </c>
      <c r="AB534" s="9" t="s">
        <v>38</v>
      </c>
      <c r="AC534" s="6" t="s">
        <v>38</v>
      </c>
      <c r="AD534" s="6" t="s">
        <v>38</v>
      </c>
      <c r="AE534" s="6" t="s">
        <v>38</v>
      </c>
      <c r="AF534" s="6" t="s">
        <v>38</v>
      </c>
      <c r="AG534" s="6" t="s">
        <v>38</v>
      </c>
      <c r="AH534" s="9" t="s">
        <v>38</v>
      </c>
    </row>
    <row r="535" spans="1:34" ht="20.100000000000001" customHeight="1" x14ac:dyDescent="0.25">
      <c r="A535" s="6" t="s">
        <v>77</v>
      </c>
      <c r="B535" s="10">
        <v>46170</v>
      </c>
      <c r="C535" s="8" t="str">
        <f>HYPERLINK("https://epingalert.org/en/Search?viewData= G/TBT/N/BDI/560/Add.1, G/TBT/N/KEN/1752/Add.1, G/TBT/N/RWA/1127/Add.1, G/TBT/N/TZA/1268/Add.1, G/TBT/N/UGA/2101/Add.1"," G/TBT/N/BDI/560/Add.1, G/TBT/N/KEN/1752/Add.1, G/TBT/N/RWA/1127/Add.1, G/TBT/N/TZA/1268/Add.1, G/TBT/N/UGA/2101/Add.1")</f>
        <v xml:space="preserve"> G/TBT/N/BDI/560/Add.1, G/TBT/N/KEN/1752/Add.1, G/TBT/N/RWA/1127/Add.1, G/TBT/N/TZA/1268/Add.1, G/TBT/N/UGA/2101/Add.1</v>
      </c>
      <c r="D535" s="9" t="s">
        <v>227</v>
      </c>
      <c r="E535" s="9" t="s">
        <v>228</v>
      </c>
      <c r="F535" s="9" t="s">
        <v>229</v>
      </c>
      <c r="G535" s="9" t="s">
        <v>230</v>
      </c>
      <c r="H535" s="9" t="s">
        <v>219</v>
      </c>
      <c r="I535" s="9" t="s">
        <v>220</v>
      </c>
      <c r="J535" s="9" t="s">
        <v>38</v>
      </c>
      <c r="K535" s="9" t="s">
        <v>38</v>
      </c>
      <c r="L535" s="6"/>
      <c r="M535" s="10" t="s">
        <v>38</v>
      </c>
      <c r="N535" s="7"/>
      <c r="O535" s="7"/>
      <c r="P535" s="6" t="s">
        <v>54</v>
      </c>
      <c r="Q535" s="9" t="s">
        <v>200</v>
      </c>
      <c r="R535" s="6" t="str">
        <f>HYPERLINK("https://docs.wto.org/imrd/directdoc.asp?DDFDocuments/t/G/TBTN25/BDI560A1.docx", "https://docs.wto.org/imrd/directdoc.asp?DDFDocuments/t/G/TBTN25/BDI560A1.docx")</f>
        <v>https://docs.wto.org/imrd/directdoc.asp?DDFDocuments/t/G/TBTN25/BDI560A1.docx</v>
      </c>
      <c r="S535" s="6"/>
      <c r="T535" s="6"/>
      <c r="U535" s="6" t="s">
        <v>46</v>
      </c>
      <c r="V535" s="6" t="s">
        <v>45</v>
      </c>
      <c r="W535" s="6" t="s">
        <v>46</v>
      </c>
      <c r="X535" s="6" t="s">
        <v>45</v>
      </c>
      <c r="Y535" s="6" t="s">
        <v>45</v>
      </c>
      <c r="Z535" s="6" t="s">
        <v>45</v>
      </c>
      <c r="AA535" s="6" t="s">
        <v>45</v>
      </c>
      <c r="AB535" s="9" t="s">
        <v>38</v>
      </c>
      <c r="AC535" s="6" t="s">
        <v>38</v>
      </c>
      <c r="AD535" s="6" t="s">
        <v>38</v>
      </c>
      <c r="AE535" s="6" t="s">
        <v>38</v>
      </c>
      <c r="AF535" s="6" t="s">
        <v>38</v>
      </c>
      <c r="AG535" s="6" t="s">
        <v>38</v>
      </c>
      <c r="AH535" s="9" t="s">
        <v>38</v>
      </c>
    </row>
    <row r="536" spans="1:34" ht="20.100000000000001" customHeight="1" x14ac:dyDescent="0.25">
      <c r="A536" s="6" t="s">
        <v>78</v>
      </c>
      <c r="B536" s="10">
        <v>46170</v>
      </c>
      <c r="C536" s="8" t="str">
        <f>HYPERLINK("https://epingalert.org/en/Search?viewData= G/TBT/N/BDI/560/Add.1, G/TBT/N/KEN/1752/Add.1, G/TBT/N/RWA/1127/Add.1, G/TBT/N/TZA/1268/Add.1, G/TBT/N/UGA/2101/Add.1"," G/TBT/N/BDI/560/Add.1, G/TBT/N/KEN/1752/Add.1, G/TBT/N/RWA/1127/Add.1, G/TBT/N/TZA/1268/Add.1, G/TBT/N/UGA/2101/Add.1")</f>
        <v xml:space="preserve"> G/TBT/N/BDI/560/Add.1, G/TBT/N/KEN/1752/Add.1, G/TBT/N/RWA/1127/Add.1, G/TBT/N/TZA/1268/Add.1, G/TBT/N/UGA/2101/Add.1</v>
      </c>
      <c r="D536" s="9" t="s">
        <v>227</v>
      </c>
      <c r="E536" s="9" t="s">
        <v>228</v>
      </c>
      <c r="F536" s="9" t="s">
        <v>229</v>
      </c>
      <c r="G536" s="9" t="s">
        <v>230</v>
      </c>
      <c r="H536" s="9" t="s">
        <v>219</v>
      </c>
      <c r="I536" s="9" t="s">
        <v>231</v>
      </c>
      <c r="J536" s="9" t="s">
        <v>38</v>
      </c>
      <c r="K536" s="9" t="s">
        <v>38</v>
      </c>
      <c r="L536" s="6"/>
      <c r="M536" s="10" t="s">
        <v>38</v>
      </c>
      <c r="N536" s="7"/>
      <c r="O536" s="7"/>
      <c r="P536" s="6" t="s">
        <v>54</v>
      </c>
      <c r="Q536" s="9" t="s">
        <v>200</v>
      </c>
      <c r="R536" s="6" t="str">
        <f>HYPERLINK("https://docs.wto.org/imrd/directdoc.asp?DDFDocuments/t/G/TBTN25/BDI560A1.docx", "https://docs.wto.org/imrd/directdoc.asp?DDFDocuments/t/G/TBTN25/BDI560A1.docx")</f>
        <v>https://docs.wto.org/imrd/directdoc.asp?DDFDocuments/t/G/TBTN25/BDI560A1.docx</v>
      </c>
      <c r="S536" s="6"/>
      <c r="T536" s="6"/>
      <c r="U536" s="6" t="s">
        <v>46</v>
      </c>
      <c r="V536" s="6" t="s">
        <v>45</v>
      </c>
      <c r="W536" s="6" t="s">
        <v>46</v>
      </c>
      <c r="X536" s="6" t="s">
        <v>45</v>
      </c>
      <c r="Y536" s="6" t="s">
        <v>45</v>
      </c>
      <c r="Z536" s="6" t="s">
        <v>45</v>
      </c>
      <c r="AA536" s="6" t="s">
        <v>45</v>
      </c>
      <c r="AB536" s="9" t="s">
        <v>38</v>
      </c>
      <c r="AC536" s="6" t="s">
        <v>38</v>
      </c>
      <c r="AD536" s="6" t="s">
        <v>38</v>
      </c>
      <c r="AE536" s="6" t="s">
        <v>38</v>
      </c>
      <c r="AF536" s="6" t="s">
        <v>38</v>
      </c>
      <c r="AG536" s="6" t="s">
        <v>38</v>
      </c>
      <c r="AH536" s="9" t="s">
        <v>38</v>
      </c>
    </row>
    <row r="537" spans="1:34" ht="20.100000000000001" customHeight="1" x14ac:dyDescent="0.25">
      <c r="A537" s="6" t="s">
        <v>79</v>
      </c>
      <c r="B537" s="10">
        <v>46170</v>
      </c>
      <c r="C537" s="8" t="str">
        <f>HYPERLINK("https://epingalert.org/en/Search?viewData= G/TBT/N/BDI/560/Add.1, G/TBT/N/KEN/1752/Add.1, G/TBT/N/RWA/1127/Add.1, G/TBT/N/TZA/1268/Add.1, G/TBT/N/UGA/2101/Add.1"," G/TBT/N/BDI/560/Add.1, G/TBT/N/KEN/1752/Add.1, G/TBT/N/RWA/1127/Add.1, G/TBT/N/TZA/1268/Add.1, G/TBT/N/UGA/2101/Add.1")</f>
        <v xml:space="preserve"> G/TBT/N/BDI/560/Add.1, G/TBT/N/KEN/1752/Add.1, G/TBT/N/RWA/1127/Add.1, G/TBT/N/TZA/1268/Add.1, G/TBT/N/UGA/2101/Add.1</v>
      </c>
      <c r="D537" s="9" t="s">
        <v>227</v>
      </c>
      <c r="E537" s="9" t="s">
        <v>228</v>
      </c>
      <c r="F537" s="9" t="s">
        <v>229</v>
      </c>
      <c r="G537" s="9" t="s">
        <v>230</v>
      </c>
      <c r="H537" s="9" t="s">
        <v>219</v>
      </c>
      <c r="I537" s="9" t="s">
        <v>231</v>
      </c>
      <c r="J537" s="9" t="s">
        <v>38</v>
      </c>
      <c r="K537" s="9" t="s">
        <v>38</v>
      </c>
      <c r="L537" s="6"/>
      <c r="M537" s="10" t="s">
        <v>38</v>
      </c>
      <c r="N537" s="7"/>
      <c r="O537" s="7"/>
      <c r="P537" s="6" t="s">
        <v>54</v>
      </c>
      <c r="Q537" s="9" t="s">
        <v>200</v>
      </c>
      <c r="R537" s="6" t="str">
        <f>HYPERLINK("https://docs.wto.org/imrd/directdoc.asp?DDFDocuments/t/G/TBTN25/BDI560A1.docx", "https://docs.wto.org/imrd/directdoc.asp?DDFDocuments/t/G/TBTN25/BDI560A1.docx")</f>
        <v>https://docs.wto.org/imrd/directdoc.asp?DDFDocuments/t/G/TBTN25/BDI560A1.docx</v>
      </c>
      <c r="S537" s="6"/>
      <c r="T537" s="6"/>
      <c r="U537" s="6" t="s">
        <v>46</v>
      </c>
      <c r="V537" s="6" t="s">
        <v>45</v>
      </c>
      <c r="W537" s="6" t="s">
        <v>46</v>
      </c>
      <c r="X537" s="6" t="s">
        <v>45</v>
      </c>
      <c r="Y537" s="6" t="s">
        <v>45</v>
      </c>
      <c r="Z537" s="6" t="s">
        <v>45</v>
      </c>
      <c r="AA537" s="6" t="s">
        <v>45</v>
      </c>
      <c r="AB537" s="9" t="s">
        <v>38</v>
      </c>
      <c r="AC537" s="6" t="s">
        <v>38</v>
      </c>
      <c r="AD537" s="6" t="s">
        <v>38</v>
      </c>
      <c r="AE537" s="6" t="s">
        <v>38</v>
      </c>
      <c r="AF537" s="6" t="s">
        <v>38</v>
      </c>
      <c r="AG537" s="6" t="s">
        <v>38</v>
      </c>
      <c r="AH537" s="9" t="s">
        <v>38</v>
      </c>
    </row>
    <row r="538" spans="1:34" ht="20.100000000000001" customHeight="1" x14ac:dyDescent="0.25">
      <c r="A538" s="6" t="s">
        <v>80</v>
      </c>
      <c r="B538" s="10">
        <v>46170</v>
      </c>
      <c r="C538" s="8" t="str">
        <f>HYPERLINK("https://epingalert.org/en/Search?viewData= G/TBT/N/BDI/560/Add.1, G/TBT/N/KEN/1752/Add.1, G/TBT/N/RWA/1127/Add.1, G/TBT/N/TZA/1268/Add.1, G/TBT/N/UGA/2101/Add.1"," G/TBT/N/BDI/560/Add.1, G/TBT/N/KEN/1752/Add.1, G/TBT/N/RWA/1127/Add.1, G/TBT/N/TZA/1268/Add.1, G/TBT/N/UGA/2101/Add.1")</f>
        <v xml:space="preserve"> G/TBT/N/BDI/560/Add.1, G/TBT/N/KEN/1752/Add.1, G/TBT/N/RWA/1127/Add.1, G/TBT/N/TZA/1268/Add.1, G/TBT/N/UGA/2101/Add.1</v>
      </c>
      <c r="D538" s="9" t="s">
        <v>227</v>
      </c>
      <c r="E538" s="9" t="s">
        <v>228</v>
      </c>
      <c r="F538" s="9" t="s">
        <v>229</v>
      </c>
      <c r="G538" s="9" t="s">
        <v>230</v>
      </c>
      <c r="H538" s="9" t="s">
        <v>219</v>
      </c>
      <c r="I538" s="9" t="s">
        <v>231</v>
      </c>
      <c r="J538" s="9" t="s">
        <v>38</v>
      </c>
      <c r="K538" s="9" t="s">
        <v>38</v>
      </c>
      <c r="L538" s="6"/>
      <c r="M538" s="10" t="s">
        <v>38</v>
      </c>
      <c r="N538" s="7"/>
      <c r="O538" s="7"/>
      <c r="P538" s="6" t="s">
        <v>54</v>
      </c>
      <c r="Q538" s="9" t="s">
        <v>200</v>
      </c>
      <c r="R538" s="6" t="str">
        <f>HYPERLINK("https://docs.wto.org/imrd/directdoc.asp?DDFDocuments/t/G/TBTN25/BDI560A1.docx", "https://docs.wto.org/imrd/directdoc.asp?DDFDocuments/t/G/TBTN25/BDI560A1.docx")</f>
        <v>https://docs.wto.org/imrd/directdoc.asp?DDFDocuments/t/G/TBTN25/BDI560A1.docx</v>
      </c>
      <c r="S538" s="6"/>
      <c r="T538" s="6"/>
      <c r="U538" s="6" t="s">
        <v>46</v>
      </c>
      <c r="V538" s="6" t="s">
        <v>45</v>
      </c>
      <c r="W538" s="6" t="s">
        <v>46</v>
      </c>
      <c r="X538" s="6" t="s">
        <v>45</v>
      </c>
      <c r="Y538" s="6" t="s">
        <v>45</v>
      </c>
      <c r="Z538" s="6" t="s">
        <v>45</v>
      </c>
      <c r="AA538" s="6" t="s">
        <v>45</v>
      </c>
      <c r="AB538" s="9" t="s">
        <v>38</v>
      </c>
      <c r="AC538" s="6" t="s">
        <v>38</v>
      </c>
      <c r="AD538" s="6" t="s">
        <v>38</v>
      </c>
      <c r="AE538" s="6" t="s">
        <v>38</v>
      </c>
      <c r="AF538" s="6" t="s">
        <v>38</v>
      </c>
      <c r="AG538" s="6" t="s">
        <v>38</v>
      </c>
      <c r="AH538" s="9" t="s">
        <v>38</v>
      </c>
    </row>
    <row r="539" spans="1:34" ht="20.100000000000001" customHeight="1" x14ac:dyDescent="0.25">
      <c r="A539" s="6" t="s">
        <v>66</v>
      </c>
      <c r="B539" s="10">
        <v>46170</v>
      </c>
      <c r="C539" s="8" t="str">
        <f>HYPERLINK("https://epingalert.org/en/Search?viewData= G/TBT/N/BDI/561/Add.1, G/TBT/N/KEN/1753/Add.1, G/TBT/N/RWA/1128/Add.1, G/TBT/N/TZA/1269/Add.1, G/TBT/N/UGA/2102/Add.1"," G/TBT/N/BDI/561/Add.1, G/TBT/N/KEN/1753/Add.1, G/TBT/N/RWA/1128/Add.1, G/TBT/N/TZA/1269/Add.1, G/TBT/N/UGA/2102/Add.1")</f>
        <v xml:space="preserve"> G/TBT/N/BDI/561/Add.1, G/TBT/N/KEN/1753/Add.1, G/TBT/N/RWA/1128/Add.1, G/TBT/N/TZA/1269/Add.1, G/TBT/N/UGA/2102/Add.1</v>
      </c>
      <c r="D539" s="9" t="s">
        <v>232</v>
      </c>
      <c r="E539" s="9" t="s">
        <v>233</v>
      </c>
      <c r="F539" s="9" t="s">
        <v>234</v>
      </c>
      <c r="G539" s="9" t="s">
        <v>235</v>
      </c>
      <c r="H539" s="9" t="s">
        <v>219</v>
      </c>
      <c r="I539" s="9" t="s">
        <v>213</v>
      </c>
      <c r="J539" s="9" t="s">
        <v>38</v>
      </c>
      <c r="K539" s="9" t="s">
        <v>38</v>
      </c>
      <c r="L539" s="6"/>
      <c r="M539" s="10" t="s">
        <v>38</v>
      </c>
      <c r="N539" s="7"/>
      <c r="O539" s="7"/>
      <c r="P539" s="6" t="s">
        <v>54</v>
      </c>
      <c r="Q539" s="9" t="s">
        <v>200</v>
      </c>
      <c r="R539" s="6" t="str">
        <f>HYPERLINK("https://docs.wto.org/imrd/directdoc.asp?DDFDocuments/t/G/TBTN25/BDI561A1.docx", "https://docs.wto.org/imrd/directdoc.asp?DDFDocuments/t/G/TBTN25/BDI561A1.docx")</f>
        <v>https://docs.wto.org/imrd/directdoc.asp?DDFDocuments/t/G/TBTN25/BDI561A1.docx</v>
      </c>
      <c r="S539" s="6"/>
      <c r="T539" s="6"/>
      <c r="U539" s="6" t="s">
        <v>46</v>
      </c>
      <c r="V539" s="6" t="s">
        <v>45</v>
      </c>
      <c r="W539" s="6" t="s">
        <v>46</v>
      </c>
      <c r="X539" s="6" t="s">
        <v>45</v>
      </c>
      <c r="Y539" s="6" t="s">
        <v>45</v>
      </c>
      <c r="Z539" s="6" t="s">
        <v>45</v>
      </c>
      <c r="AA539" s="6" t="s">
        <v>45</v>
      </c>
      <c r="AB539" s="9" t="s">
        <v>38</v>
      </c>
      <c r="AC539" s="6" t="s">
        <v>38</v>
      </c>
      <c r="AD539" s="6" t="s">
        <v>38</v>
      </c>
      <c r="AE539" s="6" t="s">
        <v>38</v>
      </c>
      <c r="AF539" s="6" t="s">
        <v>38</v>
      </c>
      <c r="AG539" s="6" t="s">
        <v>38</v>
      </c>
      <c r="AH539" s="9" t="s">
        <v>38</v>
      </c>
    </row>
    <row r="540" spans="1:34" ht="20.100000000000001" customHeight="1" x14ac:dyDescent="0.25">
      <c r="A540" s="6" t="s">
        <v>77</v>
      </c>
      <c r="B540" s="10">
        <v>46170</v>
      </c>
      <c r="C540" s="8" t="str">
        <f>HYPERLINK("https://epingalert.org/en/Search?viewData= G/TBT/N/BDI/561/Add.1, G/TBT/N/KEN/1753/Add.1, G/TBT/N/RWA/1128/Add.1, G/TBT/N/TZA/1269/Add.1, G/TBT/N/UGA/2102/Add.1"," G/TBT/N/BDI/561/Add.1, G/TBT/N/KEN/1753/Add.1, G/TBT/N/RWA/1128/Add.1, G/TBT/N/TZA/1269/Add.1, G/TBT/N/UGA/2102/Add.1")</f>
        <v xml:space="preserve"> G/TBT/N/BDI/561/Add.1, G/TBT/N/KEN/1753/Add.1, G/TBT/N/RWA/1128/Add.1, G/TBT/N/TZA/1269/Add.1, G/TBT/N/UGA/2102/Add.1</v>
      </c>
      <c r="D540" s="9" t="s">
        <v>232</v>
      </c>
      <c r="E540" s="9" t="s">
        <v>233</v>
      </c>
      <c r="F540" s="9" t="s">
        <v>234</v>
      </c>
      <c r="G540" s="9" t="s">
        <v>235</v>
      </c>
      <c r="H540" s="9" t="s">
        <v>219</v>
      </c>
      <c r="I540" s="9" t="s">
        <v>214</v>
      </c>
      <c r="J540" s="9" t="s">
        <v>38</v>
      </c>
      <c r="K540" s="9" t="s">
        <v>38</v>
      </c>
      <c r="L540" s="6"/>
      <c r="M540" s="10" t="s">
        <v>38</v>
      </c>
      <c r="N540" s="7"/>
      <c r="O540" s="7"/>
      <c r="P540" s="6" t="s">
        <v>54</v>
      </c>
      <c r="Q540" s="9" t="s">
        <v>200</v>
      </c>
      <c r="R540" s="6" t="str">
        <f>HYPERLINK("https://docs.wto.org/imrd/directdoc.asp?DDFDocuments/t/G/TBTN25/BDI561A1.docx", "https://docs.wto.org/imrd/directdoc.asp?DDFDocuments/t/G/TBTN25/BDI561A1.docx")</f>
        <v>https://docs.wto.org/imrd/directdoc.asp?DDFDocuments/t/G/TBTN25/BDI561A1.docx</v>
      </c>
      <c r="S540" s="6"/>
      <c r="T540" s="6"/>
      <c r="U540" s="6" t="s">
        <v>46</v>
      </c>
      <c r="V540" s="6" t="s">
        <v>45</v>
      </c>
      <c r="W540" s="6" t="s">
        <v>46</v>
      </c>
      <c r="X540" s="6" t="s">
        <v>45</v>
      </c>
      <c r="Y540" s="6" t="s">
        <v>45</v>
      </c>
      <c r="Z540" s="6" t="s">
        <v>45</v>
      </c>
      <c r="AA540" s="6" t="s">
        <v>45</v>
      </c>
      <c r="AB540" s="9" t="s">
        <v>38</v>
      </c>
      <c r="AC540" s="6" t="s">
        <v>38</v>
      </c>
      <c r="AD540" s="6" t="s">
        <v>38</v>
      </c>
      <c r="AE540" s="6" t="s">
        <v>38</v>
      </c>
      <c r="AF540" s="6" t="s">
        <v>38</v>
      </c>
      <c r="AG540" s="6" t="s">
        <v>38</v>
      </c>
      <c r="AH540" s="9" t="s">
        <v>38</v>
      </c>
    </row>
    <row r="541" spans="1:34" ht="20.100000000000001" customHeight="1" x14ac:dyDescent="0.25">
      <c r="A541" s="6" t="s">
        <v>78</v>
      </c>
      <c r="B541" s="10">
        <v>46170</v>
      </c>
      <c r="C541" s="8" t="str">
        <f>HYPERLINK("https://epingalert.org/en/Search?viewData= G/TBT/N/BDI/561/Add.1, G/TBT/N/KEN/1753/Add.1, G/TBT/N/RWA/1128/Add.1, G/TBT/N/TZA/1269/Add.1, G/TBT/N/UGA/2102/Add.1"," G/TBT/N/BDI/561/Add.1, G/TBT/N/KEN/1753/Add.1, G/TBT/N/RWA/1128/Add.1, G/TBT/N/TZA/1269/Add.1, G/TBT/N/UGA/2102/Add.1")</f>
        <v xml:space="preserve"> G/TBT/N/BDI/561/Add.1, G/TBT/N/KEN/1753/Add.1, G/TBT/N/RWA/1128/Add.1, G/TBT/N/TZA/1269/Add.1, G/TBT/N/UGA/2102/Add.1</v>
      </c>
      <c r="D541" s="9" t="s">
        <v>232</v>
      </c>
      <c r="E541" s="9" t="s">
        <v>233</v>
      </c>
      <c r="F541" s="9" t="s">
        <v>234</v>
      </c>
      <c r="G541" s="9" t="s">
        <v>235</v>
      </c>
      <c r="H541" s="9" t="s">
        <v>219</v>
      </c>
      <c r="I541" s="9" t="s">
        <v>213</v>
      </c>
      <c r="J541" s="9" t="s">
        <v>38</v>
      </c>
      <c r="K541" s="9" t="s">
        <v>38</v>
      </c>
      <c r="L541" s="6"/>
      <c r="M541" s="10" t="s">
        <v>38</v>
      </c>
      <c r="N541" s="7"/>
      <c r="O541" s="7"/>
      <c r="P541" s="6" t="s">
        <v>54</v>
      </c>
      <c r="Q541" s="9" t="s">
        <v>200</v>
      </c>
      <c r="R541" s="6" t="str">
        <f>HYPERLINK("https://docs.wto.org/imrd/directdoc.asp?DDFDocuments/t/G/TBTN25/BDI561A1.docx", "https://docs.wto.org/imrd/directdoc.asp?DDFDocuments/t/G/TBTN25/BDI561A1.docx")</f>
        <v>https://docs.wto.org/imrd/directdoc.asp?DDFDocuments/t/G/TBTN25/BDI561A1.docx</v>
      </c>
      <c r="S541" s="6"/>
      <c r="T541" s="6"/>
      <c r="U541" s="6" t="s">
        <v>46</v>
      </c>
      <c r="V541" s="6" t="s">
        <v>45</v>
      </c>
      <c r="W541" s="6" t="s">
        <v>46</v>
      </c>
      <c r="X541" s="6" t="s">
        <v>45</v>
      </c>
      <c r="Y541" s="6" t="s">
        <v>45</v>
      </c>
      <c r="Z541" s="6" t="s">
        <v>45</v>
      </c>
      <c r="AA541" s="6" t="s">
        <v>45</v>
      </c>
      <c r="AB541" s="9" t="s">
        <v>38</v>
      </c>
      <c r="AC541" s="6" t="s">
        <v>38</v>
      </c>
      <c r="AD541" s="6" t="s">
        <v>38</v>
      </c>
      <c r="AE541" s="6" t="s">
        <v>38</v>
      </c>
      <c r="AF541" s="6" t="s">
        <v>38</v>
      </c>
      <c r="AG541" s="6" t="s">
        <v>38</v>
      </c>
      <c r="AH541" s="9" t="s">
        <v>38</v>
      </c>
    </row>
    <row r="542" spans="1:34" ht="20.100000000000001" customHeight="1" x14ac:dyDescent="0.25">
      <c r="A542" s="6" t="s">
        <v>79</v>
      </c>
      <c r="B542" s="10">
        <v>46170</v>
      </c>
      <c r="C542" s="8" t="str">
        <f>HYPERLINK("https://epingalert.org/en/Search?viewData= G/TBT/N/BDI/561/Add.1, G/TBT/N/KEN/1753/Add.1, G/TBT/N/RWA/1128/Add.1, G/TBT/N/TZA/1269/Add.1, G/TBT/N/UGA/2102/Add.1"," G/TBT/N/BDI/561/Add.1, G/TBT/N/KEN/1753/Add.1, G/TBT/N/RWA/1128/Add.1, G/TBT/N/TZA/1269/Add.1, G/TBT/N/UGA/2102/Add.1")</f>
        <v xml:space="preserve"> G/TBT/N/BDI/561/Add.1, G/TBT/N/KEN/1753/Add.1, G/TBT/N/RWA/1128/Add.1, G/TBT/N/TZA/1269/Add.1, G/TBT/N/UGA/2102/Add.1</v>
      </c>
      <c r="D542" s="9" t="s">
        <v>232</v>
      </c>
      <c r="E542" s="9" t="s">
        <v>233</v>
      </c>
      <c r="F542" s="9" t="s">
        <v>234</v>
      </c>
      <c r="G542" s="9" t="s">
        <v>235</v>
      </c>
      <c r="H542" s="9" t="s">
        <v>219</v>
      </c>
      <c r="I542" s="9" t="s">
        <v>213</v>
      </c>
      <c r="J542" s="9" t="s">
        <v>38</v>
      </c>
      <c r="K542" s="9" t="s">
        <v>38</v>
      </c>
      <c r="L542" s="6"/>
      <c r="M542" s="10" t="s">
        <v>38</v>
      </c>
      <c r="N542" s="7"/>
      <c r="O542" s="7"/>
      <c r="P542" s="6" t="s">
        <v>54</v>
      </c>
      <c r="Q542" s="9" t="s">
        <v>200</v>
      </c>
      <c r="R542" s="6" t="str">
        <f>HYPERLINK("https://docs.wto.org/imrd/directdoc.asp?DDFDocuments/t/G/TBTN25/BDI561A1.docx", "https://docs.wto.org/imrd/directdoc.asp?DDFDocuments/t/G/TBTN25/BDI561A1.docx")</f>
        <v>https://docs.wto.org/imrd/directdoc.asp?DDFDocuments/t/G/TBTN25/BDI561A1.docx</v>
      </c>
      <c r="S542" s="6"/>
      <c r="T542" s="6"/>
      <c r="U542" s="6" t="s">
        <v>46</v>
      </c>
      <c r="V542" s="6" t="s">
        <v>45</v>
      </c>
      <c r="W542" s="6" t="s">
        <v>46</v>
      </c>
      <c r="X542" s="6" t="s">
        <v>45</v>
      </c>
      <c r="Y542" s="6" t="s">
        <v>45</v>
      </c>
      <c r="Z542" s="6" t="s">
        <v>45</v>
      </c>
      <c r="AA542" s="6" t="s">
        <v>45</v>
      </c>
      <c r="AB542" s="9" t="s">
        <v>38</v>
      </c>
      <c r="AC542" s="6" t="s">
        <v>38</v>
      </c>
      <c r="AD542" s="6" t="s">
        <v>38</v>
      </c>
      <c r="AE542" s="6" t="s">
        <v>38</v>
      </c>
      <c r="AF542" s="6" t="s">
        <v>38</v>
      </c>
      <c r="AG542" s="6" t="s">
        <v>38</v>
      </c>
      <c r="AH542" s="9" t="s">
        <v>38</v>
      </c>
    </row>
    <row r="543" spans="1:34" ht="20.100000000000001" customHeight="1" x14ac:dyDescent="0.25">
      <c r="A543" s="6" t="s">
        <v>80</v>
      </c>
      <c r="B543" s="10">
        <v>46170</v>
      </c>
      <c r="C543" s="8" t="str">
        <f>HYPERLINK("https://epingalert.org/en/Search?viewData= G/TBT/N/BDI/561/Add.1, G/TBT/N/KEN/1753/Add.1, G/TBT/N/RWA/1128/Add.1, G/TBT/N/TZA/1269/Add.1, G/TBT/N/UGA/2102/Add.1"," G/TBT/N/BDI/561/Add.1, G/TBT/N/KEN/1753/Add.1, G/TBT/N/RWA/1128/Add.1, G/TBT/N/TZA/1269/Add.1, G/TBT/N/UGA/2102/Add.1")</f>
        <v xml:space="preserve"> G/TBT/N/BDI/561/Add.1, G/TBT/N/KEN/1753/Add.1, G/TBT/N/RWA/1128/Add.1, G/TBT/N/TZA/1269/Add.1, G/TBT/N/UGA/2102/Add.1</v>
      </c>
      <c r="D543" s="9" t="s">
        <v>232</v>
      </c>
      <c r="E543" s="9" t="s">
        <v>233</v>
      </c>
      <c r="F543" s="9" t="s">
        <v>234</v>
      </c>
      <c r="G543" s="9" t="s">
        <v>235</v>
      </c>
      <c r="H543" s="9" t="s">
        <v>219</v>
      </c>
      <c r="I543" s="9" t="s">
        <v>213</v>
      </c>
      <c r="J543" s="9" t="s">
        <v>38</v>
      </c>
      <c r="K543" s="9" t="s">
        <v>38</v>
      </c>
      <c r="L543" s="6"/>
      <c r="M543" s="10" t="s">
        <v>38</v>
      </c>
      <c r="N543" s="7"/>
      <c r="O543" s="7"/>
      <c r="P543" s="6" t="s">
        <v>54</v>
      </c>
      <c r="Q543" s="9" t="s">
        <v>200</v>
      </c>
      <c r="R543" s="6" t="str">
        <f>HYPERLINK("https://docs.wto.org/imrd/directdoc.asp?DDFDocuments/t/G/TBTN25/BDI561A1.docx", "https://docs.wto.org/imrd/directdoc.asp?DDFDocuments/t/G/TBTN25/BDI561A1.docx")</f>
        <v>https://docs.wto.org/imrd/directdoc.asp?DDFDocuments/t/G/TBTN25/BDI561A1.docx</v>
      </c>
      <c r="S543" s="6"/>
      <c r="T543" s="6"/>
      <c r="U543" s="6" t="s">
        <v>46</v>
      </c>
      <c r="V543" s="6" t="s">
        <v>45</v>
      </c>
      <c r="W543" s="6" t="s">
        <v>46</v>
      </c>
      <c r="X543" s="6" t="s">
        <v>45</v>
      </c>
      <c r="Y543" s="6" t="s">
        <v>45</v>
      </c>
      <c r="Z543" s="6" t="s">
        <v>45</v>
      </c>
      <c r="AA543" s="6" t="s">
        <v>45</v>
      </c>
      <c r="AB543" s="9" t="s">
        <v>38</v>
      </c>
      <c r="AC543" s="6" t="s">
        <v>38</v>
      </c>
      <c r="AD543" s="6" t="s">
        <v>38</v>
      </c>
      <c r="AE543" s="6" t="s">
        <v>38</v>
      </c>
      <c r="AF543" s="6" t="s">
        <v>38</v>
      </c>
      <c r="AG543" s="6" t="s">
        <v>38</v>
      </c>
      <c r="AH543" s="9" t="s">
        <v>38</v>
      </c>
    </row>
    <row r="544" spans="1:34" ht="20.100000000000001" customHeight="1" x14ac:dyDescent="0.25">
      <c r="A544" s="6" t="s">
        <v>66</v>
      </c>
      <c r="B544" s="10">
        <v>46170</v>
      </c>
      <c r="C544" s="8" t="str">
        <f>HYPERLINK("https://epingalert.org/en/Search?viewData= G/TBT/N/BDI/562/Add.1, G/TBT/N/KEN/1754/Add.1, G/TBT/N/RWA/1129/Add.1, G/TBT/N/TZA/1270/Add.1, G/TBT/N/UGA/2103/Add.1"," G/TBT/N/BDI/562/Add.1, G/TBT/N/KEN/1754/Add.1, G/TBT/N/RWA/1129/Add.1, G/TBT/N/TZA/1270/Add.1, G/TBT/N/UGA/2103/Add.1")</f>
        <v xml:space="preserve"> G/TBT/N/BDI/562/Add.1, G/TBT/N/KEN/1754/Add.1, G/TBT/N/RWA/1129/Add.1, G/TBT/N/TZA/1270/Add.1, G/TBT/N/UGA/2103/Add.1</v>
      </c>
      <c r="D544" s="9" t="s">
        <v>236</v>
      </c>
      <c r="E544" s="9" t="s">
        <v>237</v>
      </c>
      <c r="F544" s="9" t="s">
        <v>238</v>
      </c>
      <c r="G544" s="9" t="s">
        <v>239</v>
      </c>
      <c r="H544" s="9" t="s">
        <v>219</v>
      </c>
      <c r="I544" s="9" t="s">
        <v>231</v>
      </c>
      <c r="J544" s="9" t="s">
        <v>38</v>
      </c>
      <c r="K544" s="9" t="s">
        <v>38</v>
      </c>
      <c r="L544" s="6"/>
      <c r="M544" s="10" t="s">
        <v>38</v>
      </c>
      <c r="N544" s="7"/>
      <c r="O544" s="7"/>
      <c r="P544" s="6" t="s">
        <v>54</v>
      </c>
      <c r="Q544" s="9" t="s">
        <v>200</v>
      </c>
      <c r="R544" s="6" t="str">
        <f>HYPERLINK("https://docs.wto.org/imrd/directdoc.asp?DDFDocuments/t/G/TBTN25/BDI562A1.docx", "https://docs.wto.org/imrd/directdoc.asp?DDFDocuments/t/G/TBTN25/BDI562A1.docx")</f>
        <v>https://docs.wto.org/imrd/directdoc.asp?DDFDocuments/t/G/TBTN25/BDI562A1.docx</v>
      </c>
      <c r="S544" s="6"/>
      <c r="T544" s="6"/>
      <c r="U544" s="6" t="s">
        <v>46</v>
      </c>
      <c r="V544" s="6" t="s">
        <v>45</v>
      </c>
      <c r="W544" s="6" t="s">
        <v>46</v>
      </c>
      <c r="X544" s="6" t="s">
        <v>45</v>
      </c>
      <c r="Y544" s="6" t="s">
        <v>45</v>
      </c>
      <c r="Z544" s="6" t="s">
        <v>45</v>
      </c>
      <c r="AA544" s="6" t="s">
        <v>45</v>
      </c>
      <c r="AB544" s="9" t="s">
        <v>38</v>
      </c>
      <c r="AC544" s="6" t="s">
        <v>38</v>
      </c>
      <c r="AD544" s="6" t="s">
        <v>38</v>
      </c>
      <c r="AE544" s="6" t="s">
        <v>38</v>
      </c>
      <c r="AF544" s="6" t="s">
        <v>38</v>
      </c>
      <c r="AG544" s="6" t="s">
        <v>38</v>
      </c>
      <c r="AH544" s="9" t="s">
        <v>38</v>
      </c>
    </row>
    <row r="545" spans="1:34" ht="20.100000000000001" customHeight="1" x14ac:dyDescent="0.25">
      <c r="A545" s="6" t="s">
        <v>77</v>
      </c>
      <c r="B545" s="10">
        <v>46170</v>
      </c>
      <c r="C545" s="8" t="str">
        <f>HYPERLINK("https://epingalert.org/en/Search?viewData= G/TBT/N/BDI/562/Add.1, G/TBT/N/KEN/1754/Add.1, G/TBT/N/RWA/1129/Add.1, G/TBT/N/TZA/1270/Add.1, G/TBT/N/UGA/2103/Add.1"," G/TBT/N/BDI/562/Add.1, G/TBT/N/KEN/1754/Add.1, G/TBT/N/RWA/1129/Add.1, G/TBT/N/TZA/1270/Add.1, G/TBT/N/UGA/2103/Add.1")</f>
        <v xml:space="preserve"> G/TBT/N/BDI/562/Add.1, G/TBT/N/KEN/1754/Add.1, G/TBT/N/RWA/1129/Add.1, G/TBT/N/TZA/1270/Add.1, G/TBT/N/UGA/2103/Add.1</v>
      </c>
      <c r="D545" s="9" t="s">
        <v>236</v>
      </c>
      <c r="E545" s="9" t="s">
        <v>237</v>
      </c>
      <c r="F545" s="9" t="s">
        <v>238</v>
      </c>
      <c r="G545" s="9" t="s">
        <v>239</v>
      </c>
      <c r="H545" s="9" t="s">
        <v>219</v>
      </c>
      <c r="I545" s="9" t="s">
        <v>220</v>
      </c>
      <c r="J545" s="9" t="s">
        <v>38</v>
      </c>
      <c r="K545" s="9" t="s">
        <v>38</v>
      </c>
      <c r="L545" s="6"/>
      <c r="M545" s="10" t="s">
        <v>38</v>
      </c>
      <c r="N545" s="7"/>
      <c r="O545" s="7"/>
      <c r="P545" s="6" t="s">
        <v>54</v>
      </c>
      <c r="Q545" s="9" t="s">
        <v>200</v>
      </c>
      <c r="R545" s="6" t="str">
        <f>HYPERLINK("https://docs.wto.org/imrd/directdoc.asp?DDFDocuments/t/G/TBTN25/BDI562A1.docx", "https://docs.wto.org/imrd/directdoc.asp?DDFDocuments/t/G/TBTN25/BDI562A1.docx")</f>
        <v>https://docs.wto.org/imrd/directdoc.asp?DDFDocuments/t/G/TBTN25/BDI562A1.docx</v>
      </c>
      <c r="S545" s="6"/>
      <c r="T545" s="6"/>
      <c r="U545" s="6" t="s">
        <v>46</v>
      </c>
      <c r="V545" s="6" t="s">
        <v>45</v>
      </c>
      <c r="W545" s="6" t="s">
        <v>46</v>
      </c>
      <c r="X545" s="6" t="s">
        <v>45</v>
      </c>
      <c r="Y545" s="6" t="s">
        <v>45</v>
      </c>
      <c r="Z545" s="6" t="s">
        <v>45</v>
      </c>
      <c r="AA545" s="6" t="s">
        <v>45</v>
      </c>
      <c r="AB545" s="9" t="s">
        <v>38</v>
      </c>
      <c r="AC545" s="6" t="s">
        <v>38</v>
      </c>
      <c r="AD545" s="6" t="s">
        <v>38</v>
      </c>
      <c r="AE545" s="6" t="s">
        <v>38</v>
      </c>
      <c r="AF545" s="6" t="s">
        <v>38</v>
      </c>
      <c r="AG545" s="6" t="s">
        <v>38</v>
      </c>
      <c r="AH545" s="9" t="s">
        <v>38</v>
      </c>
    </row>
    <row r="546" spans="1:34" ht="20.100000000000001" customHeight="1" x14ac:dyDescent="0.25">
      <c r="A546" s="6" t="s">
        <v>78</v>
      </c>
      <c r="B546" s="10">
        <v>46170</v>
      </c>
      <c r="C546" s="8" t="str">
        <f>HYPERLINK("https://epingalert.org/en/Search?viewData= G/TBT/N/BDI/562/Add.1, G/TBT/N/KEN/1754/Add.1, G/TBT/N/RWA/1129/Add.1, G/TBT/N/TZA/1270/Add.1, G/TBT/N/UGA/2103/Add.1"," G/TBT/N/BDI/562/Add.1, G/TBT/N/KEN/1754/Add.1, G/TBT/N/RWA/1129/Add.1, G/TBT/N/TZA/1270/Add.1, G/TBT/N/UGA/2103/Add.1")</f>
        <v xml:space="preserve"> G/TBT/N/BDI/562/Add.1, G/TBT/N/KEN/1754/Add.1, G/TBT/N/RWA/1129/Add.1, G/TBT/N/TZA/1270/Add.1, G/TBT/N/UGA/2103/Add.1</v>
      </c>
      <c r="D546" s="9" t="s">
        <v>236</v>
      </c>
      <c r="E546" s="9" t="s">
        <v>237</v>
      </c>
      <c r="F546" s="9" t="s">
        <v>238</v>
      </c>
      <c r="G546" s="9" t="s">
        <v>239</v>
      </c>
      <c r="H546" s="9" t="s">
        <v>219</v>
      </c>
      <c r="I546" s="9" t="s">
        <v>231</v>
      </c>
      <c r="J546" s="9" t="s">
        <v>38</v>
      </c>
      <c r="K546" s="9" t="s">
        <v>38</v>
      </c>
      <c r="L546" s="6"/>
      <c r="M546" s="10" t="s">
        <v>38</v>
      </c>
      <c r="N546" s="7"/>
      <c r="O546" s="7"/>
      <c r="P546" s="6" t="s">
        <v>54</v>
      </c>
      <c r="Q546" s="9" t="s">
        <v>200</v>
      </c>
      <c r="R546" s="6" t="str">
        <f>HYPERLINK("https://docs.wto.org/imrd/directdoc.asp?DDFDocuments/t/G/TBTN25/BDI562A1.docx", "https://docs.wto.org/imrd/directdoc.asp?DDFDocuments/t/G/TBTN25/BDI562A1.docx")</f>
        <v>https://docs.wto.org/imrd/directdoc.asp?DDFDocuments/t/G/TBTN25/BDI562A1.docx</v>
      </c>
      <c r="S546" s="6"/>
      <c r="T546" s="6"/>
      <c r="U546" s="6" t="s">
        <v>46</v>
      </c>
      <c r="V546" s="6" t="s">
        <v>45</v>
      </c>
      <c r="W546" s="6" t="s">
        <v>46</v>
      </c>
      <c r="X546" s="6" t="s">
        <v>45</v>
      </c>
      <c r="Y546" s="6" t="s">
        <v>45</v>
      </c>
      <c r="Z546" s="6" t="s">
        <v>45</v>
      </c>
      <c r="AA546" s="6" t="s">
        <v>45</v>
      </c>
      <c r="AB546" s="9" t="s">
        <v>38</v>
      </c>
      <c r="AC546" s="6" t="s">
        <v>38</v>
      </c>
      <c r="AD546" s="6" t="s">
        <v>38</v>
      </c>
      <c r="AE546" s="6" t="s">
        <v>38</v>
      </c>
      <c r="AF546" s="6" t="s">
        <v>38</v>
      </c>
      <c r="AG546" s="6" t="s">
        <v>38</v>
      </c>
      <c r="AH546" s="9" t="s">
        <v>38</v>
      </c>
    </row>
    <row r="547" spans="1:34" ht="20.100000000000001" customHeight="1" x14ac:dyDescent="0.25">
      <c r="A547" s="6" t="s">
        <v>79</v>
      </c>
      <c r="B547" s="10">
        <v>46170</v>
      </c>
      <c r="C547" s="8" t="str">
        <f>HYPERLINK("https://epingalert.org/en/Search?viewData= G/TBT/N/BDI/562/Add.1, G/TBT/N/KEN/1754/Add.1, G/TBT/N/RWA/1129/Add.1, G/TBT/N/TZA/1270/Add.1, G/TBT/N/UGA/2103/Add.1"," G/TBT/N/BDI/562/Add.1, G/TBT/N/KEN/1754/Add.1, G/TBT/N/RWA/1129/Add.1, G/TBT/N/TZA/1270/Add.1, G/TBT/N/UGA/2103/Add.1")</f>
        <v xml:space="preserve"> G/TBT/N/BDI/562/Add.1, G/TBT/N/KEN/1754/Add.1, G/TBT/N/RWA/1129/Add.1, G/TBT/N/TZA/1270/Add.1, G/TBT/N/UGA/2103/Add.1</v>
      </c>
      <c r="D547" s="9" t="s">
        <v>236</v>
      </c>
      <c r="E547" s="9" t="s">
        <v>237</v>
      </c>
      <c r="F547" s="9" t="s">
        <v>238</v>
      </c>
      <c r="G547" s="9" t="s">
        <v>239</v>
      </c>
      <c r="H547" s="9" t="s">
        <v>219</v>
      </c>
      <c r="I547" s="9" t="s">
        <v>231</v>
      </c>
      <c r="J547" s="9" t="s">
        <v>38</v>
      </c>
      <c r="K547" s="9" t="s">
        <v>38</v>
      </c>
      <c r="L547" s="6"/>
      <c r="M547" s="10" t="s">
        <v>38</v>
      </c>
      <c r="N547" s="7"/>
      <c r="O547" s="7"/>
      <c r="P547" s="6" t="s">
        <v>54</v>
      </c>
      <c r="Q547" s="9" t="s">
        <v>200</v>
      </c>
      <c r="R547" s="6" t="str">
        <f>HYPERLINK("https://docs.wto.org/imrd/directdoc.asp?DDFDocuments/t/G/TBTN25/BDI562A1.docx", "https://docs.wto.org/imrd/directdoc.asp?DDFDocuments/t/G/TBTN25/BDI562A1.docx")</f>
        <v>https://docs.wto.org/imrd/directdoc.asp?DDFDocuments/t/G/TBTN25/BDI562A1.docx</v>
      </c>
      <c r="S547" s="6"/>
      <c r="T547" s="6"/>
      <c r="U547" s="6" t="s">
        <v>46</v>
      </c>
      <c r="V547" s="6" t="s">
        <v>45</v>
      </c>
      <c r="W547" s="6" t="s">
        <v>46</v>
      </c>
      <c r="X547" s="6" t="s">
        <v>45</v>
      </c>
      <c r="Y547" s="6" t="s">
        <v>45</v>
      </c>
      <c r="Z547" s="6" t="s">
        <v>45</v>
      </c>
      <c r="AA547" s="6" t="s">
        <v>45</v>
      </c>
      <c r="AB547" s="9" t="s">
        <v>38</v>
      </c>
      <c r="AC547" s="6" t="s">
        <v>38</v>
      </c>
      <c r="AD547" s="6" t="s">
        <v>38</v>
      </c>
      <c r="AE547" s="6" t="s">
        <v>38</v>
      </c>
      <c r="AF547" s="6" t="s">
        <v>38</v>
      </c>
      <c r="AG547" s="6" t="s">
        <v>38</v>
      </c>
      <c r="AH547" s="9" t="s">
        <v>38</v>
      </c>
    </row>
    <row r="548" spans="1:34" ht="20.100000000000001" customHeight="1" x14ac:dyDescent="0.25">
      <c r="A548" s="6" t="s">
        <v>80</v>
      </c>
      <c r="B548" s="10">
        <v>46170</v>
      </c>
      <c r="C548" s="8" t="str">
        <f>HYPERLINK("https://epingalert.org/en/Search?viewData= G/TBT/N/BDI/562/Add.1, G/TBT/N/KEN/1754/Add.1, G/TBT/N/RWA/1129/Add.1, G/TBT/N/TZA/1270/Add.1, G/TBT/N/UGA/2103/Add.1"," G/TBT/N/BDI/562/Add.1, G/TBT/N/KEN/1754/Add.1, G/TBT/N/RWA/1129/Add.1, G/TBT/N/TZA/1270/Add.1, G/TBT/N/UGA/2103/Add.1")</f>
        <v xml:space="preserve"> G/TBT/N/BDI/562/Add.1, G/TBT/N/KEN/1754/Add.1, G/TBT/N/RWA/1129/Add.1, G/TBT/N/TZA/1270/Add.1, G/TBT/N/UGA/2103/Add.1</v>
      </c>
      <c r="D548" s="9" t="s">
        <v>236</v>
      </c>
      <c r="E548" s="9" t="s">
        <v>237</v>
      </c>
      <c r="F548" s="9" t="s">
        <v>238</v>
      </c>
      <c r="G548" s="9" t="s">
        <v>239</v>
      </c>
      <c r="H548" s="9" t="s">
        <v>219</v>
      </c>
      <c r="I548" s="9" t="s">
        <v>231</v>
      </c>
      <c r="J548" s="9" t="s">
        <v>38</v>
      </c>
      <c r="K548" s="9" t="s">
        <v>38</v>
      </c>
      <c r="L548" s="6"/>
      <c r="M548" s="10" t="s">
        <v>38</v>
      </c>
      <c r="N548" s="7"/>
      <c r="O548" s="7"/>
      <c r="P548" s="6" t="s">
        <v>54</v>
      </c>
      <c r="Q548" s="9" t="s">
        <v>200</v>
      </c>
      <c r="R548" s="6" t="str">
        <f>HYPERLINK("https://docs.wto.org/imrd/directdoc.asp?DDFDocuments/t/G/TBTN25/BDI562A1.docx", "https://docs.wto.org/imrd/directdoc.asp?DDFDocuments/t/G/TBTN25/BDI562A1.docx")</f>
        <v>https://docs.wto.org/imrd/directdoc.asp?DDFDocuments/t/G/TBTN25/BDI562A1.docx</v>
      </c>
      <c r="S548" s="6"/>
      <c r="T548" s="6"/>
      <c r="U548" s="6" t="s">
        <v>46</v>
      </c>
      <c r="V548" s="6" t="s">
        <v>45</v>
      </c>
      <c r="W548" s="6" t="s">
        <v>46</v>
      </c>
      <c r="X548" s="6" t="s">
        <v>45</v>
      </c>
      <c r="Y548" s="6" t="s">
        <v>45</v>
      </c>
      <c r="Z548" s="6" t="s">
        <v>45</v>
      </c>
      <c r="AA548" s="6" t="s">
        <v>45</v>
      </c>
      <c r="AB548" s="9" t="s">
        <v>38</v>
      </c>
      <c r="AC548" s="6" t="s">
        <v>38</v>
      </c>
      <c r="AD548" s="6" t="s">
        <v>38</v>
      </c>
      <c r="AE548" s="6" t="s">
        <v>38</v>
      </c>
      <c r="AF548" s="6" t="s">
        <v>38</v>
      </c>
      <c r="AG548" s="6" t="s">
        <v>38</v>
      </c>
      <c r="AH548" s="9" t="s">
        <v>38</v>
      </c>
    </row>
    <row r="549" spans="1:34" ht="20.100000000000001" customHeight="1" x14ac:dyDescent="0.25">
      <c r="A549" s="6" t="s">
        <v>66</v>
      </c>
      <c r="B549" s="10">
        <v>46170</v>
      </c>
      <c r="C549" s="8" t="str">
        <f>HYPERLINK("https://epingalert.org/en/Search?viewData= G/TBT/N/BDI/573/Add.1, G/TBT/N/KEN/1765/Add.1, G/TBT/N/RWA/1165/Add.1, G/TBT/N/TZA/1281/Add.1, G/TBT/N/UGA/2114/Add.1"," G/TBT/N/BDI/573/Add.1, G/TBT/N/KEN/1765/Add.1, G/TBT/N/RWA/1165/Add.1, G/TBT/N/TZA/1281/Add.1, G/TBT/N/UGA/2114/Add.1")</f>
        <v xml:space="preserve"> G/TBT/N/BDI/573/Add.1, G/TBT/N/KEN/1765/Add.1, G/TBT/N/RWA/1165/Add.1, G/TBT/N/TZA/1281/Add.1, G/TBT/N/UGA/2114/Add.1</v>
      </c>
      <c r="D549" s="9" t="s">
        <v>240</v>
      </c>
      <c r="E549" s="9" t="s">
        <v>241</v>
      </c>
      <c r="F549" s="9" t="s">
        <v>242</v>
      </c>
      <c r="G549" s="9" t="s">
        <v>243</v>
      </c>
      <c r="H549" s="9" t="s">
        <v>244</v>
      </c>
      <c r="I549" s="9" t="s">
        <v>245</v>
      </c>
      <c r="J549" s="9" t="s">
        <v>38</v>
      </c>
      <c r="K549" s="9" t="s">
        <v>38</v>
      </c>
      <c r="L549" s="6"/>
      <c r="M549" s="10" t="s">
        <v>38</v>
      </c>
      <c r="N549" s="7"/>
      <c r="O549" s="7"/>
      <c r="P549" s="6" t="s">
        <v>54</v>
      </c>
      <c r="Q549" s="9" t="s">
        <v>200</v>
      </c>
      <c r="R549" s="6" t="str">
        <f>HYPERLINK("https://docs.wto.org/imrd/directdoc.asp?DDFDocuments/t/G/TBTN25/BDI573A1.docx", "https://docs.wto.org/imrd/directdoc.asp?DDFDocuments/t/G/TBTN25/BDI573A1.docx")</f>
        <v>https://docs.wto.org/imrd/directdoc.asp?DDFDocuments/t/G/TBTN25/BDI573A1.docx</v>
      </c>
      <c r="S549" s="6"/>
      <c r="T549" s="6"/>
      <c r="U549" s="6" t="s">
        <v>46</v>
      </c>
      <c r="V549" s="6" t="s">
        <v>45</v>
      </c>
      <c r="W549" s="6" t="s">
        <v>45</v>
      </c>
      <c r="X549" s="6" t="s">
        <v>45</v>
      </c>
      <c r="Y549" s="6" t="s">
        <v>45</v>
      </c>
      <c r="Z549" s="6" t="s">
        <v>45</v>
      </c>
      <c r="AA549" s="6" t="s">
        <v>45</v>
      </c>
      <c r="AB549" s="9" t="s">
        <v>38</v>
      </c>
      <c r="AC549" s="6" t="s">
        <v>38</v>
      </c>
      <c r="AD549" s="6" t="s">
        <v>38</v>
      </c>
      <c r="AE549" s="6" t="s">
        <v>38</v>
      </c>
      <c r="AF549" s="6" t="s">
        <v>38</v>
      </c>
      <c r="AG549" s="6" t="s">
        <v>38</v>
      </c>
      <c r="AH549" s="9" t="s">
        <v>38</v>
      </c>
    </row>
    <row r="550" spans="1:34" ht="20.100000000000001" customHeight="1" x14ac:dyDescent="0.25">
      <c r="A550" s="6" t="s">
        <v>77</v>
      </c>
      <c r="B550" s="10">
        <v>46170</v>
      </c>
      <c r="C550" s="8" t="str">
        <f>HYPERLINK("https://epingalert.org/en/Search?viewData= G/TBT/N/BDI/573/Add.1, G/TBT/N/KEN/1765/Add.1, G/TBT/N/RWA/1165/Add.1, G/TBT/N/TZA/1281/Add.1, G/TBT/N/UGA/2114/Add.1"," G/TBT/N/BDI/573/Add.1, G/TBT/N/KEN/1765/Add.1, G/TBT/N/RWA/1165/Add.1, G/TBT/N/TZA/1281/Add.1, G/TBT/N/UGA/2114/Add.1")</f>
        <v xml:space="preserve"> G/TBT/N/BDI/573/Add.1, G/TBT/N/KEN/1765/Add.1, G/TBT/N/RWA/1165/Add.1, G/TBT/N/TZA/1281/Add.1, G/TBT/N/UGA/2114/Add.1</v>
      </c>
      <c r="D550" s="9" t="s">
        <v>240</v>
      </c>
      <c r="E550" s="9" t="s">
        <v>241</v>
      </c>
      <c r="F550" s="9" t="s">
        <v>242</v>
      </c>
      <c r="G550" s="9" t="s">
        <v>243</v>
      </c>
      <c r="H550" s="9" t="s">
        <v>244</v>
      </c>
      <c r="I550" s="9" t="s">
        <v>245</v>
      </c>
      <c r="J550" s="9" t="s">
        <v>38</v>
      </c>
      <c r="K550" s="9" t="s">
        <v>38</v>
      </c>
      <c r="L550" s="6"/>
      <c r="M550" s="10" t="s">
        <v>38</v>
      </c>
      <c r="N550" s="7"/>
      <c r="O550" s="7"/>
      <c r="P550" s="6" t="s">
        <v>54</v>
      </c>
      <c r="Q550" s="9" t="s">
        <v>200</v>
      </c>
      <c r="R550" s="6" t="str">
        <f>HYPERLINK("https://docs.wto.org/imrd/directdoc.asp?DDFDocuments/t/G/TBTN25/BDI573A1.docx", "https://docs.wto.org/imrd/directdoc.asp?DDFDocuments/t/G/TBTN25/BDI573A1.docx")</f>
        <v>https://docs.wto.org/imrd/directdoc.asp?DDFDocuments/t/G/TBTN25/BDI573A1.docx</v>
      </c>
      <c r="S550" s="6"/>
      <c r="T550" s="6"/>
      <c r="U550" s="6" t="s">
        <v>46</v>
      </c>
      <c r="V550" s="6" t="s">
        <v>45</v>
      </c>
      <c r="W550" s="6" t="s">
        <v>45</v>
      </c>
      <c r="X550" s="6" t="s">
        <v>45</v>
      </c>
      <c r="Y550" s="6" t="s">
        <v>45</v>
      </c>
      <c r="Z550" s="6" t="s">
        <v>45</v>
      </c>
      <c r="AA550" s="6" t="s">
        <v>45</v>
      </c>
      <c r="AB550" s="9" t="s">
        <v>38</v>
      </c>
      <c r="AC550" s="6" t="s">
        <v>38</v>
      </c>
      <c r="AD550" s="6" t="s">
        <v>38</v>
      </c>
      <c r="AE550" s="6" t="s">
        <v>38</v>
      </c>
      <c r="AF550" s="6" t="s">
        <v>38</v>
      </c>
      <c r="AG550" s="6" t="s">
        <v>38</v>
      </c>
      <c r="AH550" s="9" t="s">
        <v>38</v>
      </c>
    </row>
    <row r="551" spans="1:34" ht="20.100000000000001" customHeight="1" x14ac:dyDescent="0.25">
      <c r="A551" s="6" t="s">
        <v>78</v>
      </c>
      <c r="B551" s="10">
        <v>46170</v>
      </c>
      <c r="C551" s="8" t="str">
        <f>HYPERLINK("https://epingalert.org/en/Search?viewData= G/TBT/N/BDI/573/Add.1, G/TBT/N/KEN/1765/Add.1, G/TBT/N/RWA/1165/Add.1, G/TBT/N/TZA/1281/Add.1, G/TBT/N/UGA/2114/Add.1"," G/TBT/N/BDI/573/Add.1, G/TBT/N/KEN/1765/Add.1, G/TBT/N/RWA/1165/Add.1, G/TBT/N/TZA/1281/Add.1, G/TBT/N/UGA/2114/Add.1")</f>
        <v xml:space="preserve"> G/TBT/N/BDI/573/Add.1, G/TBT/N/KEN/1765/Add.1, G/TBT/N/RWA/1165/Add.1, G/TBT/N/TZA/1281/Add.1, G/TBT/N/UGA/2114/Add.1</v>
      </c>
      <c r="D551" s="9" t="s">
        <v>240</v>
      </c>
      <c r="E551" s="9" t="s">
        <v>241</v>
      </c>
      <c r="F551" s="9" t="s">
        <v>242</v>
      </c>
      <c r="G551" s="9" t="s">
        <v>243</v>
      </c>
      <c r="H551" s="9" t="s">
        <v>244</v>
      </c>
      <c r="I551" s="9" t="s">
        <v>245</v>
      </c>
      <c r="J551" s="9" t="s">
        <v>38</v>
      </c>
      <c r="K551" s="9" t="s">
        <v>38</v>
      </c>
      <c r="L551" s="6"/>
      <c r="M551" s="10" t="s">
        <v>38</v>
      </c>
      <c r="N551" s="7"/>
      <c r="O551" s="7"/>
      <c r="P551" s="6" t="s">
        <v>54</v>
      </c>
      <c r="Q551" s="9" t="s">
        <v>200</v>
      </c>
      <c r="R551" s="6" t="str">
        <f>HYPERLINK("https://docs.wto.org/imrd/directdoc.asp?DDFDocuments/t/G/TBTN25/BDI573A1.docx", "https://docs.wto.org/imrd/directdoc.asp?DDFDocuments/t/G/TBTN25/BDI573A1.docx")</f>
        <v>https://docs.wto.org/imrd/directdoc.asp?DDFDocuments/t/G/TBTN25/BDI573A1.docx</v>
      </c>
      <c r="S551" s="6"/>
      <c r="T551" s="6"/>
      <c r="U551" s="6" t="s">
        <v>46</v>
      </c>
      <c r="V551" s="6" t="s">
        <v>45</v>
      </c>
      <c r="W551" s="6" t="s">
        <v>45</v>
      </c>
      <c r="X551" s="6" t="s">
        <v>45</v>
      </c>
      <c r="Y551" s="6" t="s">
        <v>45</v>
      </c>
      <c r="Z551" s="6" t="s">
        <v>45</v>
      </c>
      <c r="AA551" s="6" t="s">
        <v>45</v>
      </c>
      <c r="AB551" s="9" t="s">
        <v>38</v>
      </c>
      <c r="AC551" s="6" t="s">
        <v>38</v>
      </c>
      <c r="AD551" s="6" t="s">
        <v>38</v>
      </c>
      <c r="AE551" s="6" t="s">
        <v>38</v>
      </c>
      <c r="AF551" s="6" t="s">
        <v>38</v>
      </c>
      <c r="AG551" s="6" t="s">
        <v>38</v>
      </c>
      <c r="AH551" s="9" t="s">
        <v>38</v>
      </c>
    </row>
    <row r="552" spans="1:34" ht="20.100000000000001" customHeight="1" x14ac:dyDescent="0.25">
      <c r="A552" s="6" t="s">
        <v>79</v>
      </c>
      <c r="B552" s="10">
        <v>46170</v>
      </c>
      <c r="C552" s="8" t="str">
        <f>HYPERLINK("https://epingalert.org/en/Search?viewData= G/TBT/N/BDI/573/Add.1, G/TBT/N/KEN/1765/Add.1, G/TBT/N/RWA/1165/Add.1, G/TBT/N/TZA/1281/Add.1, G/TBT/N/UGA/2114/Add.1"," G/TBT/N/BDI/573/Add.1, G/TBT/N/KEN/1765/Add.1, G/TBT/N/RWA/1165/Add.1, G/TBT/N/TZA/1281/Add.1, G/TBT/N/UGA/2114/Add.1")</f>
        <v xml:space="preserve"> G/TBT/N/BDI/573/Add.1, G/TBT/N/KEN/1765/Add.1, G/TBT/N/RWA/1165/Add.1, G/TBT/N/TZA/1281/Add.1, G/TBT/N/UGA/2114/Add.1</v>
      </c>
      <c r="D552" s="9" t="s">
        <v>240</v>
      </c>
      <c r="E552" s="9" t="s">
        <v>241</v>
      </c>
      <c r="F552" s="9" t="s">
        <v>242</v>
      </c>
      <c r="G552" s="9" t="s">
        <v>243</v>
      </c>
      <c r="H552" s="9" t="s">
        <v>244</v>
      </c>
      <c r="I552" s="9" t="s">
        <v>245</v>
      </c>
      <c r="J552" s="9" t="s">
        <v>38</v>
      </c>
      <c r="K552" s="9" t="s">
        <v>38</v>
      </c>
      <c r="L552" s="6"/>
      <c r="M552" s="10" t="s">
        <v>38</v>
      </c>
      <c r="N552" s="7"/>
      <c r="O552" s="7"/>
      <c r="P552" s="6" t="s">
        <v>54</v>
      </c>
      <c r="Q552" s="9" t="s">
        <v>200</v>
      </c>
      <c r="R552" s="6" t="str">
        <f>HYPERLINK("https://docs.wto.org/imrd/directdoc.asp?DDFDocuments/t/G/TBTN25/BDI573A1.docx", "https://docs.wto.org/imrd/directdoc.asp?DDFDocuments/t/G/TBTN25/BDI573A1.docx")</f>
        <v>https://docs.wto.org/imrd/directdoc.asp?DDFDocuments/t/G/TBTN25/BDI573A1.docx</v>
      </c>
      <c r="S552" s="6"/>
      <c r="T552" s="6"/>
      <c r="U552" s="6" t="s">
        <v>46</v>
      </c>
      <c r="V552" s="6" t="s">
        <v>45</v>
      </c>
      <c r="W552" s="6" t="s">
        <v>45</v>
      </c>
      <c r="X552" s="6" t="s">
        <v>45</v>
      </c>
      <c r="Y552" s="6" t="s">
        <v>45</v>
      </c>
      <c r="Z552" s="6" t="s">
        <v>45</v>
      </c>
      <c r="AA552" s="6" t="s">
        <v>45</v>
      </c>
      <c r="AB552" s="9" t="s">
        <v>38</v>
      </c>
      <c r="AC552" s="6" t="s">
        <v>38</v>
      </c>
      <c r="AD552" s="6" t="s">
        <v>38</v>
      </c>
      <c r="AE552" s="6" t="s">
        <v>38</v>
      </c>
      <c r="AF552" s="6" t="s">
        <v>38</v>
      </c>
      <c r="AG552" s="6" t="s">
        <v>38</v>
      </c>
      <c r="AH552" s="9" t="s">
        <v>38</v>
      </c>
    </row>
    <row r="553" spans="1:34" ht="20.100000000000001" customHeight="1" x14ac:dyDescent="0.25">
      <c r="A553" s="6" t="s">
        <v>80</v>
      </c>
      <c r="B553" s="10">
        <v>46170</v>
      </c>
      <c r="C553" s="8" t="str">
        <f>HYPERLINK("https://epingalert.org/en/Search?viewData= G/TBT/N/BDI/573/Add.1, G/TBT/N/KEN/1765/Add.1, G/TBT/N/RWA/1165/Add.1, G/TBT/N/TZA/1281/Add.1, G/TBT/N/UGA/2114/Add.1"," G/TBT/N/BDI/573/Add.1, G/TBT/N/KEN/1765/Add.1, G/TBT/N/RWA/1165/Add.1, G/TBT/N/TZA/1281/Add.1, G/TBT/N/UGA/2114/Add.1")</f>
        <v xml:space="preserve"> G/TBT/N/BDI/573/Add.1, G/TBT/N/KEN/1765/Add.1, G/TBT/N/RWA/1165/Add.1, G/TBT/N/TZA/1281/Add.1, G/TBT/N/UGA/2114/Add.1</v>
      </c>
      <c r="D553" s="9" t="s">
        <v>240</v>
      </c>
      <c r="E553" s="9" t="s">
        <v>241</v>
      </c>
      <c r="F553" s="9" t="s">
        <v>242</v>
      </c>
      <c r="G553" s="9" t="s">
        <v>243</v>
      </c>
      <c r="H553" s="9" t="s">
        <v>244</v>
      </c>
      <c r="I553" s="9" t="s">
        <v>245</v>
      </c>
      <c r="J553" s="9" t="s">
        <v>38</v>
      </c>
      <c r="K553" s="9" t="s">
        <v>38</v>
      </c>
      <c r="L553" s="6"/>
      <c r="M553" s="10" t="s">
        <v>38</v>
      </c>
      <c r="N553" s="7"/>
      <c r="O553" s="7"/>
      <c r="P553" s="6" t="s">
        <v>54</v>
      </c>
      <c r="Q553" s="9" t="s">
        <v>200</v>
      </c>
      <c r="R553" s="6" t="str">
        <f>HYPERLINK("https://docs.wto.org/imrd/directdoc.asp?DDFDocuments/t/G/TBTN25/BDI573A1.docx", "https://docs.wto.org/imrd/directdoc.asp?DDFDocuments/t/G/TBTN25/BDI573A1.docx")</f>
        <v>https://docs.wto.org/imrd/directdoc.asp?DDFDocuments/t/G/TBTN25/BDI573A1.docx</v>
      </c>
      <c r="S553" s="6"/>
      <c r="T553" s="6"/>
      <c r="U553" s="6" t="s">
        <v>46</v>
      </c>
      <c r="V553" s="6" t="s">
        <v>45</v>
      </c>
      <c r="W553" s="6" t="s">
        <v>45</v>
      </c>
      <c r="X553" s="6" t="s">
        <v>45</v>
      </c>
      <c r="Y553" s="6" t="s">
        <v>45</v>
      </c>
      <c r="Z553" s="6" t="s">
        <v>45</v>
      </c>
      <c r="AA553" s="6" t="s">
        <v>45</v>
      </c>
      <c r="AB553" s="9" t="s">
        <v>38</v>
      </c>
      <c r="AC553" s="6" t="s">
        <v>38</v>
      </c>
      <c r="AD553" s="6" t="s">
        <v>38</v>
      </c>
      <c r="AE553" s="6" t="s">
        <v>38</v>
      </c>
      <c r="AF553" s="6" t="s">
        <v>38</v>
      </c>
      <c r="AG553" s="6" t="s">
        <v>38</v>
      </c>
      <c r="AH553" s="9" t="s">
        <v>38</v>
      </c>
    </row>
    <row r="554" spans="1:34" ht="20.100000000000001" customHeight="1" x14ac:dyDescent="0.25">
      <c r="A554" s="6" t="s">
        <v>66</v>
      </c>
      <c r="B554" s="10">
        <v>46170</v>
      </c>
      <c r="C554" s="8" t="str">
        <f>HYPERLINK("https://epingalert.org/en/Search?viewData= G/TBT/N/BDI/574/Add.2, G/TBT/N/KEN/1766/Add.2, G/TBT/N/RWA/1166/Add.2, G/TBT/N/TZA/1282/Add.2, G/TBT/N/UGA/2115/Add.2"," G/TBT/N/BDI/574/Add.2, G/TBT/N/KEN/1766/Add.2, G/TBT/N/RWA/1166/Add.2, G/TBT/N/TZA/1282/Add.2, G/TBT/N/UGA/2115/Add.2")</f>
        <v xml:space="preserve"> G/TBT/N/BDI/574/Add.2, G/TBT/N/KEN/1766/Add.2, G/TBT/N/RWA/1166/Add.2, G/TBT/N/TZA/1282/Add.2, G/TBT/N/UGA/2115/Add.2</v>
      </c>
      <c r="D554" s="9" t="s">
        <v>246</v>
      </c>
      <c r="E554" s="9" t="s">
        <v>247</v>
      </c>
      <c r="F554" s="9" t="s">
        <v>248</v>
      </c>
      <c r="G554" s="9" t="s">
        <v>249</v>
      </c>
      <c r="H554" s="9" t="s">
        <v>250</v>
      </c>
      <c r="I554" s="9" t="s">
        <v>245</v>
      </c>
      <c r="J554" s="9" t="s">
        <v>38</v>
      </c>
      <c r="K554" s="9" t="s">
        <v>38</v>
      </c>
      <c r="L554" s="6"/>
      <c r="M554" s="10" t="s">
        <v>38</v>
      </c>
      <c r="N554" s="7"/>
      <c r="O554" s="7"/>
      <c r="P554" s="6" t="s">
        <v>54</v>
      </c>
      <c r="Q554" s="9" t="s">
        <v>200</v>
      </c>
      <c r="R554" s="6" t="str">
        <f>HYPERLINK("https://docs.wto.org/imrd/directdoc.asp?DDFDocuments/t/G/TBTN25/BDI574A2.docx", "https://docs.wto.org/imrd/directdoc.asp?DDFDocuments/t/G/TBTN25/BDI574A2.docx")</f>
        <v>https://docs.wto.org/imrd/directdoc.asp?DDFDocuments/t/G/TBTN25/BDI574A2.docx</v>
      </c>
      <c r="S554" s="6"/>
      <c r="T554" s="6"/>
      <c r="U554" s="6" t="s">
        <v>46</v>
      </c>
      <c r="V554" s="6" t="s">
        <v>45</v>
      </c>
      <c r="W554" s="6" t="s">
        <v>46</v>
      </c>
      <c r="X554" s="6" t="s">
        <v>45</v>
      </c>
      <c r="Y554" s="6" t="s">
        <v>45</v>
      </c>
      <c r="Z554" s="6" t="s">
        <v>45</v>
      </c>
      <c r="AA554" s="6" t="s">
        <v>45</v>
      </c>
      <c r="AB554" s="9" t="s">
        <v>38</v>
      </c>
      <c r="AC554" s="6" t="s">
        <v>38</v>
      </c>
      <c r="AD554" s="6" t="s">
        <v>38</v>
      </c>
      <c r="AE554" s="6" t="s">
        <v>38</v>
      </c>
      <c r="AF554" s="6" t="s">
        <v>38</v>
      </c>
      <c r="AG554" s="6" t="s">
        <v>38</v>
      </c>
      <c r="AH554" s="9" t="s">
        <v>38</v>
      </c>
    </row>
    <row r="555" spans="1:34" ht="20.100000000000001" customHeight="1" x14ac:dyDescent="0.25">
      <c r="A555" s="6" t="s">
        <v>77</v>
      </c>
      <c r="B555" s="10">
        <v>46170</v>
      </c>
      <c r="C555" s="8" t="str">
        <f>HYPERLINK("https://epingalert.org/en/Search?viewData= G/TBT/N/BDI/574/Add.2, G/TBT/N/KEN/1766/Add.2, G/TBT/N/RWA/1166/Add.2, G/TBT/N/TZA/1282/Add.2, G/TBT/N/UGA/2115/Add.2"," G/TBT/N/BDI/574/Add.2, G/TBT/N/KEN/1766/Add.2, G/TBT/N/RWA/1166/Add.2, G/TBT/N/TZA/1282/Add.2, G/TBT/N/UGA/2115/Add.2")</f>
        <v xml:space="preserve"> G/TBT/N/BDI/574/Add.2, G/TBT/N/KEN/1766/Add.2, G/TBT/N/RWA/1166/Add.2, G/TBT/N/TZA/1282/Add.2, G/TBT/N/UGA/2115/Add.2</v>
      </c>
      <c r="D555" s="9" t="s">
        <v>246</v>
      </c>
      <c r="E555" s="9" t="s">
        <v>247</v>
      </c>
      <c r="F555" s="9" t="s">
        <v>248</v>
      </c>
      <c r="G555" s="9" t="s">
        <v>249</v>
      </c>
      <c r="H555" s="9" t="s">
        <v>250</v>
      </c>
      <c r="I555" s="9" t="s">
        <v>245</v>
      </c>
      <c r="J555" s="9" t="s">
        <v>38</v>
      </c>
      <c r="K555" s="9" t="s">
        <v>38</v>
      </c>
      <c r="L555" s="6"/>
      <c r="M555" s="10" t="s">
        <v>38</v>
      </c>
      <c r="N555" s="7"/>
      <c r="O555" s="7"/>
      <c r="P555" s="6" t="s">
        <v>54</v>
      </c>
      <c r="Q555" s="9" t="s">
        <v>200</v>
      </c>
      <c r="R555" s="6" t="str">
        <f>HYPERLINK("https://docs.wto.org/imrd/directdoc.asp?DDFDocuments/t/G/TBTN25/BDI574A2.docx", "https://docs.wto.org/imrd/directdoc.asp?DDFDocuments/t/G/TBTN25/BDI574A2.docx")</f>
        <v>https://docs.wto.org/imrd/directdoc.asp?DDFDocuments/t/G/TBTN25/BDI574A2.docx</v>
      </c>
      <c r="S555" s="6"/>
      <c r="T555" s="6"/>
      <c r="U555" s="6" t="s">
        <v>46</v>
      </c>
      <c r="V555" s="6" t="s">
        <v>45</v>
      </c>
      <c r="W555" s="6" t="s">
        <v>46</v>
      </c>
      <c r="X555" s="6" t="s">
        <v>45</v>
      </c>
      <c r="Y555" s="6" t="s">
        <v>45</v>
      </c>
      <c r="Z555" s="6" t="s">
        <v>45</v>
      </c>
      <c r="AA555" s="6" t="s">
        <v>45</v>
      </c>
      <c r="AB555" s="9" t="s">
        <v>38</v>
      </c>
      <c r="AC555" s="6" t="s">
        <v>38</v>
      </c>
      <c r="AD555" s="6" t="s">
        <v>38</v>
      </c>
      <c r="AE555" s="6" t="s">
        <v>38</v>
      </c>
      <c r="AF555" s="6" t="s">
        <v>38</v>
      </c>
      <c r="AG555" s="6" t="s">
        <v>38</v>
      </c>
      <c r="AH555" s="9" t="s">
        <v>38</v>
      </c>
    </row>
    <row r="556" spans="1:34" ht="20.100000000000001" customHeight="1" x14ac:dyDescent="0.25">
      <c r="A556" s="6" t="s">
        <v>78</v>
      </c>
      <c r="B556" s="10">
        <v>46170</v>
      </c>
      <c r="C556" s="8" t="str">
        <f>HYPERLINK("https://epingalert.org/en/Search?viewData= G/TBT/N/BDI/574/Add.2, G/TBT/N/KEN/1766/Add.2, G/TBT/N/RWA/1166/Add.2, G/TBT/N/TZA/1282/Add.2, G/TBT/N/UGA/2115/Add.2"," G/TBT/N/BDI/574/Add.2, G/TBT/N/KEN/1766/Add.2, G/TBT/N/RWA/1166/Add.2, G/TBT/N/TZA/1282/Add.2, G/TBT/N/UGA/2115/Add.2")</f>
        <v xml:space="preserve"> G/TBT/N/BDI/574/Add.2, G/TBT/N/KEN/1766/Add.2, G/TBT/N/RWA/1166/Add.2, G/TBT/N/TZA/1282/Add.2, G/TBT/N/UGA/2115/Add.2</v>
      </c>
      <c r="D556" s="9" t="s">
        <v>246</v>
      </c>
      <c r="E556" s="9" t="s">
        <v>247</v>
      </c>
      <c r="F556" s="9" t="s">
        <v>248</v>
      </c>
      <c r="G556" s="9" t="s">
        <v>249</v>
      </c>
      <c r="H556" s="9" t="s">
        <v>250</v>
      </c>
      <c r="I556" s="9" t="s">
        <v>245</v>
      </c>
      <c r="J556" s="9" t="s">
        <v>38</v>
      </c>
      <c r="K556" s="9" t="s">
        <v>38</v>
      </c>
      <c r="L556" s="6"/>
      <c r="M556" s="10" t="s">
        <v>38</v>
      </c>
      <c r="N556" s="7"/>
      <c r="O556" s="7"/>
      <c r="P556" s="6" t="s">
        <v>54</v>
      </c>
      <c r="Q556" s="9" t="s">
        <v>200</v>
      </c>
      <c r="R556" s="6" t="str">
        <f>HYPERLINK("https://docs.wto.org/imrd/directdoc.asp?DDFDocuments/t/G/TBTN25/BDI574A2.docx", "https://docs.wto.org/imrd/directdoc.asp?DDFDocuments/t/G/TBTN25/BDI574A2.docx")</f>
        <v>https://docs.wto.org/imrd/directdoc.asp?DDFDocuments/t/G/TBTN25/BDI574A2.docx</v>
      </c>
      <c r="S556" s="6"/>
      <c r="T556" s="6"/>
      <c r="U556" s="6" t="s">
        <v>46</v>
      </c>
      <c r="V556" s="6" t="s">
        <v>45</v>
      </c>
      <c r="W556" s="6" t="s">
        <v>46</v>
      </c>
      <c r="X556" s="6" t="s">
        <v>45</v>
      </c>
      <c r="Y556" s="6" t="s">
        <v>45</v>
      </c>
      <c r="Z556" s="6" t="s">
        <v>45</v>
      </c>
      <c r="AA556" s="6" t="s">
        <v>45</v>
      </c>
      <c r="AB556" s="9" t="s">
        <v>38</v>
      </c>
      <c r="AC556" s="6" t="s">
        <v>38</v>
      </c>
      <c r="AD556" s="6" t="s">
        <v>38</v>
      </c>
      <c r="AE556" s="6" t="s">
        <v>38</v>
      </c>
      <c r="AF556" s="6" t="s">
        <v>38</v>
      </c>
      <c r="AG556" s="6" t="s">
        <v>38</v>
      </c>
      <c r="AH556" s="9" t="s">
        <v>38</v>
      </c>
    </row>
    <row r="557" spans="1:34" ht="20.100000000000001" customHeight="1" x14ac:dyDescent="0.25">
      <c r="A557" s="6" t="s">
        <v>79</v>
      </c>
      <c r="B557" s="10">
        <v>46170</v>
      </c>
      <c r="C557" s="8" t="str">
        <f>HYPERLINK("https://epingalert.org/en/Search?viewData= G/TBT/N/BDI/574/Add.2, G/TBT/N/KEN/1766/Add.2, G/TBT/N/RWA/1166/Add.2, G/TBT/N/TZA/1282/Add.2, G/TBT/N/UGA/2115/Add.2"," G/TBT/N/BDI/574/Add.2, G/TBT/N/KEN/1766/Add.2, G/TBT/N/RWA/1166/Add.2, G/TBT/N/TZA/1282/Add.2, G/TBT/N/UGA/2115/Add.2")</f>
        <v xml:space="preserve"> G/TBT/N/BDI/574/Add.2, G/TBT/N/KEN/1766/Add.2, G/TBT/N/RWA/1166/Add.2, G/TBT/N/TZA/1282/Add.2, G/TBT/N/UGA/2115/Add.2</v>
      </c>
      <c r="D557" s="9" t="s">
        <v>246</v>
      </c>
      <c r="E557" s="9" t="s">
        <v>247</v>
      </c>
      <c r="F557" s="9" t="s">
        <v>248</v>
      </c>
      <c r="G557" s="9" t="s">
        <v>249</v>
      </c>
      <c r="H557" s="9" t="s">
        <v>250</v>
      </c>
      <c r="I557" s="9" t="s">
        <v>245</v>
      </c>
      <c r="J557" s="9" t="s">
        <v>38</v>
      </c>
      <c r="K557" s="9" t="s">
        <v>38</v>
      </c>
      <c r="L557" s="6"/>
      <c r="M557" s="10" t="s">
        <v>38</v>
      </c>
      <c r="N557" s="7"/>
      <c r="O557" s="7"/>
      <c r="P557" s="6" t="s">
        <v>54</v>
      </c>
      <c r="Q557" s="9" t="s">
        <v>200</v>
      </c>
      <c r="R557" s="6" t="str">
        <f>HYPERLINK("https://docs.wto.org/imrd/directdoc.asp?DDFDocuments/t/G/TBTN25/BDI574A2.docx", "https://docs.wto.org/imrd/directdoc.asp?DDFDocuments/t/G/TBTN25/BDI574A2.docx")</f>
        <v>https://docs.wto.org/imrd/directdoc.asp?DDFDocuments/t/G/TBTN25/BDI574A2.docx</v>
      </c>
      <c r="S557" s="6"/>
      <c r="T557" s="6"/>
      <c r="U557" s="6" t="s">
        <v>46</v>
      </c>
      <c r="V557" s="6" t="s">
        <v>45</v>
      </c>
      <c r="W557" s="6" t="s">
        <v>46</v>
      </c>
      <c r="X557" s="6" t="s">
        <v>45</v>
      </c>
      <c r="Y557" s="6" t="s">
        <v>45</v>
      </c>
      <c r="Z557" s="6" t="s">
        <v>45</v>
      </c>
      <c r="AA557" s="6" t="s">
        <v>45</v>
      </c>
      <c r="AB557" s="9" t="s">
        <v>38</v>
      </c>
      <c r="AC557" s="6" t="s">
        <v>38</v>
      </c>
      <c r="AD557" s="6" t="s">
        <v>38</v>
      </c>
      <c r="AE557" s="6" t="s">
        <v>38</v>
      </c>
      <c r="AF557" s="6" t="s">
        <v>38</v>
      </c>
      <c r="AG557" s="6" t="s">
        <v>38</v>
      </c>
      <c r="AH557" s="9" t="s">
        <v>38</v>
      </c>
    </row>
    <row r="558" spans="1:34" ht="20.100000000000001" customHeight="1" x14ac:dyDescent="0.25">
      <c r="A558" s="6" t="s">
        <v>80</v>
      </c>
      <c r="B558" s="10">
        <v>46170</v>
      </c>
      <c r="C558" s="8" t="str">
        <f>HYPERLINK("https://epingalert.org/en/Search?viewData= G/TBT/N/BDI/574/Add.2, G/TBT/N/KEN/1766/Add.2, G/TBT/N/RWA/1166/Add.2, G/TBT/N/TZA/1282/Add.2, G/TBT/N/UGA/2115/Add.2"," G/TBT/N/BDI/574/Add.2, G/TBT/N/KEN/1766/Add.2, G/TBT/N/RWA/1166/Add.2, G/TBT/N/TZA/1282/Add.2, G/TBT/N/UGA/2115/Add.2")</f>
        <v xml:space="preserve"> G/TBT/N/BDI/574/Add.2, G/TBT/N/KEN/1766/Add.2, G/TBT/N/RWA/1166/Add.2, G/TBT/N/TZA/1282/Add.2, G/TBT/N/UGA/2115/Add.2</v>
      </c>
      <c r="D558" s="9" t="s">
        <v>246</v>
      </c>
      <c r="E558" s="9" t="s">
        <v>247</v>
      </c>
      <c r="F558" s="9" t="s">
        <v>248</v>
      </c>
      <c r="G558" s="9" t="s">
        <v>249</v>
      </c>
      <c r="H558" s="9" t="s">
        <v>250</v>
      </c>
      <c r="I558" s="9" t="s">
        <v>245</v>
      </c>
      <c r="J558" s="9" t="s">
        <v>38</v>
      </c>
      <c r="K558" s="9" t="s">
        <v>38</v>
      </c>
      <c r="L558" s="6"/>
      <c r="M558" s="10" t="s">
        <v>38</v>
      </c>
      <c r="N558" s="7"/>
      <c r="O558" s="7"/>
      <c r="P558" s="6" t="s">
        <v>54</v>
      </c>
      <c r="Q558" s="9" t="s">
        <v>200</v>
      </c>
      <c r="R558" s="6" t="str">
        <f>HYPERLINK("https://docs.wto.org/imrd/directdoc.asp?DDFDocuments/t/G/TBTN25/BDI574A2.docx", "https://docs.wto.org/imrd/directdoc.asp?DDFDocuments/t/G/TBTN25/BDI574A2.docx")</f>
        <v>https://docs.wto.org/imrd/directdoc.asp?DDFDocuments/t/G/TBTN25/BDI574A2.docx</v>
      </c>
      <c r="S558" s="6"/>
      <c r="T558" s="6"/>
      <c r="U558" s="6" t="s">
        <v>46</v>
      </c>
      <c r="V558" s="6" t="s">
        <v>45</v>
      </c>
      <c r="W558" s="6" t="s">
        <v>46</v>
      </c>
      <c r="X558" s="6" t="s">
        <v>45</v>
      </c>
      <c r="Y558" s="6" t="s">
        <v>45</v>
      </c>
      <c r="Z558" s="6" t="s">
        <v>45</v>
      </c>
      <c r="AA558" s="6" t="s">
        <v>45</v>
      </c>
      <c r="AB558" s="9" t="s">
        <v>38</v>
      </c>
      <c r="AC558" s="6" t="s">
        <v>38</v>
      </c>
      <c r="AD558" s="6" t="s">
        <v>38</v>
      </c>
      <c r="AE558" s="6" t="s">
        <v>38</v>
      </c>
      <c r="AF558" s="6" t="s">
        <v>38</v>
      </c>
      <c r="AG558" s="6" t="s">
        <v>38</v>
      </c>
      <c r="AH558" s="9" t="s">
        <v>38</v>
      </c>
    </row>
    <row r="559" spans="1:34" ht="20.100000000000001" customHeight="1" x14ac:dyDescent="0.25">
      <c r="A559" s="6" t="s">
        <v>66</v>
      </c>
      <c r="B559" s="10">
        <v>46170</v>
      </c>
      <c r="C559" s="8" t="str">
        <f>HYPERLINK("https://epingalert.org/en/Search?viewData= G/TBT/N/BDI/575/Add.1, G/TBT/N/KEN/1767/Add.1, G/TBT/N/RWA/1167/Add.1, G/TBT/N/TZA/1283/Add.1, G/TBT/N/UGA/2116/Add.1"," G/TBT/N/BDI/575/Add.1, G/TBT/N/KEN/1767/Add.1, G/TBT/N/RWA/1167/Add.1, G/TBT/N/TZA/1283/Add.1, G/TBT/N/UGA/2116/Add.1")</f>
        <v xml:space="preserve"> G/TBT/N/BDI/575/Add.1, G/TBT/N/KEN/1767/Add.1, G/TBT/N/RWA/1167/Add.1, G/TBT/N/TZA/1283/Add.1, G/TBT/N/UGA/2116/Add.1</v>
      </c>
      <c r="D559" s="9" t="s">
        <v>251</v>
      </c>
      <c r="E559" s="9" t="s">
        <v>252</v>
      </c>
      <c r="F559" s="9" t="s">
        <v>248</v>
      </c>
      <c r="G559" s="9" t="s">
        <v>249</v>
      </c>
      <c r="H559" s="9" t="s">
        <v>250</v>
      </c>
      <c r="I559" s="9" t="s">
        <v>253</v>
      </c>
      <c r="J559" s="9" t="s">
        <v>38</v>
      </c>
      <c r="K559" s="9" t="s">
        <v>38</v>
      </c>
      <c r="L559" s="6"/>
      <c r="M559" s="10" t="s">
        <v>38</v>
      </c>
      <c r="N559" s="7"/>
      <c r="O559" s="7"/>
      <c r="P559" s="6" t="s">
        <v>54</v>
      </c>
      <c r="Q559" s="9" t="s">
        <v>200</v>
      </c>
      <c r="R559" s="6" t="str">
        <f>HYPERLINK("https://docs.wto.org/imrd/directdoc.asp?DDFDocuments/t/G/TBTN25/BDI575A1.docx", "https://docs.wto.org/imrd/directdoc.asp?DDFDocuments/t/G/TBTN25/BDI575A1.docx")</f>
        <v>https://docs.wto.org/imrd/directdoc.asp?DDFDocuments/t/G/TBTN25/BDI575A1.docx</v>
      </c>
      <c r="S559" s="6"/>
      <c r="T559" s="6"/>
      <c r="U559" s="6" t="s">
        <v>46</v>
      </c>
      <c r="V559" s="6" t="s">
        <v>45</v>
      </c>
      <c r="W559" s="6" t="s">
        <v>46</v>
      </c>
      <c r="X559" s="6" t="s">
        <v>45</v>
      </c>
      <c r="Y559" s="6" t="s">
        <v>45</v>
      </c>
      <c r="Z559" s="6" t="s">
        <v>45</v>
      </c>
      <c r="AA559" s="6" t="s">
        <v>45</v>
      </c>
      <c r="AB559" s="9" t="s">
        <v>38</v>
      </c>
      <c r="AC559" s="6" t="s">
        <v>38</v>
      </c>
      <c r="AD559" s="6" t="s">
        <v>38</v>
      </c>
      <c r="AE559" s="6" t="s">
        <v>38</v>
      </c>
      <c r="AF559" s="6" t="s">
        <v>38</v>
      </c>
      <c r="AG559" s="6" t="s">
        <v>38</v>
      </c>
      <c r="AH559" s="9" t="s">
        <v>38</v>
      </c>
    </row>
    <row r="560" spans="1:34" ht="20.100000000000001" customHeight="1" x14ac:dyDescent="0.25">
      <c r="A560" s="6" t="s">
        <v>77</v>
      </c>
      <c r="B560" s="10">
        <v>46170</v>
      </c>
      <c r="C560" s="8" t="str">
        <f>HYPERLINK("https://epingalert.org/en/Search?viewData= G/TBT/N/BDI/575/Add.1, G/TBT/N/KEN/1767/Add.1, G/TBT/N/RWA/1167/Add.1, G/TBT/N/TZA/1283/Add.1, G/TBT/N/UGA/2116/Add.1"," G/TBT/N/BDI/575/Add.1, G/TBT/N/KEN/1767/Add.1, G/TBT/N/RWA/1167/Add.1, G/TBT/N/TZA/1283/Add.1, G/TBT/N/UGA/2116/Add.1")</f>
        <v xml:space="preserve"> G/TBT/N/BDI/575/Add.1, G/TBT/N/KEN/1767/Add.1, G/TBT/N/RWA/1167/Add.1, G/TBT/N/TZA/1283/Add.1, G/TBT/N/UGA/2116/Add.1</v>
      </c>
      <c r="D560" s="9" t="s">
        <v>251</v>
      </c>
      <c r="E560" s="9" t="s">
        <v>252</v>
      </c>
      <c r="F560" s="9" t="s">
        <v>248</v>
      </c>
      <c r="G560" s="9" t="s">
        <v>249</v>
      </c>
      <c r="H560" s="9" t="s">
        <v>250</v>
      </c>
      <c r="I560" s="9" t="s">
        <v>254</v>
      </c>
      <c r="J560" s="9" t="s">
        <v>38</v>
      </c>
      <c r="K560" s="9" t="s">
        <v>38</v>
      </c>
      <c r="L560" s="6"/>
      <c r="M560" s="10" t="s">
        <v>38</v>
      </c>
      <c r="N560" s="7"/>
      <c r="O560" s="7"/>
      <c r="P560" s="6" t="s">
        <v>54</v>
      </c>
      <c r="Q560" s="9" t="s">
        <v>200</v>
      </c>
      <c r="R560" s="6" t="str">
        <f>HYPERLINK("https://docs.wto.org/imrd/directdoc.asp?DDFDocuments/t/G/TBTN25/BDI575A1.docx", "https://docs.wto.org/imrd/directdoc.asp?DDFDocuments/t/G/TBTN25/BDI575A1.docx")</f>
        <v>https://docs.wto.org/imrd/directdoc.asp?DDFDocuments/t/G/TBTN25/BDI575A1.docx</v>
      </c>
      <c r="S560" s="6"/>
      <c r="T560" s="6"/>
      <c r="U560" s="6" t="s">
        <v>46</v>
      </c>
      <c r="V560" s="6" t="s">
        <v>45</v>
      </c>
      <c r="W560" s="6" t="s">
        <v>46</v>
      </c>
      <c r="X560" s="6" t="s">
        <v>45</v>
      </c>
      <c r="Y560" s="6" t="s">
        <v>45</v>
      </c>
      <c r="Z560" s="6" t="s">
        <v>45</v>
      </c>
      <c r="AA560" s="6" t="s">
        <v>45</v>
      </c>
      <c r="AB560" s="9" t="s">
        <v>38</v>
      </c>
      <c r="AC560" s="6" t="s">
        <v>38</v>
      </c>
      <c r="AD560" s="6" t="s">
        <v>38</v>
      </c>
      <c r="AE560" s="6" t="s">
        <v>38</v>
      </c>
      <c r="AF560" s="6" t="s">
        <v>38</v>
      </c>
      <c r="AG560" s="6" t="s">
        <v>38</v>
      </c>
      <c r="AH560" s="9" t="s">
        <v>38</v>
      </c>
    </row>
    <row r="561" spans="1:34" ht="20.100000000000001" customHeight="1" x14ac:dyDescent="0.25">
      <c r="A561" s="6" t="s">
        <v>78</v>
      </c>
      <c r="B561" s="10">
        <v>46170</v>
      </c>
      <c r="C561" s="8" t="str">
        <f>HYPERLINK("https://epingalert.org/en/Search?viewData= G/TBT/N/BDI/575/Add.1, G/TBT/N/KEN/1767/Add.1, G/TBT/N/RWA/1167/Add.1, G/TBT/N/TZA/1283/Add.1, G/TBT/N/UGA/2116/Add.1"," G/TBT/N/BDI/575/Add.1, G/TBT/N/KEN/1767/Add.1, G/TBT/N/RWA/1167/Add.1, G/TBT/N/TZA/1283/Add.1, G/TBT/N/UGA/2116/Add.1")</f>
        <v xml:space="preserve"> G/TBT/N/BDI/575/Add.1, G/TBT/N/KEN/1767/Add.1, G/TBT/N/RWA/1167/Add.1, G/TBT/N/TZA/1283/Add.1, G/TBT/N/UGA/2116/Add.1</v>
      </c>
      <c r="D561" s="9" t="s">
        <v>251</v>
      </c>
      <c r="E561" s="9" t="s">
        <v>252</v>
      </c>
      <c r="F561" s="9" t="s">
        <v>248</v>
      </c>
      <c r="G561" s="9" t="s">
        <v>249</v>
      </c>
      <c r="H561" s="9" t="s">
        <v>250</v>
      </c>
      <c r="I561" s="9" t="s">
        <v>253</v>
      </c>
      <c r="J561" s="9" t="s">
        <v>38</v>
      </c>
      <c r="K561" s="9" t="s">
        <v>38</v>
      </c>
      <c r="L561" s="6"/>
      <c r="M561" s="10" t="s">
        <v>38</v>
      </c>
      <c r="N561" s="7"/>
      <c r="O561" s="7"/>
      <c r="P561" s="6" t="s">
        <v>54</v>
      </c>
      <c r="Q561" s="9" t="s">
        <v>200</v>
      </c>
      <c r="R561" s="6" t="str">
        <f>HYPERLINK("https://docs.wto.org/imrd/directdoc.asp?DDFDocuments/t/G/TBTN25/BDI575A1.docx", "https://docs.wto.org/imrd/directdoc.asp?DDFDocuments/t/G/TBTN25/BDI575A1.docx")</f>
        <v>https://docs.wto.org/imrd/directdoc.asp?DDFDocuments/t/G/TBTN25/BDI575A1.docx</v>
      </c>
      <c r="S561" s="6"/>
      <c r="T561" s="6"/>
      <c r="U561" s="6" t="s">
        <v>46</v>
      </c>
      <c r="V561" s="6" t="s">
        <v>45</v>
      </c>
      <c r="W561" s="6" t="s">
        <v>46</v>
      </c>
      <c r="X561" s="6" t="s">
        <v>45</v>
      </c>
      <c r="Y561" s="6" t="s">
        <v>45</v>
      </c>
      <c r="Z561" s="6" t="s">
        <v>45</v>
      </c>
      <c r="AA561" s="6" t="s">
        <v>45</v>
      </c>
      <c r="AB561" s="9" t="s">
        <v>38</v>
      </c>
      <c r="AC561" s="6" t="s">
        <v>38</v>
      </c>
      <c r="AD561" s="6" t="s">
        <v>38</v>
      </c>
      <c r="AE561" s="6" t="s">
        <v>38</v>
      </c>
      <c r="AF561" s="6" t="s">
        <v>38</v>
      </c>
      <c r="AG561" s="6" t="s">
        <v>38</v>
      </c>
      <c r="AH561" s="9" t="s">
        <v>38</v>
      </c>
    </row>
    <row r="562" spans="1:34" ht="20.100000000000001" customHeight="1" x14ac:dyDescent="0.25">
      <c r="A562" s="6" t="s">
        <v>79</v>
      </c>
      <c r="B562" s="10">
        <v>46170</v>
      </c>
      <c r="C562" s="8" t="str">
        <f>HYPERLINK("https://epingalert.org/en/Search?viewData= G/TBT/N/BDI/575/Add.1, G/TBT/N/KEN/1767/Add.1, G/TBT/N/RWA/1167/Add.1, G/TBT/N/TZA/1283/Add.1, G/TBT/N/UGA/2116/Add.1"," G/TBT/N/BDI/575/Add.1, G/TBT/N/KEN/1767/Add.1, G/TBT/N/RWA/1167/Add.1, G/TBT/N/TZA/1283/Add.1, G/TBT/N/UGA/2116/Add.1")</f>
        <v xml:space="preserve"> G/TBT/N/BDI/575/Add.1, G/TBT/N/KEN/1767/Add.1, G/TBT/N/RWA/1167/Add.1, G/TBT/N/TZA/1283/Add.1, G/TBT/N/UGA/2116/Add.1</v>
      </c>
      <c r="D562" s="9" t="s">
        <v>251</v>
      </c>
      <c r="E562" s="9" t="s">
        <v>252</v>
      </c>
      <c r="F562" s="9" t="s">
        <v>248</v>
      </c>
      <c r="G562" s="9" t="s">
        <v>249</v>
      </c>
      <c r="H562" s="9" t="s">
        <v>250</v>
      </c>
      <c r="I562" s="9" t="s">
        <v>253</v>
      </c>
      <c r="J562" s="9" t="s">
        <v>38</v>
      </c>
      <c r="K562" s="9" t="s">
        <v>38</v>
      </c>
      <c r="L562" s="6"/>
      <c r="M562" s="10" t="s">
        <v>38</v>
      </c>
      <c r="N562" s="7"/>
      <c r="O562" s="7"/>
      <c r="P562" s="6" t="s">
        <v>54</v>
      </c>
      <c r="Q562" s="9" t="s">
        <v>200</v>
      </c>
      <c r="R562" s="6" t="str">
        <f>HYPERLINK("https://docs.wto.org/imrd/directdoc.asp?DDFDocuments/t/G/TBTN25/BDI575A1.docx", "https://docs.wto.org/imrd/directdoc.asp?DDFDocuments/t/G/TBTN25/BDI575A1.docx")</f>
        <v>https://docs.wto.org/imrd/directdoc.asp?DDFDocuments/t/G/TBTN25/BDI575A1.docx</v>
      </c>
      <c r="S562" s="6"/>
      <c r="T562" s="6"/>
      <c r="U562" s="6" t="s">
        <v>46</v>
      </c>
      <c r="V562" s="6" t="s">
        <v>45</v>
      </c>
      <c r="W562" s="6" t="s">
        <v>46</v>
      </c>
      <c r="X562" s="6" t="s">
        <v>45</v>
      </c>
      <c r="Y562" s="6" t="s">
        <v>45</v>
      </c>
      <c r="Z562" s="6" t="s">
        <v>45</v>
      </c>
      <c r="AA562" s="6" t="s">
        <v>45</v>
      </c>
      <c r="AB562" s="9" t="s">
        <v>38</v>
      </c>
      <c r="AC562" s="6" t="s">
        <v>38</v>
      </c>
      <c r="AD562" s="6" t="s">
        <v>38</v>
      </c>
      <c r="AE562" s="6" t="s">
        <v>38</v>
      </c>
      <c r="AF562" s="6" t="s">
        <v>38</v>
      </c>
      <c r="AG562" s="6" t="s">
        <v>38</v>
      </c>
      <c r="AH562" s="9" t="s">
        <v>38</v>
      </c>
    </row>
    <row r="563" spans="1:34" ht="20.100000000000001" customHeight="1" x14ac:dyDescent="0.25">
      <c r="A563" s="6" t="s">
        <v>80</v>
      </c>
      <c r="B563" s="10">
        <v>46170</v>
      </c>
      <c r="C563" s="8" t="str">
        <f>HYPERLINK("https://epingalert.org/en/Search?viewData= G/TBT/N/BDI/575/Add.1, G/TBT/N/KEN/1767/Add.1, G/TBT/N/RWA/1167/Add.1, G/TBT/N/TZA/1283/Add.1, G/TBT/N/UGA/2116/Add.1"," G/TBT/N/BDI/575/Add.1, G/TBT/N/KEN/1767/Add.1, G/TBT/N/RWA/1167/Add.1, G/TBT/N/TZA/1283/Add.1, G/TBT/N/UGA/2116/Add.1")</f>
        <v xml:space="preserve"> G/TBT/N/BDI/575/Add.1, G/TBT/N/KEN/1767/Add.1, G/TBT/N/RWA/1167/Add.1, G/TBT/N/TZA/1283/Add.1, G/TBT/N/UGA/2116/Add.1</v>
      </c>
      <c r="D563" s="9" t="s">
        <v>251</v>
      </c>
      <c r="E563" s="9" t="s">
        <v>252</v>
      </c>
      <c r="F563" s="9" t="s">
        <v>248</v>
      </c>
      <c r="G563" s="9" t="s">
        <v>249</v>
      </c>
      <c r="H563" s="9" t="s">
        <v>250</v>
      </c>
      <c r="I563" s="9" t="s">
        <v>253</v>
      </c>
      <c r="J563" s="9" t="s">
        <v>38</v>
      </c>
      <c r="K563" s="9" t="s">
        <v>38</v>
      </c>
      <c r="L563" s="6"/>
      <c r="M563" s="10" t="s">
        <v>38</v>
      </c>
      <c r="N563" s="7"/>
      <c r="O563" s="7"/>
      <c r="P563" s="6" t="s">
        <v>54</v>
      </c>
      <c r="Q563" s="9" t="s">
        <v>200</v>
      </c>
      <c r="R563" s="6" t="str">
        <f>HYPERLINK("https://docs.wto.org/imrd/directdoc.asp?DDFDocuments/t/G/TBTN25/BDI575A1.docx", "https://docs.wto.org/imrd/directdoc.asp?DDFDocuments/t/G/TBTN25/BDI575A1.docx")</f>
        <v>https://docs.wto.org/imrd/directdoc.asp?DDFDocuments/t/G/TBTN25/BDI575A1.docx</v>
      </c>
      <c r="S563" s="6"/>
      <c r="T563" s="6"/>
      <c r="U563" s="6" t="s">
        <v>46</v>
      </c>
      <c r="V563" s="6" t="s">
        <v>45</v>
      </c>
      <c r="W563" s="6" t="s">
        <v>46</v>
      </c>
      <c r="X563" s="6" t="s">
        <v>45</v>
      </c>
      <c r="Y563" s="6" t="s">
        <v>45</v>
      </c>
      <c r="Z563" s="6" t="s">
        <v>45</v>
      </c>
      <c r="AA563" s="6" t="s">
        <v>45</v>
      </c>
      <c r="AB563" s="9" t="s">
        <v>38</v>
      </c>
      <c r="AC563" s="6" t="s">
        <v>38</v>
      </c>
      <c r="AD563" s="6" t="s">
        <v>38</v>
      </c>
      <c r="AE563" s="6" t="s">
        <v>38</v>
      </c>
      <c r="AF563" s="6" t="s">
        <v>38</v>
      </c>
      <c r="AG563" s="6" t="s">
        <v>38</v>
      </c>
      <c r="AH563" s="9" t="s">
        <v>38</v>
      </c>
    </row>
    <row r="564" spans="1:34" ht="20.100000000000001" customHeight="1" x14ac:dyDescent="0.25">
      <c r="A564" s="6" t="s">
        <v>66</v>
      </c>
      <c r="B564" s="10">
        <v>46170</v>
      </c>
      <c r="C564" s="8" t="str">
        <f>HYPERLINK("https://epingalert.org/en/Search?viewData= G/TBT/N/BDI/576/Add.1, G/TBT/N/KEN/1768/Add.1, G/TBT/N/RWA/1168/Add.1, G/TBT/N/TZA/1284/Add.1, G/TBT/N/UGA/2117/Add.1"," G/TBT/N/BDI/576/Add.1, G/TBT/N/KEN/1768/Add.1, G/TBT/N/RWA/1168/Add.1, G/TBT/N/TZA/1284/Add.1, G/TBT/N/UGA/2117/Add.1")</f>
        <v xml:space="preserve"> G/TBT/N/BDI/576/Add.1, G/TBT/N/KEN/1768/Add.1, G/TBT/N/RWA/1168/Add.1, G/TBT/N/TZA/1284/Add.1, G/TBT/N/UGA/2117/Add.1</v>
      </c>
      <c r="D564" s="9" t="s">
        <v>255</v>
      </c>
      <c r="E564" s="9" t="s">
        <v>256</v>
      </c>
      <c r="F564" s="9" t="s">
        <v>257</v>
      </c>
      <c r="G564" s="9" t="s">
        <v>258</v>
      </c>
      <c r="H564" s="9" t="s">
        <v>244</v>
      </c>
      <c r="I564" s="9" t="s">
        <v>245</v>
      </c>
      <c r="J564" s="9" t="s">
        <v>38</v>
      </c>
      <c r="K564" s="9" t="s">
        <v>38</v>
      </c>
      <c r="L564" s="6"/>
      <c r="M564" s="10" t="s">
        <v>38</v>
      </c>
      <c r="N564" s="7"/>
      <c r="O564" s="7"/>
      <c r="P564" s="6" t="s">
        <v>54</v>
      </c>
      <c r="Q564" s="9" t="s">
        <v>221</v>
      </c>
      <c r="R564" s="6" t="str">
        <f>HYPERLINK("https://docs.wto.org/imrd/directdoc.asp?DDFDocuments/t/G/TBTN25/BDI576A1.docx", "https://docs.wto.org/imrd/directdoc.asp?DDFDocuments/t/G/TBTN25/BDI576A1.docx")</f>
        <v>https://docs.wto.org/imrd/directdoc.asp?DDFDocuments/t/G/TBTN25/BDI576A1.docx</v>
      </c>
      <c r="S564" s="6"/>
      <c r="T564" s="6"/>
      <c r="U564" s="6" t="s">
        <v>46</v>
      </c>
      <c r="V564" s="6" t="s">
        <v>45</v>
      </c>
      <c r="W564" s="6" t="s">
        <v>46</v>
      </c>
      <c r="X564" s="6" t="s">
        <v>45</v>
      </c>
      <c r="Y564" s="6" t="s">
        <v>45</v>
      </c>
      <c r="Z564" s="6" t="s">
        <v>45</v>
      </c>
      <c r="AA564" s="6" t="s">
        <v>45</v>
      </c>
      <c r="AB564" s="9" t="s">
        <v>38</v>
      </c>
      <c r="AC564" s="6" t="s">
        <v>38</v>
      </c>
      <c r="AD564" s="6" t="s">
        <v>38</v>
      </c>
      <c r="AE564" s="6" t="s">
        <v>38</v>
      </c>
      <c r="AF564" s="6" t="s">
        <v>38</v>
      </c>
      <c r="AG564" s="6" t="s">
        <v>38</v>
      </c>
      <c r="AH564" s="9" t="s">
        <v>38</v>
      </c>
    </row>
    <row r="565" spans="1:34" ht="20.100000000000001" customHeight="1" x14ac:dyDescent="0.25">
      <c r="A565" s="6" t="s">
        <v>77</v>
      </c>
      <c r="B565" s="10">
        <v>46170</v>
      </c>
      <c r="C565" s="8" t="str">
        <f>HYPERLINK("https://epingalert.org/en/Search?viewData= G/TBT/N/BDI/576/Add.1, G/TBT/N/KEN/1768/Add.1, G/TBT/N/RWA/1168/Add.1, G/TBT/N/TZA/1284/Add.1, G/TBT/N/UGA/2117/Add.1"," G/TBT/N/BDI/576/Add.1, G/TBT/N/KEN/1768/Add.1, G/TBT/N/RWA/1168/Add.1, G/TBT/N/TZA/1284/Add.1, G/TBT/N/UGA/2117/Add.1")</f>
        <v xml:space="preserve"> G/TBT/N/BDI/576/Add.1, G/TBT/N/KEN/1768/Add.1, G/TBT/N/RWA/1168/Add.1, G/TBT/N/TZA/1284/Add.1, G/TBT/N/UGA/2117/Add.1</v>
      </c>
      <c r="D565" s="9" t="s">
        <v>255</v>
      </c>
      <c r="E565" s="9" t="s">
        <v>256</v>
      </c>
      <c r="F565" s="9" t="s">
        <v>257</v>
      </c>
      <c r="G565" s="9" t="s">
        <v>258</v>
      </c>
      <c r="H565" s="9" t="s">
        <v>244</v>
      </c>
      <c r="I565" s="9" t="s">
        <v>245</v>
      </c>
      <c r="J565" s="9" t="s">
        <v>38</v>
      </c>
      <c r="K565" s="9" t="s">
        <v>38</v>
      </c>
      <c r="L565" s="6"/>
      <c r="M565" s="10" t="s">
        <v>38</v>
      </c>
      <c r="N565" s="7"/>
      <c r="O565" s="7"/>
      <c r="P565" s="6" t="s">
        <v>54</v>
      </c>
      <c r="Q565" s="9" t="s">
        <v>221</v>
      </c>
      <c r="R565" s="6" t="str">
        <f>HYPERLINK("https://docs.wto.org/imrd/directdoc.asp?DDFDocuments/t/G/TBTN25/BDI576A1.docx", "https://docs.wto.org/imrd/directdoc.asp?DDFDocuments/t/G/TBTN25/BDI576A1.docx")</f>
        <v>https://docs.wto.org/imrd/directdoc.asp?DDFDocuments/t/G/TBTN25/BDI576A1.docx</v>
      </c>
      <c r="S565" s="6"/>
      <c r="T565" s="6"/>
      <c r="U565" s="6" t="s">
        <v>46</v>
      </c>
      <c r="V565" s="6" t="s">
        <v>45</v>
      </c>
      <c r="W565" s="6" t="s">
        <v>46</v>
      </c>
      <c r="X565" s="6" t="s">
        <v>45</v>
      </c>
      <c r="Y565" s="6" t="s">
        <v>45</v>
      </c>
      <c r="Z565" s="6" t="s">
        <v>45</v>
      </c>
      <c r="AA565" s="6" t="s">
        <v>45</v>
      </c>
      <c r="AB565" s="9" t="s">
        <v>38</v>
      </c>
      <c r="AC565" s="6" t="s">
        <v>38</v>
      </c>
      <c r="AD565" s="6" t="s">
        <v>38</v>
      </c>
      <c r="AE565" s="6" t="s">
        <v>38</v>
      </c>
      <c r="AF565" s="6" t="s">
        <v>38</v>
      </c>
      <c r="AG565" s="6" t="s">
        <v>38</v>
      </c>
      <c r="AH565" s="9" t="s">
        <v>38</v>
      </c>
    </row>
    <row r="566" spans="1:34" ht="20.100000000000001" customHeight="1" x14ac:dyDescent="0.25">
      <c r="A566" s="6" t="s">
        <v>78</v>
      </c>
      <c r="B566" s="10">
        <v>46170</v>
      </c>
      <c r="C566" s="8" t="str">
        <f>HYPERLINK("https://epingalert.org/en/Search?viewData= G/TBT/N/BDI/576/Add.1, G/TBT/N/KEN/1768/Add.1, G/TBT/N/RWA/1168/Add.1, G/TBT/N/TZA/1284/Add.1, G/TBT/N/UGA/2117/Add.1"," G/TBT/N/BDI/576/Add.1, G/TBT/N/KEN/1768/Add.1, G/TBT/N/RWA/1168/Add.1, G/TBT/N/TZA/1284/Add.1, G/TBT/N/UGA/2117/Add.1")</f>
        <v xml:space="preserve"> G/TBT/N/BDI/576/Add.1, G/TBT/N/KEN/1768/Add.1, G/TBT/N/RWA/1168/Add.1, G/TBT/N/TZA/1284/Add.1, G/TBT/N/UGA/2117/Add.1</v>
      </c>
      <c r="D566" s="9" t="s">
        <v>255</v>
      </c>
      <c r="E566" s="9" t="s">
        <v>256</v>
      </c>
      <c r="F566" s="9" t="s">
        <v>257</v>
      </c>
      <c r="G566" s="9" t="s">
        <v>258</v>
      </c>
      <c r="H566" s="9" t="s">
        <v>244</v>
      </c>
      <c r="I566" s="9" t="s">
        <v>245</v>
      </c>
      <c r="J566" s="9" t="s">
        <v>38</v>
      </c>
      <c r="K566" s="9" t="s">
        <v>38</v>
      </c>
      <c r="L566" s="6"/>
      <c r="M566" s="10" t="s">
        <v>38</v>
      </c>
      <c r="N566" s="7"/>
      <c r="O566" s="7"/>
      <c r="P566" s="6" t="s">
        <v>54</v>
      </c>
      <c r="Q566" s="9" t="s">
        <v>221</v>
      </c>
      <c r="R566" s="6" t="str">
        <f>HYPERLINK("https://docs.wto.org/imrd/directdoc.asp?DDFDocuments/t/G/TBTN25/BDI576A1.docx", "https://docs.wto.org/imrd/directdoc.asp?DDFDocuments/t/G/TBTN25/BDI576A1.docx")</f>
        <v>https://docs.wto.org/imrd/directdoc.asp?DDFDocuments/t/G/TBTN25/BDI576A1.docx</v>
      </c>
      <c r="S566" s="6"/>
      <c r="T566" s="6"/>
      <c r="U566" s="6" t="s">
        <v>46</v>
      </c>
      <c r="V566" s="6" t="s">
        <v>45</v>
      </c>
      <c r="W566" s="6" t="s">
        <v>46</v>
      </c>
      <c r="X566" s="6" t="s">
        <v>45</v>
      </c>
      <c r="Y566" s="6" t="s">
        <v>45</v>
      </c>
      <c r="Z566" s="6" t="s">
        <v>45</v>
      </c>
      <c r="AA566" s="6" t="s">
        <v>45</v>
      </c>
      <c r="AB566" s="9" t="s">
        <v>38</v>
      </c>
      <c r="AC566" s="6" t="s">
        <v>38</v>
      </c>
      <c r="AD566" s="6" t="s">
        <v>38</v>
      </c>
      <c r="AE566" s="6" t="s">
        <v>38</v>
      </c>
      <c r="AF566" s="6" t="s">
        <v>38</v>
      </c>
      <c r="AG566" s="6" t="s">
        <v>38</v>
      </c>
      <c r="AH566" s="9" t="s">
        <v>38</v>
      </c>
    </row>
    <row r="567" spans="1:34" ht="20.100000000000001" customHeight="1" x14ac:dyDescent="0.25">
      <c r="A567" s="6" t="s">
        <v>79</v>
      </c>
      <c r="B567" s="10">
        <v>46170</v>
      </c>
      <c r="C567" s="8" t="str">
        <f>HYPERLINK("https://epingalert.org/en/Search?viewData= G/TBT/N/BDI/576/Add.1, G/TBT/N/KEN/1768/Add.1, G/TBT/N/RWA/1168/Add.1, G/TBT/N/TZA/1284/Add.1, G/TBT/N/UGA/2117/Add.1"," G/TBT/N/BDI/576/Add.1, G/TBT/N/KEN/1768/Add.1, G/TBT/N/RWA/1168/Add.1, G/TBT/N/TZA/1284/Add.1, G/TBT/N/UGA/2117/Add.1")</f>
        <v xml:space="preserve"> G/TBT/N/BDI/576/Add.1, G/TBT/N/KEN/1768/Add.1, G/TBT/N/RWA/1168/Add.1, G/TBT/N/TZA/1284/Add.1, G/TBT/N/UGA/2117/Add.1</v>
      </c>
      <c r="D567" s="9" t="s">
        <v>255</v>
      </c>
      <c r="E567" s="9" t="s">
        <v>256</v>
      </c>
      <c r="F567" s="9" t="s">
        <v>257</v>
      </c>
      <c r="G567" s="9" t="s">
        <v>258</v>
      </c>
      <c r="H567" s="9" t="s">
        <v>244</v>
      </c>
      <c r="I567" s="9" t="s">
        <v>245</v>
      </c>
      <c r="J567" s="9" t="s">
        <v>38</v>
      </c>
      <c r="K567" s="9" t="s">
        <v>38</v>
      </c>
      <c r="L567" s="6"/>
      <c r="M567" s="10" t="s">
        <v>38</v>
      </c>
      <c r="N567" s="7"/>
      <c r="O567" s="7"/>
      <c r="P567" s="6" t="s">
        <v>54</v>
      </c>
      <c r="Q567" s="9" t="s">
        <v>221</v>
      </c>
      <c r="R567" s="6" t="str">
        <f>HYPERLINK("https://docs.wto.org/imrd/directdoc.asp?DDFDocuments/t/G/TBTN25/BDI576A1.docx", "https://docs.wto.org/imrd/directdoc.asp?DDFDocuments/t/G/TBTN25/BDI576A1.docx")</f>
        <v>https://docs.wto.org/imrd/directdoc.asp?DDFDocuments/t/G/TBTN25/BDI576A1.docx</v>
      </c>
      <c r="S567" s="6"/>
      <c r="T567" s="6"/>
      <c r="U567" s="6" t="s">
        <v>46</v>
      </c>
      <c r="V567" s="6" t="s">
        <v>45</v>
      </c>
      <c r="W567" s="6" t="s">
        <v>46</v>
      </c>
      <c r="X567" s="6" t="s">
        <v>45</v>
      </c>
      <c r="Y567" s="6" t="s">
        <v>45</v>
      </c>
      <c r="Z567" s="6" t="s">
        <v>45</v>
      </c>
      <c r="AA567" s="6" t="s">
        <v>45</v>
      </c>
      <c r="AB567" s="9" t="s">
        <v>38</v>
      </c>
      <c r="AC567" s="6" t="s">
        <v>38</v>
      </c>
      <c r="AD567" s="6" t="s">
        <v>38</v>
      </c>
      <c r="AE567" s="6" t="s">
        <v>38</v>
      </c>
      <c r="AF567" s="6" t="s">
        <v>38</v>
      </c>
      <c r="AG567" s="6" t="s">
        <v>38</v>
      </c>
      <c r="AH567" s="9" t="s">
        <v>38</v>
      </c>
    </row>
    <row r="568" spans="1:34" ht="20.100000000000001" customHeight="1" x14ac:dyDescent="0.25">
      <c r="A568" s="6" t="s">
        <v>80</v>
      </c>
      <c r="B568" s="10">
        <v>46170</v>
      </c>
      <c r="C568" s="8" t="str">
        <f>HYPERLINK("https://epingalert.org/en/Search?viewData= G/TBT/N/BDI/576/Add.1, G/TBT/N/KEN/1768/Add.1, G/TBT/N/RWA/1168/Add.1, G/TBT/N/TZA/1284/Add.1, G/TBT/N/UGA/2117/Add.1"," G/TBT/N/BDI/576/Add.1, G/TBT/N/KEN/1768/Add.1, G/TBT/N/RWA/1168/Add.1, G/TBT/N/TZA/1284/Add.1, G/TBT/N/UGA/2117/Add.1")</f>
        <v xml:space="preserve"> G/TBT/N/BDI/576/Add.1, G/TBT/N/KEN/1768/Add.1, G/TBT/N/RWA/1168/Add.1, G/TBT/N/TZA/1284/Add.1, G/TBT/N/UGA/2117/Add.1</v>
      </c>
      <c r="D568" s="9" t="s">
        <v>255</v>
      </c>
      <c r="E568" s="9" t="s">
        <v>256</v>
      </c>
      <c r="F568" s="9" t="s">
        <v>257</v>
      </c>
      <c r="G568" s="9" t="s">
        <v>258</v>
      </c>
      <c r="H568" s="9" t="s">
        <v>244</v>
      </c>
      <c r="I568" s="9" t="s">
        <v>245</v>
      </c>
      <c r="J568" s="9" t="s">
        <v>38</v>
      </c>
      <c r="K568" s="9" t="s">
        <v>38</v>
      </c>
      <c r="L568" s="6"/>
      <c r="M568" s="10" t="s">
        <v>38</v>
      </c>
      <c r="N568" s="7"/>
      <c r="O568" s="7"/>
      <c r="P568" s="6" t="s">
        <v>54</v>
      </c>
      <c r="Q568" s="9" t="s">
        <v>221</v>
      </c>
      <c r="R568" s="6" t="str">
        <f>HYPERLINK("https://docs.wto.org/imrd/directdoc.asp?DDFDocuments/t/G/TBTN25/BDI576A1.docx", "https://docs.wto.org/imrd/directdoc.asp?DDFDocuments/t/G/TBTN25/BDI576A1.docx")</f>
        <v>https://docs.wto.org/imrd/directdoc.asp?DDFDocuments/t/G/TBTN25/BDI576A1.docx</v>
      </c>
      <c r="S568" s="6"/>
      <c r="T568" s="6"/>
      <c r="U568" s="6" t="s">
        <v>46</v>
      </c>
      <c r="V568" s="6" t="s">
        <v>45</v>
      </c>
      <c r="W568" s="6" t="s">
        <v>46</v>
      </c>
      <c r="X568" s="6" t="s">
        <v>45</v>
      </c>
      <c r="Y568" s="6" t="s">
        <v>45</v>
      </c>
      <c r="Z568" s="6" t="s">
        <v>45</v>
      </c>
      <c r="AA568" s="6" t="s">
        <v>45</v>
      </c>
      <c r="AB568" s="9" t="s">
        <v>38</v>
      </c>
      <c r="AC568" s="6" t="s">
        <v>38</v>
      </c>
      <c r="AD568" s="6" t="s">
        <v>38</v>
      </c>
      <c r="AE568" s="6" t="s">
        <v>38</v>
      </c>
      <c r="AF568" s="6" t="s">
        <v>38</v>
      </c>
      <c r="AG568" s="6" t="s">
        <v>38</v>
      </c>
      <c r="AH568" s="9" t="s">
        <v>38</v>
      </c>
    </row>
    <row r="569" spans="1:34" ht="20.100000000000001" customHeight="1" x14ac:dyDescent="0.25">
      <c r="A569" s="6" t="s">
        <v>259</v>
      </c>
      <c r="B569" s="10">
        <v>46170</v>
      </c>
      <c r="C569" s="8" t="str">
        <f>HYPERLINK("https://epingalert.org/en/Search?viewData= G/TBT/N/EU/1212"," G/TBT/N/EU/1212")</f>
        <v xml:space="preserve"> G/TBT/N/EU/1212</v>
      </c>
      <c r="D569" s="9" t="s">
        <v>260</v>
      </c>
      <c r="E569" s="9" t="s">
        <v>261</v>
      </c>
      <c r="F569" s="9" t="s">
        <v>262</v>
      </c>
      <c r="G569" s="9" t="s">
        <v>263</v>
      </c>
      <c r="H569" s="9" t="s">
        <v>264</v>
      </c>
      <c r="I569" s="9" t="s">
        <v>245</v>
      </c>
      <c r="J569" s="9" t="s">
        <v>265</v>
      </c>
      <c r="K569" s="9" t="s">
        <v>38</v>
      </c>
      <c r="L569" s="6"/>
      <c r="M569" s="10">
        <v>46200</v>
      </c>
      <c r="N569" s="7" t="s">
        <v>266</v>
      </c>
      <c r="O569" s="7" t="s">
        <v>267</v>
      </c>
      <c r="P569" s="6" t="s">
        <v>43</v>
      </c>
      <c r="Q569" s="9" t="s">
        <v>268</v>
      </c>
      <c r="R569" s="6" t="str">
        <f>HYPERLINK("https://docs.wto.org/imrd/directdoc.asp?DDFDocuments/t/G/TBTN26/EU1212.docx", "https://docs.wto.org/imrd/directdoc.asp?DDFDocuments/t/G/TBTN26/EU1212.docx")</f>
        <v>https://docs.wto.org/imrd/directdoc.asp?DDFDocuments/t/G/TBTN26/EU1212.docx</v>
      </c>
      <c r="S569" s="6" t="str">
        <f>HYPERLINK("https://docs.wto.org/imrd/directdoc.asp?DDFDocuments/u/G/TBTN26/EU1212.docx", "https://docs.wto.org/imrd/directdoc.asp?DDFDocuments/u/G/TBTN26/EU1212.docx")</f>
        <v>https://docs.wto.org/imrd/directdoc.asp?DDFDocuments/u/G/TBTN26/EU1212.docx</v>
      </c>
      <c r="T569" s="6"/>
      <c r="U569" s="6" t="s">
        <v>46</v>
      </c>
      <c r="V569" s="6" t="s">
        <v>45</v>
      </c>
      <c r="W569" s="6" t="s">
        <v>46</v>
      </c>
      <c r="X569" s="6" t="s">
        <v>45</v>
      </c>
      <c r="Y569" s="6" t="s">
        <v>45</v>
      </c>
      <c r="Z569" s="6" t="s">
        <v>45</v>
      </c>
      <c r="AA569" s="6" t="s">
        <v>45</v>
      </c>
      <c r="AB569" s="9" t="s">
        <v>269</v>
      </c>
      <c r="AC569" s="6" t="s">
        <v>38</v>
      </c>
      <c r="AD569" s="6" t="s">
        <v>38</v>
      </c>
      <c r="AE569" s="6" t="s">
        <v>38</v>
      </c>
      <c r="AF569" s="6" t="s">
        <v>38</v>
      </c>
      <c r="AG569" s="6" t="s">
        <v>38</v>
      </c>
      <c r="AH569" s="9" t="s">
        <v>38</v>
      </c>
    </row>
    <row r="570" spans="1:34" ht="20.100000000000001" customHeight="1" x14ac:dyDescent="0.25">
      <c r="A570" s="6" t="s">
        <v>259</v>
      </c>
      <c r="B570" s="10">
        <v>46170</v>
      </c>
      <c r="C570" s="8" t="str">
        <f>HYPERLINK("https://epingalert.org/en/Search?viewData= G/TBT/N/EU/1213"," G/TBT/N/EU/1213")</f>
        <v xml:space="preserve"> G/TBT/N/EU/1213</v>
      </c>
      <c r="D570" s="9" t="s">
        <v>270</v>
      </c>
      <c r="E570" s="9" t="s">
        <v>271</v>
      </c>
      <c r="F570" s="9" t="s">
        <v>272</v>
      </c>
      <c r="G570" s="9" t="s">
        <v>263</v>
      </c>
      <c r="H570" s="9" t="s">
        <v>264</v>
      </c>
      <c r="I570" s="9" t="s">
        <v>245</v>
      </c>
      <c r="J570" s="9" t="s">
        <v>273</v>
      </c>
      <c r="K570" s="9" t="s">
        <v>38</v>
      </c>
      <c r="L570" s="6"/>
      <c r="M570" s="10">
        <v>46200</v>
      </c>
      <c r="N570" s="7" t="s">
        <v>266</v>
      </c>
      <c r="O570" s="7" t="s">
        <v>267</v>
      </c>
      <c r="P570" s="6" t="s">
        <v>43</v>
      </c>
      <c r="Q570" s="9" t="s">
        <v>274</v>
      </c>
      <c r="R570" s="6" t="str">
        <f>HYPERLINK("https://docs.wto.org/imrd/directdoc.asp?DDFDocuments/t/G/TBTN26/EU1213.docx", "https://docs.wto.org/imrd/directdoc.asp?DDFDocuments/t/G/TBTN26/EU1213.docx")</f>
        <v>https://docs.wto.org/imrd/directdoc.asp?DDFDocuments/t/G/TBTN26/EU1213.docx</v>
      </c>
      <c r="S570" s="6" t="str">
        <f>HYPERLINK("https://docs.wto.org/imrd/directdoc.asp?DDFDocuments/u/G/TBTN26/EU1213.docx", "https://docs.wto.org/imrd/directdoc.asp?DDFDocuments/u/G/TBTN26/EU1213.docx")</f>
        <v>https://docs.wto.org/imrd/directdoc.asp?DDFDocuments/u/G/TBTN26/EU1213.docx</v>
      </c>
      <c r="T570" s="6"/>
      <c r="U570" s="6" t="s">
        <v>46</v>
      </c>
      <c r="V570" s="6" t="s">
        <v>45</v>
      </c>
      <c r="W570" s="6" t="s">
        <v>46</v>
      </c>
      <c r="X570" s="6" t="s">
        <v>45</v>
      </c>
      <c r="Y570" s="6" t="s">
        <v>45</v>
      </c>
      <c r="Z570" s="6" t="s">
        <v>45</v>
      </c>
      <c r="AA570" s="6" t="s">
        <v>45</v>
      </c>
      <c r="AB570" s="9" t="s">
        <v>275</v>
      </c>
      <c r="AC570" s="6" t="s">
        <v>38</v>
      </c>
      <c r="AD570" s="6" t="s">
        <v>38</v>
      </c>
      <c r="AE570" s="6" t="s">
        <v>38</v>
      </c>
      <c r="AF570" s="6" t="s">
        <v>38</v>
      </c>
      <c r="AG570" s="6" t="s">
        <v>38</v>
      </c>
      <c r="AH570" s="9" t="s">
        <v>38</v>
      </c>
    </row>
    <row r="571" spans="1:34" ht="20.100000000000001" customHeight="1" x14ac:dyDescent="0.25">
      <c r="A571" s="6" t="s">
        <v>77</v>
      </c>
      <c r="B571" s="10">
        <v>46170</v>
      </c>
      <c r="C571" s="8" t="str">
        <f>HYPERLINK("https://epingalert.org/en/Search?viewData= G/TBT/N/KEN/1124/Add.2"," G/TBT/N/KEN/1124/Add.2")</f>
        <v xml:space="preserve"> G/TBT/N/KEN/1124/Add.2</v>
      </c>
      <c r="D571" s="9" t="s">
        <v>276</v>
      </c>
      <c r="E571" s="9" t="s">
        <v>277</v>
      </c>
      <c r="F571" s="9" t="s">
        <v>278</v>
      </c>
      <c r="G571" s="9" t="s">
        <v>38</v>
      </c>
      <c r="H571" s="9" t="s">
        <v>279</v>
      </c>
      <c r="I571" s="9" t="s">
        <v>280</v>
      </c>
      <c r="J571" s="9" t="s">
        <v>38</v>
      </c>
      <c r="K571" s="9" t="s">
        <v>38</v>
      </c>
      <c r="L571" s="6"/>
      <c r="M571" s="10" t="s">
        <v>38</v>
      </c>
      <c r="N571" s="7"/>
      <c r="O571" s="7"/>
      <c r="P571" s="6" t="s">
        <v>54</v>
      </c>
      <c r="Q571" s="9" t="s">
        <v>200</v>
      </c>
      <c r="R571" s="6" t="str">
        <f>HYPERLINK("https://docs.wto.org/imrd/directdoc.asp?DDFDocuments/t/G/TBTN21/KEN1124A2.docx", "https://docs.wto.org/imrd/directdoc.asp?DDFDocuments/t/G/TBTN21/KEN1124A2.docx")</f>
        <v>https://docs.wto.org/imrd/directdoc.asp?DDFDocuments/t/G/TBTN21/KEN1124A2.docx</v>
      </c>
      <c r="S571" s="6" t="str">
        <f>HYPERLINK("https://docs.wto.org/imrd/directdoc.asp?DDFDocuments/u/G/TBTN21/KEN1124A2.docx", "https://docs.wto.org/imrd/directdoc.asp?DDFDocuments/u/G/TBTN21/KEN1124A2.docx")</f>
        <v>https://docs.wto.org/imrd/directdoc.asp?DDFDocuments/u/G/TBTN21/KEN1124A2.docx</v>
      </c>
      <c r="T571" s="6" t="str">
        <f>HYPERLINK("https://docs.wto.org/imrd/directdoc.asp?DDFDocuments/v/G/TBTN21/KEN1124A2.docx", "https://docs.wto.org/imrd/directdoc.asp?DDFDocuments/v/G/TBTN21/KEN1124A2.docx")</f>
        <v>https://docs.wto.org/imrd/directdoc.asp?DDFDocuments/v/G/TBTN21/KEN1124A2.docx</v>
      </c>
      <c r="U571" s="6" t="s">
        <v>46</v>
      </c>
      <c r="V571" s="6" t="s">
        <v>45</v>
      </c>
      <c r="W571" s="6" t="s">
        <v>45</v>
      </c>
      <c r="X571" s="6" t="s">
        <v>45</v>
      </c>
      <c r="Y571" s="6" t="s">
        <v>45</v>
      </c>
      <c r="Z571" s="6" t="s">
        <v>45</v>
      </c>
      <c r="AA571" s="6" t="s">
        <v>45</v>
      </c>
      <c r="AB571" s="9" t="s">
        <v>38</v>
      </c>
      <c r="AC571" s="6" t="s">
        <v>38</v>
      </c>
      <c r="AD571" s="6" t="s">
        <v>38</v>
      </c>
      <c r="AE571" s="6" t="s">
        <v>38</v>
      </c>
      <c r="AF571" s="6" t="s">
        <v>38</v>
      </c>
      <c r="AG571" s="6" t="s">
        <v>38</v>
      </c>
      <c r="AH571" s="9" t="s">
        <v>38</v>
      </c>
    </row>
    <row r="572" spans="1:34" ht="20.100000000000001" customHeight="1" x14ac:dyDescent="0.25">
      <c r="A572" s="6" t="s">
        <v>77</v>
      </c>
      <c r="B572" s="10">
        <v>46170</v>
      </c>
      <c r="C572" s="8" t="str">
        <f>HYPERLINK("https://epingalert.org/en/Search?viewData= G/TBT/N/KEN/1643/Add.1"," G/TBT/N/KEN/1643/Add.1")</f>
        <v xml:space="preserve"> G/TBT/N/KEN/1643/Add.1</v>
      </c>
      <c r="D572" s="9" t="s">
        <v>281</v>
      </c>
      <c r="E572" s="9" t="s">
        <v>282</v>
      </c>
      <c r="F572" s="9" t="s">
        <v>278</v>
      </c>
      <c r="G572" s="9" t="s">
        <v>38</v>
      </c>
      <c r="H572" s="9" t="s">
        <v>279</v>
      </c>
      <c r="I572" s="9" t="s">
        <v>283</v>
      </c>
      <c r="J572" s="9" t="s">
        <v>38</v>
      </c>
      <c r="K572" s="9" t="s">
        <v>38</v>
      </c>
      <c r="L572" s="6"/>
      <c r="M572" s="10" t="s">
        <v>38</v>
      </c>
      <c r="N572" s="7"/>
      <c r="O572" s="7"/>
      <c r="P572" s="6" t="s">
        <v>54</v>
      </c>
      <c r="Q572" s="9" t="s">
        <v>200</v>
      </c>
      <c r="R572" s="6" t="str">
        <f>HYPERLINK("https://docs.wto.org/imrd/directdoc.asp?DDFDocuments/t/G/TBTN24/KEN1643A1.docx", "https://docs.wto.org/imrd/directdoc.asp?DDFDocuments/t/G/TBTN24/KEN1643A1.docx")</f>
        <v>https://docs.wto.org/imrd/directdoc.asp?DDFDocuments/t/G/TBTN24/KEN1643A1.docx</v>
      </c>
      <c r="S572" s="6" t="str">
        <f>HYPERLINK("https://docs.wto.org/imrd/directdoc.asp?DDFDocuments/u/G/TBTN24/KEN1643A1.docx", "https://docs.wto.org/imrd/directdoc.asp?DDFDocuments/u/G/TBTN24/KEN1643A1.docx")</f>
        <v>https://docs.wto.org/imrd/directdoc.asp?DDFDocuments/u/G/TBTN24/KEN1643A1.docx</v>
      </c>
      <c r="T572" s="6" t="str">
        <f>HYPERLINK("https://docs.wto.org/imrd/directdoc.asp?DDFDocuments/v/G/TBTN24/KEN1643A1.docx", "https://docs.wto.org/imrd/directdoc.asp?DDFDocuments/v/G/TBTN24/KEN1643A1.docx")</f>
        <v>https://docs.wto.org/imrd/directdoc.asp?DDFDocuments/v/G/TBTN24/KEN1643A1.docx</v>
      </c>
      <c r="U572" s="6" t="s">
        <v>46</v>
      </c>
      <c r="V572" s="6" t="s">
        <v>45</v>
      </c>
      <c r="W572" s="6" t="s">
        <v>45</v>
      </c>
      <c r="X572" s="6" t="s">
        <v>45</v>
      </c>
      <c r="Y572" s="6" t="s">
        <v>45</v>
      </c>
      <c r="Z572" s="6" t="s">
        <v>45</v>
      </c>
      <c r="AA572" s="6" t="s">
        <v>45</v>
      </c>
      <c r="AB572" s="9" t="s">
        <v>38</v>
      </c>
      <c r="AC572" s="6" t="s">
        <v>38</v>
      </c>
      <c r="AD572" s="6" t="s">
        <v>38</v>
      </c>
      <c r="AE572" s="6" t="s">
        <v>38</v>
      </c>
      <c r="AF572" s="6" t="s">
        <v>38</v>
      </c>
      <c r="AG572" s="6" t="s">
        <v>38</v>
      </c>
      <c r="AH572" s="9" t="s">
        <v>38</v>
      </c>
    </row>
    <row r="573" spans="1:34" ht="20.100000000000001" customHeight="1" x14ac:dyDescent="0.25">
      <c r="A573" s="6" t="s">
        <v>77</v>
      </c>
      <c r="B573" s="10">
        <v>46170</v>
      </c>
      <c r="C573" s="8" t="str">
        <f>HYPERLINK("https://epingalert.org/en/Search?viewData= G/TBT/N/KEN/1783/Add.1"," G/TBT/N/KEN/1783/Add.1")</f>
        <v xml:space="preserve"> G/TBT/N/KEN/1783/Add.1</v>
      </c>
      <c r="D573" s="9" t="s">
        <v>284</v>
      </c>
      <c r="E573" s="9" t="s">
        <v>285</v>
      </c>
      <c r="F573" s="9" t="s">
        <v>286</v>
      </c>
      <c r="G573" s="9" t="s">
        <v>38</v>
      </c>
      <c r="H573" s="9" t="s">
        <v>287</v>
      </c>
      <c r="I573" s="9" t="s">
        <v>283</v>
      </c>
      <c r="J573" s="9" t="s">
        <v>38</v>
      </c>
      <c r="K573" s="9" t="s">
        <v>38</v>
      </c>
      <c r="L573" s="6"/>
      <c r="M573" s="10" t="s">
        <v>38</v>
      </c>
      <c r="N573" s="7"/>
      <c r="O573" s="7"/>
      <c r="P573" s="6" t="s">
        <v>54</v>
      </c>
      <c r="Q573" s="9" t="s">
        <v>288</v>
      </c>
      <c r="R573" s="6" t="str">
        <f>HYPERLINK("https://docs.wto.org/imrd/directdoc.asp?DDFDocuments/t/G/TBTN25/KEN1783A1.docx", "https://docs.wto.org/imrd/directdoc.asp?DDFDocuments/t/G/TBTN25/KEN1783A1.docx")</f>
        <v>https://docs.wto.org/imrd/directdoc.asp?DDFDocuments/t/G/TBTN25/KEN1783A1.docx</v>
      </c>
      <c r="S573" s="6" t="str">
        <f>HYPERLINK("https://docs.wto.org/imrd/directdoc.asp?DDFDocuments/u/G/TBTN25/KEN1783A1.docx", "https://docs.wto.org/imrd/directdoc.asp?DDFDocuments/u/G/TBTN25/KEN1783A1.docx")</f>
        <v>https://docs.wto.org/imrd/directdoc.asp?DDFDocuments/u/G/TBTN25/KEN1783A1.docx</v>
      </c>
      <c r="T573" s="6" t="str">
        <f>HYPERLINK("https://docs.wto.org/imrd/directdoc.asp?DDFDocuments/v/G/TBTN25/KEN1783A1.docx", "https://docs.wto.org/imrd/directdoc.asp?DDFDocuments/v/G/TBTN25/KEN1783A1.docx")</f>
        <v>https://docs.wto.org/imrd/directdoc.asp?DDFDocuments/v/G/TBTN25/KEN1783A1.docx</v>
      </c>
      <c r="U573" s="6" t="s">
        <v>46</v>
      </c>
      <c r="V573" s="6" t="s">
        <v>45</v>
      </c>
      <c r="W573" s="6" t="s">
        <v>45</v>
      </c>
      <c r="X573" s="6" t="s">
        <v>45</v>
      </c>
      <c r="Y573" s="6" t="s">
        <v>45</v>
      </c>
      <c r="Z573" s="6" t="s">
        <v>45</v>
      </c>
      <c r="AA573" s="6" t="s">
        <v>45</v>
      </c>
      <c r="AB573" s="9" t="s">
        <v>38</v>
      </c>
      <c r="AC573" s="6" t="s">
        <v>38</v>
      </c>
      <c r="AD573" s="6" t="s">
        <v>38</v>
      </c>
      <c r="AE573" s="6" t="s">
        <v>38</v>
      </c>
      <c r="AF573" s="6" t="s">
        <v>38</v>
      </c>
      <c r="AG573" s="6" t="s">
        <v>38</v>
      </c>
      <c r="AH573" s="9" t="s">
        <v>38</v>
      </c>
    </row>
    <row r="574" spans="1:34" ht="20.100000000000001" customHeight="1" x14ac:dyDescent="0.25">
      <c r="A574" s="6" t="s">
        <v>77</v>
      </c>
      <c r="B574" s="10">
        <v>46170</v>
      </c>
      <c r="C574" s="8" t="str">
        <f>HYPERLINK("https://epingalert.org/en/Search?viewData= G/TBT/N/KEN/1792/Add.1"," G/TBT/N/KEN/1792/Add.1")</f>
        <v xml:space="preserve"> G/TBT/N/KEN/1792/Add.1</v>
      </c>
      <c r="D574" s="9" t="s">
        <v>289</v>
      </c>
      <c r="E574" s="9" t="s">
        <v>290</v>
      </c>
      <c r="F574" s="9" t="s">
        <v>291</v>
      </c>
      <c r="G574" s="9" t="s">
        <v>292</v>
      </c>
      <c r="H574" s="9" t="s">
        <v>293</v>
      </c>
      <c r="I574" s="9" t="s">
        <v>294</v>
      </c>
      <c r="J574" s="9" t="s">
        <v>38</v>
      </c>
      <c r="K574" s="9" t="s">
        <v>38</v>
      </c>
      <c r="L574" s="6"/>
      <c r="M574" s="10" t="s">
        <v>38</v>
      </c>
      <c r="N574" s="7"/>
      <c r="O574" s="7"/>
      <c r="P574" s="6" t="s">
        <v>54</v>
      </c>
      <c r="Q574" s="9" t="s">
        <v>221</v>
      </c>
      <c r="R574" s="6" t="str">
        <f>HYPERLINK("https://docs.wto.org/imrd/directdoc.asp?DDFDocuments/t/G/TBTN25/KEN1792A1.docx", "https://docs.wto.org/imrd/directdoc.asp?DDFDocuments/t/G/TBTN25/KEN1792A1.docx")</f>
        <v>https://docs.wto.org/imrd/directdoc.asp?DDFDocuments/t/G/TBTN25/KEN1792A1.docx</v>
      </c>
      <c r="S574" s="6" t="str">
        <f>HYPERLINK("https://docs.wto.org/imrd/directdoc.asp?DDFDocuments/u/G/TBTN25/KEN1792A1.docx", "https://docs.wto.org/imrd/directdoc.asp?DDFDocuments/u/G/TBTN25/KEN1792A1.docx")</f>
        <v>https://docs.wto.org/imrd/directdoc.asp?DDFDocuments/u/G/TBTN25/KEN1792A1.docx</v>
      </c>
      <c r="T574" s="6" t="str">
        <f>HYPERLINK("https://docs.wto.org/imrd/directdoc.asp?DDFDocuments/v/G/TBTN25/KEN1792A1.docx", "https://docs.wto.org/imrd/directdoc.asp?DDFDocuments/v/G/TBTN25/KEN1792A1.docx")</f>
        <v>https://docs.wto.org/imrd/directdoc.asp?DDFDocuments/v/G/TBTN25/KEN1792A1.docx</v>
      </c>
      <c r="U574" s="6" t="s">
        <v>46</v>
      </c>
      <c r="V574" s="6" t="s">
        <v>45</v>
      </c>
      <c r="W574" s="6" t="s">
        <v>46</v>
      </c>
      <c r="X574" s="6" t="s">
        <v>45</v>
      </c>
      <c r="Y574" s="6" t="s">
        <v>45</v>
      </c>
      <c r="Z574" s="6" t="s">
        <v>45</v>
      </c>
      <c r="AA574" s="6" t="s">
        <v>45</v>
      </c>
      <c r="AB574" s="9" t="s">
        <v>38</v>
      </c>
      <c r="AC574" s="6" t="s">
        <v>38</v>
      </c>
      <c r="AD574" s="6" t="s">
        <v>38</v>
      </c>
      <c r="AE574" s="6" t="s">
        <v>38</v>
      </c>
      <c r="AF574" s="6" t="s">
        <v>38</v>
      </c>
      <c r="AG574" s="6" t="s">
        <v>38</v>
      </c>
      <c r="AH574" s="9" t="s">
        <v>38</v>
      </c>
    </row>
    <row r="575" spans="1:34" ht="20.100000000000001" customHeight="1" x14ac:dyDescent="0.25">
      <c r="A575" s="6" t="s">
        <v>116</v>
      </c>
      <c r="B575" s="10">
        <v>46170</v>
      </c>
      <c r="C575" s="8" t="str">
        <f>HYPERLINK("https://epingalert.org/en/Search?viewData= G/TBT/N/USA/1881/Add.5/Corr.1"," G/TBT/N/USA/1881/Add.5/Corr.1")</f>
        <v xml:space="preserve"> G/TBT/N/USA/1881/Add.5/Corr.1</v>
      </c>
      <c r="D575" s="9" t="s">
        <v>295</v>
      </c>
      <c r="E575" s="9" t="s">
        <v>296</v>
      </c>
      <c r="F575" s="9" t="s">
        <v>297</v>
      </c>
      <c r="G575" s="9" t="s">
        <v>38</v>
      </c>
      <c r="H575" s="9" t="s">
        <v>298</v>
      </c>
      <c r="I575" s="9" t="s">
        <v>121</v>
      </c>
      <c r="J575" s="9"/>
      <c r="K575" s="9" t="s">
        <v>38</v>
      </c>
      <c r="L575" s="6"/>
      <c r="M575" s="10" t="s">
        <v>38</v>
      </c>
      <c r="N575" s="7"/>
      <c r="O575" s="7"/>
      <c r="P575" s="6" t="s">
        <v>299</v>
      </c>
      <c r="Q575" s="9" t="s">
        <v>300</v>
      </c>
      <c r="R575" s="6" t="str">
        <f>HYPERLINK("https://docs.wto.org/imrd/directdoc.asp?DDFDocuments/t/G/TBTN22/USA1881A5C1.docx", "https://docs.wto.org/imrd/directdoc.asp?DDFDocuments/t/G/TBTN22/USA1881A5C1.docx")</f>
        <v>https://docs.wto.org/imrd/directdoc.asp?DDFDocuments/t/G/TBTN22/USA1881A5C1.docx</v>
      </c>
      <c r="S575" s="6" t="str">
        <f>HYPERLINK("https://docs.wto.org/imrd/directdoc.asp?DDFDocuments/u/G/TBTN22/USA1881A5C1.docx", "https://docs.wto.org/imrd/directdoc.asp?DDFDocuments/u/G/TBTN22/USA1881A5C1.docx")</f>
        <v>https://docs.wto.org/imrd/directdoc.asp?DDFDocuments/u/G/TBTN22/USA1881A5C1.docx</v>
      </c>
      <c r="T575" s="6"/>
      <c r="U575" s="6" t="s">
        <v>46</v>
      </c>
      <c r="V575" s="6" t="s">
        <v>45</v>
      </c>
      <c r="W575" s="6" t="s">
        <v>45</v>
      </c>
      <c r="X575" s="6" t="s">
        <v>45</v>
      </c>
      <c r="Y575" s="6" t="s">
        <v>45</v>
      </c>
      <c r="Z575" s="6" t="s">
        <v>45</v>
      </c>
      <c r="AA575" s="6" t="s">
        <v>45</v>
      </c>
      <c r="AB575" s="9" t="s">
        <v>38</v>
      </c>
      <c r="AC575" s="6" t="s">
        <v>38</v>
      </c>
      <c r="AD575" s="6" t="s">
        <v>38</v>
      </c>
      <c r="AE575" s="6" t="s">
        <v>38</v>
      </c>
      <c r="AF575" s="6" t="s">
        <v>38</v>
      </c>
      <c r="AG575" s="6" t="s">
        <v>38</v>
      </c>
      <c r="AH575" s="9" t="s">
        <v>38</v>
      </c>
    </row>
    <row r="576" spans="1:34" ht="20.100000000000001" customHeight="1" x14ac:dyDescent="0.25">
      <c r="A576" s="6" t="s">
        <v>116</v>
      </c>
      <c r="B576" s="10">
        <v>46170</v>
      </c>
      <c r="C576" s="8" t="str">
        <f>HYPERLINK("https://epingalert.org/en/Search?viewData= G/TBT/N/USA/2242/Add.2"," G/TBT/N/USA/2242/Add.2")</f>
        <v xml:space="preserve"> G/TBT/N/USA/2242/Add.2</v>
      </c>
      <c r="D576" s="9" t="s">
        <v>301</v>
      </c>
      <c r="E576" s="9" t="s">
        <v>302</v>
      </c>
      <c r="F576" s="9" t="s">
        <v>303</v>
      </c>
      <c r="G576" s="9" t="s">
        <v>38</v>
      </c>
      <c r="H576" s="9" t="s">
        <v>304</v>
      </c>
      <c r="I576" s="9" t="s">
        <v>108</v>
      </c>
      <c r="J576" s="9" t="s">
        <v>38</v>
      </c>
      <c r="K576" s="9" t="s">
        <v>38</v>
      </c>
      <c r="L576" s="6"/>
      <c r="M576" s="10" t="s">
        <v>38</v>
      </c>
      <c r="N576" s="7"/>
      <c r="O576" s="7"/>
      <c r="P576" s="6" t="s">
        <v>54</v>
      </c>
      <c r="Q576" s="9" t="s">
        <v>305</v>
      </c>
      <c r="R576" s="6" t="str">
        <f>HYPERLINK("https://docs.wto.org/imrd/directdoc.asp?DDFDocuments/t/G/TBTN25/USA2242A2.docx", "https://docs.wto.org/imrd/directdoc.asp?DDFDocuments/t/G/TBTN25/USA2242A2.docx")</f>
        <v>https://docs.wto.org/imrd/directdoc.asp?DDFDocuments/t/G/TBTN25/USA2242A2.docx</v>
      </c>
      <c r="S576" s="6"/>
      <c r="T576" s="6"/>
      <c r="U576" s="6" t="s">
        <v>45</v>
      </c>
      <c r="V576" s="6" t="s">
        <v>45</v>
      </c>
      <c r="W576" s="6" t="s">
        <v>45</v>
      </c>
      <c r="X576" s="6" t="s">
        <v>45</v>
      </c>
      <c r="Y576" s="6" t="s">
        <v>45</v>
      </c>
      <c r="Z576" s="6" t="s">
        <v>45</v>
      </c>
      <c r="AA576" s="6" t="s">
        <v>45</v>
      </c>
      <c r="AB576" s="9" t="s">
        <v>38</v>
      </c>
      <c r="AC576" s="6" t="s">
        <v>38</v>
      </c>
      <c r="AD576" s="6" t="s">
        <v>38</v>
      </c>
      <c r="AE576" s="6" t="s">
        <v>38</v>
      </c>
      <c r="AF576" s="6" t="s">
        <v>38</v>
      </c>
      <c r="AG576" s="6" t="s">
        <v>38</v>
      </c>
      <c r="AH576" s="9" t="s">
        <v>38</v>
      </c>
    </row>
    <row r="577" spans="1:34" ht="20.100000000000001" customHeight="1" x14ac:dyDescent="0.25">
      <c r="A577" s="6" t="s">
        <v>116</v>
      </c>
      <c r="B577" s="10">
        <v>46170</v>
      </c>
      <c r="C577" s="8" t="str">
        <f>HYPERLINK("https://epingalert.org/en/Search?viewData= G/TBT/N/USA/2283"," G/TBT/N/USA/2283")</f>
        <v xml:space="preserve"> G/TBT/N/USA/2283</v>
      </c>
      <c r="D577" s="9" t="s">
        <v>306</v>
      </c>
      <c r="E577" s="9" t="s">
        <v>307</v>
      </c>
      <c r="F577" s="9" t="s">
        <v>308</v>
      </c>
      <c r="G577" s="9" t="s">
        <v>38</v>
      </c>
      <c r="H577" s="9" t="s">
        <v>309</v>
      </c>
      <c r="I577" s="9" t="s">
        <v>310</v>
      </c>
      <c r="J577" s="9" t="s">
        <v>38</v>
      </c>
      <c r="K577" s="9" t="s">
        <v>38</v>
      </c>
      <c r="L577" s="6"/>
      <c r="M577" s="10">
        <v>46202</v>
      </c>
      <c r="N577" s="7" t="s">
        <v>74</v>
      </c>
      <c r="O577" s="7" t="s">
        <v>74</v>
      </c>
      <c r="P577" s="6" t="s">
        <v>43</v>
      </c>
      <c r="Q577" s="9" t="s">
        <v>311</v>
      </c>
      <c r="R577" s="6" t="str">
        <f>HYPERLINK("https://docs.wto.org/imrd/directdoc.asp?DDFDocuments/t/G/TBTN26/USA2283.docx", "https://docs.wto.org/imrd/directdoc.asp?DDFDocuments/t/G/TBTN26/USA2283.docx")</f>
        <v>https://docs.wto.org/imrd/directdoc.asp?DDFDocuments/t/G/TBTN26/USA2283.docx</v>
      </c>
      <c r="S577" s="6" t="str">
        <f>HYPERLINK("https://docs.wto.org/imrd/directdoc.asp?DDFDocuments/u/G/TBTN26/USA2283.docx", "https://docs.wto.org/imrd/directdoc.asp?DDFDocuments/u/G/TBTN26/USA2283.docx")</f>
        <v>https://docs.wto.org/imrd/directdoc.asp?DDFDocuments/u/G/TBTN26/USA2283.docx</v>
      </c>
      <c r="T577" s="6"/>
      <c r="U577" s="6" t="s">
        <v>45</v>
      </c>
      <c r="V577" s="6" t="s">
        <v>45</v>
      </c>
      <c r="W577" s="6" t="s">
        <v>45</v>
      </c>
      <c r="X577" s="6" t="s">
        <v>45</v>
      </c>
      <c r="Y577" s="6" t="s">
        <v>46</v>
      </c>
      <c r="Z577" s="6" t="s">
        <v>46</v>
      </c>
      <c r="AA577" s="6" t="s">
        <v>45</v>
      </c>
      <c r="AB577" s="9" t="s">
        <v>312</v>
      </c>
      <c r="AC577" s="6" t="s">
        <v>38</v>
      </c>
      <c r="AD577" s="6" t="s">
        <v>38</v>
      </c>
      <c r="AE577" s="6" t="s">
        <v>38</v>
      </c>
      <c r="AF577" s="6" t="s">
        <v>38</v>
      </c>
      <c r="AG577" s="6" t="s">
        <v>38</v>
      </c>
      <c r="AH577" s="9" t="s">
        <v>38</v>
      </c>
    </row>
    <row r="578" spans="1:34" ht="20.100000000000001" customHeight="1" x14ac:dyDescent="0.25">
      <c r="A578" s="6" t="s">
        <v>116</v>
      </c>
      <c r="B578" s="10">
        <v>46170</v>
      </c>
      <c r="C578" s="8" t="str">
        <f>HYPERLINK("https://epingalert.org/en/Search?viewData= G/TBT/N/USA/2284"," G/TBT/N/USA/2284")</f>
        <v xml:space="preserve"> G/TBT/N/USA/2284</v>
      </c>
      <c r="D578" s="9" t="s">
        <v>313</v>
      </c>
      <c r="E578" s="9" t="s">
        <v>314</v>
      </c>
      <c r="F578" s="9" t="s">
        <v>315</v>
      </c>
      <c r="G578" s="9" t="s">
        <v>38</v>
      </c>
      <c r="H578" s="9" t="s">
        <v>316</v>
      </c>
      <c r="I578" s="9" t="s">
        <v>317</v>
      </c>
      <c r="J578" s="9" t="s">
        <v>38</v>
      </c>
      <c r="K578" s="9" t="s">
        <v>38</v>
      </c>
      <c r="L578" s="6"/>
      <c r="M578" s="10">
        <v>46213</v>
      </c>
      <c r="N578" s="7" t="s">
        <v>74</v>
      </c>
      <c r="O578" s="7" t="s">
        <v>74</v>
      </c>
      <c r="P578" s="6" t="s">
        <v>43</v>
      </c>
      <c r="Q578" s="9" t="s">
        <v>318</v>
      </c>
      <c r="R578" s="6" t="str">
        <f>HYPERLINK("https://docs.wto.org/imrd/directdoc.asp?DDFDocuments/t/G/TBTN26/USA2284.docx", "https://docs.wto.org/imrd/directdoc.asp?DDFDocuments/t/G/TBTN26/USA2284.docx")</f>
        <v>https://docs.wto.org/imrd/directdoc.asp?DDFDocuments/t/G/TBTN26/USA2284.docx</v>
      </c>
      <c r="S578" s="6" t="str">
        <f>HYPERLINK("https://docs.wto.org/imrd/directdoc.asp?DDFDocuments/u/G/TBTN26/USA2284.docx", "https://docs.wto.org/imrd/directdoc.asp?DDFDocuments/u/G/TBTN26/USA2284.docx")</f>
        <v>https://docs.wto.org/imrd/directdoc.asp?DDFDocuments/u/G/TBTN26/USA2284.docx</v>
      </c>
      <c r="T578" s="6"/>
      <c r="U578" s="6" t="s">
        <v>46</v>
      </c>
      <c r="V578" s="6" t="s">
        <v>45</v>
      </c>
      <c r="W578" s="6" t="s">
        <v>45</v>
      </c>
      <c r="X578" s="6" t="s">
        <v>45</v>
      </c>
      <c r="Y578" s="6" t="s">
        <v>45</v>
      </c>
      <c r="Z578" s="6" t="s">
        <v>45</v>
      </c>
      <c r="AA578" s="6" t="s">
        <v>45</v>
      </c>
      <c r="AB578" s="9" t="s">
        <v>319</v>
      </c>
      <c r="AC578" s="6" t="s">
        <v>38</v>
      </c>
      <c r="AD578" s="6" t="s">
        <v>38</v>
      </c>
      <c r="AE578" s="6" t="s">
        <v>38</v>
      </c>
      <c r="AF578" s="6" t="s">
        <v>38</v>
      </c>
      <c r="AG578" s="6" t="s">
        <v>38</v>
      </c>
      <c r="AH578" s="9" t="s">
        <v>38</v>
      </c>
    </row>
    <row r="579" spans="1:34" ht="20.100000000000001" customHeight="1" x14ac:dyDescent="0.25">
      <c r="A579" s="6" t="s">
        <v>34</v>
      </c>
      <c r="B579" s="10">
        <v>46171</v>
      </c>
      <c r="C579" s="8" t="str">
        <f>HYPERLINK("https://epingalert.org/en/Search?viewData= G/SPS/N/BRA/2494"," G/SPS/N/BRA/2494")</f>
        <v xml:space="preserve"> G/SPS/N/BRA/2494</v>
      </c>
      <c r="D579" s="9" t="s">
        <v>35</v>
      </c>
      <c r="E579" s="9" t="s">
        <v>36</v>
      </c>
      <c r="F579" s="9" t="s">
        <v>37</v>
      </c>
      <c r="G579" s="9" t="s">
        <v>38</v>
      </c>
      <c r="H579" s="9" t="s">
        <v>38</v>
      </c>
      <c r="I579" s="9" t="s">
        <v>39</v>
      </c>
      <c r="J579" s="9" t="s">
        <v>38</v>
      </c>
      <c r="K579" s="9" t="s">
        <v>40</v>
      </c>
      <c r="L579" s="6" t="s">
        <v>41</v>
      </c>
      <c r="M579" s="10">
        <v>46231</v>
      </c>
      <c r="N579" s="7" t="s">
        <v>42</v>
      </c>
      <c r="O579" s="7" t="s">
        <v>42</v>
      </c>
      <c r="P579" s="6" t="s">
        <v>43</v>
      </c>
      <c r="Q579" s="9" t="s">
        <v>44</v>
      </c>
      <c r="R579" s="6" t="str">
        <f>HYPERLINK("https://docs.wto.org/imrd/directdoc.asp?DDFDocuments/t/G/SPS/NBRA2494.docx", "https://docs.wto.org/imrd/directdoc.asp?DDFDocuments/t/G/SPS/NBRA2494.docx")</f>
        <v>https://docs.wto.org/imrd/directdoc.asp?DDFDocuments/t/G/SPS/NBRA2494.docx</v>
      </c>
      <c r="S579" s="6"/>
      <c r="T579" s="6"/>
      <c r="U579" s="6" t="s">
        <v>38</v>
      </c>
      <c r="V579" s="6" t="s">
        <v>38</v>
      </c>
      <c r="W579" s="6" t="s">
        <v>38</v>
      </c>
      <c r="X579" s="6" t="s">
        <v>38</v>
      </c>
      <c r="Y579" s="6" t="s">
        <v>38</v>
      </c>
      <c r="Z579" s="6" t="s">
        <v>38</v>
      </c>
      <c r="AA579" s="6" t="s">
        <v>38</v>
      </c>
      <c r="AB579" s="9" t="s">
        <v>38</v>
      </c>
      <c r="AC579" s="6" t="s">
        <v>45</v>
      </c>
      <c r="AD579" s="6" t="s">
        <v>45</v>
      </c>
      <c r="AE579" s="6" t="s">
        <v>46</v>
      </c>
      <c r="AF579" s="6" t="s">
        <v>45</v>
      </c>
      <c r="AG579" s="6" t="s">
        <v>46</v>
      </c>
      <c r="AH579" s="9" t="s">
        <v>38</v>
      </c>
    </row>
    <row r="580" spans="1:34" ht="20.100000000000001" customHeight="1" x14ac:dyDescent="0.25">
      <c r="A580" s="6" t="s">
        <v>47</v>
      </c>
      <c r="B580" s="10">
        <v>46171</v>
      </c>
      <c r="C580" s="8" t="str">
        <f>HYPERLINK("https://epingalert.org/en/Search?viewData= G/SPS/N/COL/418/Add.1"," G/SPS/N/COL/418/Add.1")</f>
        <v xml:space="preserve"> G/SPS/N/COL/418/Add.1</v>
      </c>
      <c r="D580" s="9" t="s">
        <v>48</v>
      </c>
      <c r="E580" s="9" t="s">
        <v>49</v>
      </c>
      <c r="F580" s="9" t="s">
        <v>50</v>
      </c>
      <c r="G580" s="9" t="s">
        <v>51</v>
      </c>
      <c r="H580" s="9" t="s">
        <v>38</v>
      </c>
      <c r="I580" s="9" t="s">
        <v>52</v>
      </c>
      <c r="J580" s="9" t="s">
        <v>38</v>
      </c>
      <c r="K580" s="9" t="s">
        <v>53</v>
      </c>
      <c r="L580" s="6"/>
      <c r="M580" s="10" t="s">
        <v>38</v>
      </c>
      <c r="N580" s="7"/>
      <c r="O580" s="7"/>
      <c r="P580" s="6" t="s">
        <v>54</v>
      </c>
      <c r="Q580" s="9" t="s">
        <v>55</v>
      </c>
      <c r="R580" s="6"/>
      <c r="S580" s="6"/>
      <c r="T580" s="6" t="str">
        <f>HYPERLINK("https://docs.wto.org/imrd/directdoc.asp?DDFDocuments/v/G/SPS/NCOL418A1.docx", "https://docs.wto.org/imrd/directdoc.asp?DDFDocuments/v/G/SPS/NCOL418A1.docx")</f>
        <v>https://docs.wto.org/imrd/directdoc.asp?DDFDocuments/v/G/SPS/NCOL418A1.docx</v>
      </c>
      <c r="U580" s="6" t="s">
        <v>38</v>
      </c>
      <c r="V580" s="6" t="s">
        <v>38</v>
      </c>
      <c r="W580" s="6" t="s">
        <v>38</v>
      </c>
      <c r="X580" s="6" t="s">
        <v>38</v>
      </c>
      <c r="Y580" s="6" t="s">
        <v>38</v>
      </c>
      <c r="Z580" s="6" t="s">
        <v>38</v>
      </c>
      <c r="AA580" s="6" t="s">
        <v>38</v>
      </c>
      <c r="AB580" s="9" t="s">
        <v>38</v>
      </c>
      <c r="AC580" s="6" t="s">
        <v>38</v>
      </c>
      <c r="AD580" s="6" t="s">
        <v>38</v>
      </c>
      <c r="AE580" s="6" t="s">
        <v>38</v>
      </c>
      <c r="AF580" s="6" t="s">
        <v>38</v>
      </c>
      <c r="AG580" s="6" t="s">
        <v>38</v>
      </c>
      <c r="AH580" s="9" t="s">
        <v>38</v>
      </c>
    </row>
    <row r="581" spans="1:34" ht="20.100000000000001" customHeight="1" x14ac:dyDescent="0.25">
      <c r="A581" s="6" t="s">
        <v>56</v>
      </c>
      <c r="B581" s="10">
        <v>46171</v>
      </c>
      <c r="C581" s="8" t="str">
        <f>HYPERLINK("https://epingalert.org/en/Search?viewData= G/SPS/N/JPN/1414"," G/SPS/N/JPN/1414")</f>
        <v xml:space="preserve"> G/SPS/N/JPN/1414</v>
      </c>
      <c r="D581" s="9" t="s">
        <v>57</v>
      </c>
      <c r="E581" s="9" t="s">
        <v>58</v>
      </c>
      <c r="F581" s="9" t="s">
        <v>59</v>
      </c>
      <c r="G581" s="9" t="s">
        <v>38</v>
      </c>
      <c r="H581" s="9" t="s">
        <v>38</v>
      </c>
      <c r="I581" s="9" t="s">
        <v>60</v>
      </c>
      <c r="J581" s="9" t="s">
        <v>38</v>
      </c>
      <c r="K581" s="9" t="s">
        <v>61</v>
      </c>
      <c r="L581" s="6" t="s">
        <v>38</v>
      </c>
      <c r="M581" s="10">
        <v>46231</v>
      </c>
      <c r="N581" s="7" t="s">
        <v>62</v>
      </c>
      <c r="O581" s="7" t="s">
        <v>63</v>
      </c>
      <c r="P581" s="6" t="s">
        <v>43</v>
      </c>
      <c r="Q581" s="9" t="s">
        <v>64</v>
      </c>
      <c r="R581" s="6" t="str">
        <f>HYPERLINK("https://docs.wto.org/imrd/directdoc.asp?DDFDocuments/t/G/SPS/NJPN1414.docx", "https://docs.wto.org/imrd/directdoc.asp?DDFDocuments/t/G/SPS/NJPN1414.docx")</f>
        <v>https://docs.wto.org/imrd/directdoc.asp?DDFDocuments/t/G/SPS/NJPN1414.docx</v>
      </c>
      <c r="S581" s="6"/>
      <c r="T581" s="6"/>
      <c r="U581" s="6" t="s">
        <v>38</v>
      </c>
      <c r="V581" s="6" t="s">
        <v>38</v>
      </c>
      <c r="W581" s="6" t="s">
        <v>38</v>
      </c>
      <c r="X581" s="6" t="s">
        <v>38</v>
      </c>
      <c r="Y581" s="6" t="s">
        <v>38</v>
      </c>
      <c r="Z581" s="6" t="s">
        <v>38</v>
      </c>
      <c r="AA581" s="6" t="s">
        <v>38</v>
      </c>
      <c r="AB581" s="9" t="s">
        <v>38</v>
      </c>
      <c r="AC581" s="6" t="s">
        <v>45</v>
      </c>
      <c r="AD581" s="6" t="s">
        <v>45</v>
      </c>
      <c r="AE581" s="6" t="s">
        <v>45</v>
      </c>
      <c r="AF581" s="6" t="s">
        <v>46</v>
      </c>
      <c r="AG581" s="6" t="s">
        <v>65</v>
      </c>
      <c r="AH581" s="9" t="s">
        <v>38</v>
      </c>
    </row>
    <row r="582" spans="1:34" ht="20.100000000000001" customHeight="1" x14ac:dyDescent="0.25">
      <c r="A582" s="6" t="s">
        <v>66</v>
      </c>
      <c r="B582" s="10">
        <v>46171</v>
      </c>
      <c r="C582" s="8" t="str">
        <f>HYPERLINK("https://epingalert.org/en/Search?viewData= G/TBT/N/BDI/768, G/TBT/N/KEN/2058, G/TBT/N/RWA/1425, G/TBT/N/TZA/1603, G/TBT/N/UGA/2381"," G/TBT/N/BDI/768, G/TBT/N/KEN/2058, G/TBT/N/RWA/1425, G/TBT/N/TZA/1603, G/TBT/N/UGA/2381")</f>
        <v xml:space="preserve"> G/TBT/N/BDI/768, G/TBT/N/KEN/2058, G/TBT/N/RWA/1425, G/TBT/N/TZA/1603, G/TBT/N/UGA/2381</v>
      </c>
      <c r="D582" s="9" t="s">
        <v>67</v>
      </c>
      <c r="E582" s="9" t="s">
        <v>68</v>
      </c>
      <c r="F582" s="9" t="s">
        <v>69</v>
      </c>
      <c r="G582" s="9" t="s">
        <v>70</v>
      </c>
      <c r="H582" s="9" t="s">
        <v>71</v>
      </c>
      <c r="I582" s="9" t="s">
        <v>72</v>
      </c>
      <c r="J582" s="9" t="s">
        <v>38</v>
      </c>
      <c r="K582" s="9" t="s">
        <v>73</v>
      </c>
      <c r="L582" s="6"/>
      <c r="M582" s="10">
        <v>46231</v>
      </c>
      <c r="N582" s="7" t="s">
        <v>74</v>
      </c>
      <c r="O582" s="7" t="s">
        <v>74</v>
      </c>
      <c r="P582" s="6" t="s">
        <v>43</v>
      </c>
      <c r="Q582" s="9" t="s">
        <v>75</v>
      </c>
      <c r="R582" s="6" t="str">
        <f>HYPERLINK("https://docs.wto.org/imrd/directdoc.asp?DDFDocuments/t/G/TBTN26/BDI768.docx", "https://docs.wto.org/imrd/directdoc.asp?DDFDocuments/t/G/TBTN26/BDI768.docx")</f>
        <v>https://docs.wto.org/imrd/directdoc.asp?DDFDocuments/t/G/TBTN26/BDI768.docx</v>
      </c>
      <c r="S582" s="6"/>
      <c r="T582" s="6"/>
      <c r="U582" s="6" t="s">
        <v>46</v>
      </c>
      <c r="V582" s="6" t="s">
        <v>45</v>
      </c>
      <c r="W582" s="6" t="s">
        <v>45</v>
      </c>
      <c r="X582" s="6" t="s">
        <v>45</v>
      </c>
      <c r="Y582" s="6" t="s">
        <v>45</v>
      </c>
      <c r="Z582" s="6" t="s">
        <v>45</v>
      </c>
      <c r="AA582" s="6" t="s">
        <v>45</v>
      </c>
      <c r="AB582" s="9" t="s">
        <v>76</v>
      </c>
      <c r="AC582" s="6" t="s">
        <v>38</v>
      </c>
      <c r="AD582" s="6" t="s">
        <v>38</v>
      </c>
      <c r="AE582" s="6" t="s">
        <v>38</v>
      </c>
      <c r="AF582" s="6" t="s">
        <v>38</v>
      </c>
      <c r="AG582" s="6" t="s">
        <v>38</v>
      </c>
      <c r="AH582" s="9" t="s">
        <v>38</v>
      </c>
    </row>
    <row r="583" spans="1:34" ht="20.100000000000001" customHeight="1" x14ac:dyDescent="0.25">
      <c r="A583" s="6" t="s">
        <v>77</v>
      </c>
      <c r="B583" s="10">
        <v>46171</v>
      </c>
      <c r="C583" s="8" t="str">
        <f>HYPERLINK("https://epingalert.org/en/Search?viewData= G/TBT/N/BDI/768, G/TBT/N/KEN/2058, G/TBT/N/RWA/1425, G/TBT/N/TZA/1603, G/TBT/N/UGA/2381"," G/TBT/N/BDI/768, G/TBT/N/KEN/2058, G/TBT/N/RWA/1425, G/TBT/N/TZA/1603, G/TBT/N/UGA/2381")</f>
        <v xml:space="preserve"> G/TBT/N/BDI/768, G/TBT/N/KEN/2058, G/TBT/N/RWA/1425, G/TBT/N/TZA/1603, G/TBT/N/UGA/2381</v>
      </c>
      <c r="D583" s="9" t="s">
        <v>67</v>
      </c>
      <c r="E583" s="9" t="s">
        <v>68</v>
      </c>
      <c r="F583" s="9" t="s">
        <v>69</v>
      </c>
      <c r="G583" s="9" t="s">
        <v>70</v>
      </c>
      <c r="H583" s="9" t="s">
        <v>71</v>
      </c>
      <c r="I583" s="9" t="s">
        <v>72</v>
      </c>
      <c r="J583" s="9" t="s">
        <v>38</v>
      </c>
      <c r="K583" s="9" t="s">
        <v>73</v>
      </c>
      <c r="L583" s="6"/>
      <c r="M583" s="10">
        <v>46231</v>
      </c>
      <c r="N583" s="7" t="s">
        <v>74</v>
      </c>
      <c r="O583" s="7" t="s">
        <v>74</v>
      </c>
      <c r="P583" s="6" t="s">
        <v>43</v>
      </c>
      <c r="Q583" s="9" t="s">
        <v>75</v>
      </c>
      <c r="R583" s="6" t="str">
        <f>HYPERLINK("https://docs.wto.org/imrd/directdoc.asp?DDFDocuments/t/G/TBTN26/BDI768.docx", "https://docs.wto.org/imrd/directdoc.asp?DDFDocuments/t/G/TBTN26/BDI768.docx")</f>
        <v>https://docs.wto.org/imrd/directdoc.asp?DDFDocuments/t/G/TBTN26/BDI768.docx</v>
      </c>
      <c r="S583" s="6"/>
      <c r="T583" s="6"/>
      <c r="U583" s="6" t="s">
        <v>46</v>
      </c>
      <c r="V583" s="6" t="s">
        <v>45</v>
      </c>
      <c r="W583" s="6" t="s">
        <v>45</v>
      </c>
      <c r="X583" s="6" t="s">
        <v>45</v>
      </c>
      <c r="Y583" s="6" t="s">
        <v>45</v>
      </c>
      <c r="Z583" s="6" t="s">
        <v>45</v>
      </c>
      <c r="AA583" s="6" t="s">
        <v>45</v>
      </c>
      <c r="AB583" s="9" t="s">
        <v>76</v>
      </c>
      <c r="AC583" s="6" t="s">
        <v>38</v>
      </c>
      <c r="AD583" s="6" t="s">
        <v>38</v>
      </c>
      <c r="AE583" s="6" t="s">
        <v>38</v>
      </c>
      <c r="AF583" s="6" t="s">
        <v>38</v>
      </c>
      <c r="AG583" s="6" t="s">
        <v>38</v>
      </c>
      <c r="AH583" s="9" t="s">
        <v>38</v>
      </c>
    </row>
    <row r="584" spans="1:34" ht="20.100000000000001" customHeight="1" x14ac:dyDescent="0.25">
      <c r="A584" s="6" t="s">
        <v>78</v>
      </c>
      <c r="B584" s="10">
        <v>46171</v>
      </c>
      <c r="C584" s="8" t="str">
        <f>HYPERLINK("https://epingalert.org/en/Search?viewData= G/TBT/N/BDI/768, G/TBT/N/KEN/2058, G/TBT/N/RWA/1425, G/TBT/N/TZA/1603, G/TBT/N/UGA/2381"," G/TBT/N/BDI/768, G/TBT/N/KEN/2058, G/TBT/N/RWA/1425, G/TBT/N/TZA/1603, G/TBT/N/UGA/2381")</f>
        <v xml:space="preserve"> G/TBT/N/BDI/768, G/TBT/N/KEN/2058, G/TBT/N/RWA/1425, G/TBT/N/TZA/1603, G/TBT/N/UGA/2381</v>
      </c>
      <c r="D584" s="9" t="s">
        <v>67</v>
      </c>
      <c r="E584" s="9" t="s">
        <v>68</v>
      </c>
      <c r="F584" s="9" t="s">
        <v>69</v>
      </c>
      <c r="G584" s="9" t="s">
        <v>70</v>
      </c>
      <c r="H584" s="9" t="s">
        <v>71</v>
      </c>
      <c r="I584" s="9" t="s">
        <v>72</v>
      </c>
      <c r="J584" s="9" t="s">
        <v>38</v>
      </c>
      <c r="K584" s="9" t="s">
        <v>73</v>
      </c>
      <c r="L584" s="6"/>
      <c r="M584" s="10">
        <v>46231</v>
      </c>
      <c r="N584" s="7" t="s">
        <v>74</v>
      </c>
      <c r="O584" s="7" t="s">
        <v>74</v>
      </c>
      <c r="P584" s="6" t="s">
        <v>43</v>
      </c>
      <c r="Q584" s="9" t="s">
        <v>75</v>
      </c>
      <c r="R584" s="6" t="str">
        <f>HYPERLINK("https://docs.wto.org/imrd/directdoc.asp?DDFDocuments/t/G/TBTN26/BDI768.docx", "https://docs.wto.org/imrd/directdoc.asp?DDFDocuments/t/G/TBTN26/BDI768.docx")</f>
        <v>https://docs.wto.org/imrd/directdoc.asp?DDFDocuments/t/G/TBTN26/BDI768.docx</v>
      </c>
      <c r="S584" s="6"/>
      <c r="T584" s="6"/>
      <c r="U584" s="6" t="s">
        <v>46</v>
      </c>
      <c r="V584" s="6" t="s">
        <v>45</v>
      </c>
      <c r="W584" s="6" t="s">
        <v>45</v>
      </c>
      <c r="X584" s="6" t="s">
        <v>45</v>
      </c>
      <c r="Y584" s="6" t="s">
        <v>45</v>
      </c>
      <c r="Z584" s="6" t="s">
        <v>45</v>
      </c>
      <c r="AA584" s="6" t="s">
        <v>45</v>
      </c>
      <c r="AB584" s="9" t="s">
        <v>76</v>
      </c>
      <c r="AC584" s="6" t="s">
        <v>38</v>
      </c>
      <c r="AD584" s="6" t="s">
        <v>38</v>
      </c>
      <c r="AE584" s="6" t="s">
        <v>38</v>
      </c>
      <c r="AF584" s="6" t="s">
        <v>38</v>
      </c>
      <c r="AG584" s="6" t="s">
        <v>38</v>
      </c>
      <c r="AH584" s="9" t="s">
        <v>38</v>
      </c>
    </row>
    <row r="585" spans="1:34" ht="20.100000000000001" customHeight="1" x14ac:dyDescent="0.25">
      <c r="A585" s="6" t="s">
        <v>79</v>
      </c>
      <c r="B585" s="10">
        <v>46171</v>
      </c>
      <c r="C585" s="8" t="str">
        <f>HYPERLINK("https://epingalert.org/en/Search?viewData= G/TBT/N/BDI/768, G/TBT/N/KEN/2058, G/TBT/N/RWA/1425, G/TBT/N/TZA/1603, G/TBT/N/UGA/2381"," G/TBT/N/BDI/768, G/TBT/N/KEN/2058, G/TBT/N/RWA/1425, G/TBT/N/TZA/1603, G/TBT/N/UGA/2381")</f>
        <v xml:space="preserve"> G/TBT/N/BDI/768, G/TBT/N/KEN/2058, G/TBT/N/RWA/1425, G/TBT/N/TZA/1603, G/TBT/N/UGA/2381</v>
      </c>
      <c r="D585" s="9" t="s">
        <v>67</v>
      </c>
      <c r="E585" s="9" t="s">
        <v>68</v>
      </c>
      <c r="F585" s="9" t="s">
        <v>69</v>
      </c>
      <c r="G585" s="9" t="s">
        <v>70</v>
      </c>
      <c r="H585" s="9" t="s">
        <v>71</v>
      </c>
      <c r="I585" s="9" t="s">
        <v>72</v>
      </c>
      <c r="J585" s="9" t="s">
        <v>38</v>
      </c>
      <c r="K585" s="9" t="s">
        <v>73</v>
      </c>
      <c r="L585" s="6"/>
      <c r="M585" s="10">
        <v>46231</v>
      </c>
      <c r="N585" s="7" t="s">
        <v>74</v>
      </c>
      <c r="O585" s="7" t="s">
        <v>74</v>
      </c>
      <c r="P585" s="6" t="s">
        <v>43</v>
      </c>
      <c r="Q585" s="9" t="s">
        <v>75</v>
      </c>
      <c r="R585" s="6" t="str">
        <f>HYPERLINK("https://docs.wto.org/imrd/directdoc.asp?DDFDocuments/t/G/TBTN26/BDI768.docx", "https://docs.wto.org/imrd/directdoc.asp?DDFDocuments/t/G/TBTN26/BDI768.docx")</f>
        <v>https://docs.wto.org/imrd/directdoc.asp?DDFDocuments/t/G/TBTN26/BDI768.docx</v>
      </c>
      <c r="S585" s="6"/>
      <c r="T585" s="6"/>
      <c r="U585" s="6" t="s">
        <v>46</v>
      </c>
      <c r="V585" s="6" t="s">
        <v>45</v>
      </c>
      <c r="W585" s="6" t="s">
        <v>45</v>
      </c>
      <c r="X585" s="6" t="s">
        <v>45</v>
      </c>
      <c r="Y585" s="6" t="s">
        <v>45</v>
      </c>
      <c r="Z585" s="6" t="s">
        <v>45</v>
      </c>
      <c r="AA585" s="6" t="s">
        <v>45</v>
      </c>
      <c r="AB585" s="9" t="s">
        <v>76</v>
      </c>
      <c r="AC585" s="6" t="s">
        <v>38</v>
      </c>
      <c r="AD585" s="6" t="s">
        <v>38</v>
      </c>
      <c r="AE585" s="6" t="s">
        <v>38</v>
      </c>
      <c r="AF585" s="6" t="s">
        <v>38</v>
      </c>
      <c r="AG585" s="6" t="s">
        <v>38</v>
      </c>
      <c r="AH585" s="9" t="s">
        <v>38</v>
      </c>
    </row>
    <row r="586" spans="1:34" ht="20.100000000000001" customHeight="1" x14ac:dyDescent="0.25">
      <c r="A586" s="6" t="s">
        <v>80</v>
      </c>
      <c r="B586" s="10">
        <v>46171</v>
      </c>
      <c r="C586" s="8" t="str">
        <f>HYPERLINK("https://epingalert.org/en/Search?viewData= G/TBT/N/BDI/768, G/TBT/N/KEN/2058, G/TBT/N/RWA/1425, G/TBT/N/TZA/1603, G/TBT/N/UGA/2381"," G/TBT/N/BDI/768, G/TBT/N/KEN/2058, G/TBT/N/RWA/1425, G/TBT/N/TZA/1603, G/TBT/N/UGA/2381")</f>
        <v xml:space="preserve"> G/TBT/N/BDI/768, G/TBT/N/KEN/2058, G/TBT/N/RWA/1425, G/TBT/N/TZA/1603, G/TBT/N/UGA/2381</v>
      </c>
      <c r="D586" s="9" t="s">
        <v>67</v>
      </c>
      <c r="E586" s="9" t="s">
        <v>68</v>
      </c>
      <c r="F586" s="9" t="s">
        <v>69</v>
      </c>
      <c r="G586" s="9" t="s">
        <v>70</v>
      </c>
      <c r="H586" s="9" t="s">
        <v>71</v>
      </c>
      <c r="I586" s="9" t="s">
        <v>72</v>
      </c>
      <c r="J586" s="9" t="s">
        <v>38</v>
      </c>
      <c r="K586" s="9" t="s">
        <v>73</v>
      </c>
      <c r="L586" s="6"/>
      <c r="M586" s="10">
        <v>46231</v>
      </c>
      <c r="N586" s="7" t="s">
        <v>74</v>
      </c>
      <c r="O586" s="7" t="s">
        <v>74</v>
      </c>
      <c r="P586" s="6" t="s">
        <v>43</v>
      </c>
      <c r="Q586" s="9" t="s">
        <v>75</v>
      </c>
      <c r="R586" s="6" t="str">
        <f>HYPERLINK("https://docs.wto.org/imrd/directdoc.asp?DDFDocuments/t/G/TBTN26/BDI768.docx", "https://docs.wto.org/imrd/directdoc.asp?DDFDocuments/t/G/TBTN26/BDI768.docx")</f>
        <v>https://docs.wto.org/imrd/directdoc.asp?DDFDocuments/t/G/TBTN26/BDI768.docx</v>
      </c>
      <c r="S586" s="6"/>
      <c r="T586" s="6"/>
      <c r="U586" s="6" t="s">
        <v>46</v>
      </c>
      <c r="V586" s="6" t="s">
        <v>45</v>
      </c>
      <c r="W586" s="6" t="s">
        <v>45</v>
      </c>
      <c r="X586" s="6" t="s">
        <v>45</v>
      </c>
      <c r="Y586" s="6" t="s">
        <v>45</v>
      </c>
      <c r="Z586" s="6" t="s">
        <v>45</v>
      </c>
      <c r="AA586" s="6" t="s">
        <v>45</v>
      </c>
      <c r="AB586" s="9" t="s">
        <v>76</v>
      </c>
      <c r="AC586" s="6" t="s">
        <v>38</v>
      </c>
      <c r="AD586" s="6" t="s">
        <v>38</v>
      </c>
      <c r="AE586" s="6" t="s">
        <v>38</v>
      </c>
      <c r="AF586" s="6" t="s">
        <v>38</v>
      </c>
      <c r="AG586" s="6" t="s">
        <v>38</v>
      </c>
      <c r="AH586" s="9" t="s">
        <v>38</v>
      </c>
    </row>
    <row r="587" spans="1:34" ht="20.100000000000001" customHeight="1" x14ac:dyDescent="0.25">
      <c r="A587" s="6" t="s">
        <v>66</v>
      </c>
      <c r="B587" s="10">
        <v>46171</v>
      </c>
      <c r="C587" s="8" t="str">
        <f>HYPERLINK("https://epingalert.org/en/Search?viewData= G/TBT/N/BDI/769, G/TBT/N/KEN/2059, G/TBT/N/RWA/1426, G/TBT/N/TZA/1604, G/TBT/N/UGA/2382"," G/TBT/N/BDI/769, G/TBT/N/KEN/2059, G/TBT/N/RWA/1426, G/TBT/N/TZA/1604, G/TBT/N/UGA/2382")</f>
        <v xml:space="preserve"> G/TBT/N/BDI/769, G/TBT/N/KEN/2059, G/TBT/N/RWA/1426, G/TBT/N/TZA/1604, G/TBT/N/UGA/2382</v>
      </c>
      <c r="D587" s="9" t="s">
        <v>81</v>
      </c>
      <c r="E587" s="9" t="s">
        <v>82</v>
      </c>
      <c r="F587" s="9" t="s">
        <v>83</v>
      </c>
      <c r="G587" s="9" t="s">
        <v>84</v>
      </c>
      <c r="H587" s="9" t="s">
        <v>71</v>
      </c>
      <c r="I587" s="9" t="s">
        <v>72</v>
      </c>
      <c r="J587" s="9" t="s">
        <v>38</v>
      </c>
      <c r="K587" s="9" t="s">
        <v>73</v>
      </c>
      <c r="L587" s="6"/>
      <c r="M587" s="10">
        <v>46231</v>
      </c>
      <c r="N587" s="7" t="s">
        <v>74</v>
      </c>
      <c r="O587" s="7" t="s">
        <v>74</v>
      </c>
      <c r="P587" s="6" t="s">
        <v>43</v>
      </c>
      <c r="Q587" s="9" t="s">
        <v>85</v>
      </c>
      <c r="R587" s="6" t="str">
        <f>HYPERLINK("https://docs.wto.org/imrd/directdoc.asp?DDFDocuments/t/G/TBTN26/BDI769.docx", "https://docs.wto.org/imrd/directdoc.asp?DDFDocuments/t/G/TBTN26/BDI769.docx")</f>
        <v>https://docs.wto.org/imrd/directdoc.asp?DDFDocuments/t/G/TBTN26/BDI769.docx</v>
      </c>
      <c r="S587" s="6"/>
      <c r="T587" s="6"/>
      <c r="U587" s="6" t="s">
        <v>46</v>
      </c>
      <c r="V587" s="6" t="s">
        <v>45</v>
      </c>
      <c r="W587" s="6" t="s">
        <v>45</v>
      </c>
      <c r="X587" s="6" t="s">
        <v>45</v>
      </c>
      <c r="Y587" s="6" t="s">
        <v>45</v>
      </c>
      <c r="Z587" s="6" t="s">
        <v>45</v>
      </c>
      <c r="AA587" s="6" t="s">
        <v>45</v>
      </c>
      <c r="AB587" s="9" t="s">
        <v>86</v>
      </c>
      <c r="AC587" s="6" t="s">
        <v>38</v>
      </c>
      <c r="AD587" s="6" t="s">
        <v>38</v>
      </c>
      <c r="AE587" s="6" t="s">
        <v>38</v>
      </c>
      <c r="AF587" s="6" t="s">
        <v>38</v>
      </c>
      <c r="AG587" s="6" t="s">
        <v>38</v>
      </c>
      <c r="AH587" s="9" t="s">
        <v>38</v>
      </c>
    </row>
    <row r="588" spans="1:34" ht="20.100000000000001" customHeight="1" x14ac:dyDescent="0.25">
      <c r="A588" s="6" t="s">
        <v>77</v>
      </c>
      <c r="B588" s="10">
        <v>46171</v>
      </c>
      <c r="C588" s="8" t="str">
        <f>HYPERLINK("https://epingalert.org/en/Search?viewData= G/TBT/N/BDI/769, G/TBT/N/KEN/2059, G/TBT/N/RWA/1426, G/TBT/N/TZA/1604, G/TBT/N/UGA/2382"," G/TBT/N/BDI/769, G/TBT/N/KEN/2059, G/TBT/N/RWA/1426, G/TBT/N/TZA/1604, G/TBT/N/UGA/2382")</f>
        <v xml:space="preserve"> G/TBT/N/BDI/769, G/TBT/N/KEN/2059, G/TBT/N/RWA/1426, G/TBT/N/TZA/1604, G/TBT/N/UGA/2382</v>
      </c>
      <c r="D588" s="9" t="s">
        <v>81</v>
      </c>
      <c r="E588" s="9" t="s">
        <v>82</v>
      </c>
      <c r="F588" s="9" t="s">
        <v>83</v>
      </c>
      <c r="G588" s="9" t="s">
        <v>84</v>
      </c>
      <c r="H588" s="9" t="s">
        <v>71</v>
      </c>
      <c r="I588" s="9" t="s">
        <v>72</v>
      </c>
      <c r="J588" s="9" t="s">
        <v>38</v>
      </c>
      <c r="K588" s="9" t="s">
        <v>73</v>
      </c>
      <c r="L588" s="6"/>
      <c r="M588" s="10">
        <v>46231</v>
      </c>
      <c r="N588" s="7" t="s">
        <v>74</v>
      </c>
      <c r="O588" s="7" t="s">
        <v>74</v>
      </c>
      <c r="P588" s="6" t="s">
        <v>43</v>
      </c>
      <c r="Q588" s="9" t="s">
        <v>85</v>
      </c>
      <c r="R588" s="6" t="str">
        <f>HYPERLINK("https://docs.wto.org/imrd/directdoc.asp?DDFDocuments/t/G/TBTN26/BDI769.docx", "https://docs.wto.org/imrd/directdoc.asp?DDFDocuments/t/G/TBTN26/BDI769.docx")</f>
        <v>https://docs.wto.org/imrd/directdoc.asp?DDFDocuments/t/G/TBTN26/BDI769.docx</v>
      </c>
      <c r="S588" s="6"/>
      <c r="T588" s="6"/>
      <c r="U588" s="6" t="s">
        <v>46</v>
      </c>
      <c r="V588" s="6" t="s">
        <v>45</v>
      </c>
      <c r="W588" s="6" t="s">
        <v>45</v>
      </c>
      <c r="X588" s="6" t="s">
        <v>45</v>
      </c>
      <c r="Y588" s="6" t="s">
        <v>45</v>
      </c>
      <c r="Z588" s="6" t="s">
        <v>45</v>
      </c>
      <c r="AA588" s="6" t="s">
        <v>45</v>
      </c>
      <c r="AB588" s="9" t="s">
        <v>86</v>
      </c>
      <c r="AC588" s="6" t="s">
        <v>38</v>
      </c>
      <c r="AD588" s="6" t="s">
        <v>38</v>
      </c>
      <c r="AE588" s="6" t="s">
        <v>38</v>
      </c>
      <c r="AF588" s="6" t="s">
        <v>38</v>
      </c>
      <c r="AG588" s="6" t="s">
        <v>38</v>
      </c>
      <c r="AH588" s="9" t="s">
        <v>38</v>
      </c>
    </row>
    <row r="589" spans="1:34" ht="20.100000000000001" customHeight="1" x14ac:dyDescent="0.25">
      <c r="A589" s="6" t="s">
        <v>78</v>
      </c>
      <c r="B589" s="10">
        <v>46171</v>
      </c>
      <c r="C589" s="8" t="str">
        <f>HYPERLINK("https://epingalert.org/en/Search?viewData= G/TBT/N/BDI/769, G/TBT/N/KEN/2059, G/TBT/N/RWA/1426, G/TBT/N/TZA/1604, G/TBT/N/UGA/2382"," G/TBT/N/BDI/769, G/TBT/N/KEN/2059, G/TBT/N/RWA/1426, G/TBT/N/TZA/1604, G/TBT/N/UGA/2382")</f>
        <v xml:space="preserve"> G/TBT/N/BDI/769, G/TBT/N/KEN/2059, G/TBT/N/RWA/1426, G/TBT/N/TZA/1604, G/TBT/N/UGA/2382</v>
      </c>
      <c r="D589" s="9" t="s">
        <v>81</v>
      </c>
      <c r="E589" s="9" t="s">
        <v>82</v>
      </c>
      <c r="F589" s="9" t="s">
        <v>83</v>
      </c>
      <c r="G589" s="9" t="s">
        <v>84</v>
      </c>
      <c r="H589" s="9" t="s">
        <v>71</v>
      </c>
      <c r="I589" s="9" t="s">
        <v>72</v>
      </c>
      <c r="J589" s="9" t="s">
        <v>38</v>
      </c>
      <c r="K589" s="9" t="s">
        <v>73</v>
      </c>
      <c r="L589" s="6"/>
      <c r="M589" s="10">
        <v>46231</v>
      </c>
      <c r="N589" s="7" t="s">
        <v>74</v>
      </c>
      <c r="O589" s="7" t="s">
        <v>74</v>
      </c>
      <c r="P589" s="6" t="s">
        <v>43</v>
      </c>
      <c r="Q589" s="9" t="s">
        <v>85</v>
      </c>
      <c r="R589" s="6" t="str">
        <f>HYPERLINK("https://docs.wto.org/imrd/directdoc.asp?DDFDocuments/t/G/TBTN26/BDI769.docx", "https://docs.wto.org/imrd/directdoc.asp?DDFDocuments/t/G/TBTN26/BDI769.docx")</f>
        <v>https://docs.wto.org/imrd/directdoc.asp?DDFDocuments/t/G/TBTN26/BDI769.docx</v>
      </c>
      <c r="S589" s="6"/>
      <c r="T589" s="6"/>
      <c r="U589" s="6" t="s">
        <v>46</v>
      </c>
      <c r="V589" s="6" t="s">
        <v>45</v>
      </c>
      <c r="W589" s="6" t="s">
        <v>45</v>
      </c>
      <c r="X589" s="6" t="s">
        <v>45</v>
      </c>
      <c r="Y589" s="6" t="s">
        <v>45</v>
      </c>
      <c r="Z589" s="6" t="s">
        <v>45</v>
      </c>
      <c r="AA589" s="6" t="s">
        <v>45</v>
      </c>
      <c r="AB589" s="9" t="s">
        <v>86</v>
      </c>
      <c r="AC589" s="6" t="s">
        <v>38</v>
      </c>
      <c r="AD589" s="6" t="s">
        <v>38</v>
      </c>
      <c r="AE589" s="6" t="s">
        <v>38</v>
      </c>
      <c r="AF589" s="6" t="s">
        <v>38</v>
      </c>
      <c r="AG589" s="6" t="s">
        <v>38</v>
      </c>
      <c r="AH589" s="9" t="s">
        <v>38</v>
      </c>
    </row>
    <row r="590" spans="1:34" ht="20.100000000000001" customHeight="1" x14ac:dyDescent="0.25">
      <c r="A590" s="6" t="s">
        <v>79</v>
      </c>
      <c r="B590" s="10">
        <v>46171</v>
      </c>
      <c r="C590" s="8" t="str">
        <f>HYPERLINK("https://epingalert.org/en/Search?viewData= G/TBT/N/BDI/769, G/TBT/N/KEN/2059, G/TBT/N/RWA/1426, G/TBT/N/TZA/1604, G/TBT/N/UGA/2382"," G/TBT/N/BDI/769, G/TBT/N/KEN/2059, G/TBT/N/RWA/1426, G/TBT/N/TZA/1604, G/TBT/N/UGA/2382")</f>
        <v xml:space="preserve"> G/TBT/N/BDI/769, G/TBT/N/KEN/2059, G/TBT/N/RWA/1426, G/TBT/N/TZA/1604, G/TBT/N/UGA/2382</v>
      </c>
      <c r="D590" s="9" t="s">
        <v>81</v>
      </c>
      <c r="E590" s="9" t="s">
        <v>82</v>
      </c>
      <c r="F590" s="9" t="s">
        <v>83</v>
      </c>
      <c r="G590" s="9" t="s">
        <v>84</v>
      </c>
      <c r="H590" s="9" t="s">
        <v>71</v>
      </c>
      <c r="I590" s="9" t="s">
        <v>72</v>
      </c>
      <c r="J590" s="9" t="s">
        <v>38</v>
      </c>
      <c r="K590" s="9" t="s">
        <v>73</v>
      </c>
      <c r="L590" s="6"/>
      <c r="M590" s="10">
        <v>46231</v>
      </c>
      <c r="N590" s="7" t="s">
        <v>74</v>
      </c>
      <c r="O590" s="7" t="s">
        <v>74</v>
      </c>
      <c r="P590" s="6" t="s">
        <v>43</v>
      </c>
      <c r="Q590" s="9" t="s">
        <v>85</v>
      </c>
      <c r="R590" s="6" t="str">
        <f>HYPERLINK("https://docs.wto.org/imrd/directdoc.asp?DDFDocuments/t/G/TBTN26/BDI769.docx", "https://docs.wto.org/imrd/directdoc.asp?DDFDocuments/t/G/TBTN26/BDI769.docx")</f>
        <v>https://docs.wto.org/imrd/directdoc.asp?DDFDocuments/t/G/TBTN26/BDI769.docx</v>
      </c>
      <c r="S590" s="6"/>
      <c r="T590" s="6"/>
      <c r="U590" s="6" t="s">
        <v>46</v>
      </c>
      <c r="V590" s="6" t="s">
        <v>45</v>
      </c>
      <c r="W590" s="6" t="s">
        <v>45</v>
      </c>
      <c r="X590" s="6" t="s">
        <v>45</v>
      </c>
      <c r="Y590" s="6" t="s">
        <v>45</v>
      </c>
      <c r="Z590" s="6" t="s">
        <v>45</v>
      </c>
      <c r="AA590" s="6" t="s">
        <v>45</v>
      </c>
      <c r="AB590" s="9" t="s">
        <v>86</v>
      </c>
      <c r="AC590" s="6" t="s">
        <v>38</v>
      </c>
      <c r="AD590" s="6" t="s">
        <v>38</v>
      </c>
      <c r="AE590" s="6" t="s">
        <v>38</v>
      </c>
      <c r="AF590" s="6" t="s">
        <v>38</v>
      </c>
      <c r="AG590" s="6" t="s">
        <v>38</v>
      </c>
      <c r="AH590" s="9" t="s">
        <v>38</v>
      </c>
    </row>
    <row r="591" spans="1:34" ht="20.100000000000001" customHeight="1" x14ac:dyDescent="0.25">
      <c r="A591" s="6" t="s">
        <v>80</v>
      </c>
      <c r="B591" s="10">
        <v>46171</v>
      </c>
      <c r="C591" s="8" t="str">
        <f>HYPERLINK("https://epingalert.org/en/Search?viewData= G/TBT/N/BDI/769, G/TBT/N/KEN/2059, G/TBT/N/RWA/1426, G/TBT/N/TZA/1604, G/TBT/N/UGA/2382"," G/TBT/N/BDI/769, G/TBT/N/KEN/2059, G/TBT/N/RWA/1426, G/TBT/N/TZA/1604, G/TBT/N/UGA/2382")</f>
        <v xml:space="preserve"> G/TBT/N/BDI/769, G/TBT/N/KEN/2059, G/TBT/N/RWA/1426, G/TBT/N/TZA/1604, G/TBT/N/UGA/2382</v>
      </c>
      <c r="D591" s="9" t="s">
        <v>81</v>
      </c>
      <c r="E591" s="9" t="s">
        <v>82</v>
      </c>
      <c r="F591" s="9" t="s">
        <v>83</v>
      </c>
      <c r="G591" s="9" t="s">
        <v>84</v>
      </c>
      <c r="H591" s="9" t="s">
        <v>71</v>
      </c>
      <c r="I591" s="9" t="s">
        <v>72</v>
      </c>
      <c r="J591" s="9" t="s">
        <v>38</v>
      </c>
      <c r="K591" s="9" t="s">
        <v>73</v>
      </c>
      <c r="L591" s="6"/>
      <c r="M591" s="10">
        <v>46231</v>
      </c>
      <c r="N591" s="7" t="s">
        <v>74</v>
      </c>
      <c r="O591" s="7" t="s">
        <v>74</v>
      </c>
      <c r="P591" s="6" t="s">
        <v>43</v>
      </c>
      <c r="Q591" s="9" t="s">
        <v>85</v>
      </c>
      <c r="R591" s="6" t="str">
        <f>HYPERLINK("https://docs.wto.org/imrd/directdoc.asp?DDFDocuments/t/G/TBTN26/BDI769.docx", "https://docs.wto.org/imrd/directdoc.asp?DDFDocuments/t/G/TBTN26/BDI769.docx")</f>
        <v>https://docs.wto.org/imrd/directdoc.asp?DDFDocuments/t/G/TBTN26/BDI769.docx</v>
      </c>
      <c r="S591" s="6"/>
      <c r="T591" s="6"/>
      <c r="U591" s="6" t="s">
        <v>46</v>
      </c>
      <c r="V591" s="6" t="s">
        <v>45</v>
      </c>
      <c r="W591" s="6" t="s">
        <v>45</v>
      </c>
      <c r="X591" s="6" t="s">
        <v>45</v>
      </c>
      <c r="Y591" s="6" t="s">
        <v>45</v>
      </c>
      <c r="Z591" s="6" t="s">
        <v>45</v>
      </c>
      <c r="AA591" s="6" t="s">
        <v>45</v>
      </c>
      <c r="AB591" s="9" t="s">
        <v>86</v>
      </c>
      <c r="AC591" s="6" t="s">
        <v>38</v>
      </c>
      <c r="AD591" s="6" t="s">
        <v>38</v>
      </c>
      <c r="AE591" s="6" t="s">
        <v>38</v>
      </c>
      <c r="AF591" s="6" t="s">
        <v>38</v>
      </c>
      <c r="AG591" s="6" t="s">
        <v>38</v>
      </c>
      <c r="AH591" s="9" t="s">
        <v>38</v>
      </c>
    </row>
    <row r="592" spans="1:34" ht="20.100000000000001" customHeight="1" x14ac:dyDescent="0.25">
      <c r="A592" s="6" t="s">
        <v>66</v>
      </c>
      <c r="B592" s="10">
        <v>46171</v>
      </c>
      <c r="C592" s="8" t="str">
        <f>HYPERLINK("https://epingalert.org/en/Search?viewData= G/TBT/N/BDI/770, G/TBT/N/KEN/2060, G/TBT/N/RWA/1427, G/TBT/N/TZA/1605, G/TBT/N/UGA/2383"," G/TBT/N/BDI/770, G/TBT/N/KEN/2060, G/TBT/N/RWA/1427, G/TBT/N/TZA/1605, G/TBT/N/UGA/2383")</f>
        <v xml:space="preserve"> G/TBT/N/BDI/770, G/TBT/N/KEN/2060, G/TBT/N/RWA/1427, G/TBT/N/TZA/1605, G/TBT/N/UGA/2383</v>
      </c>
      <c r="D592" s="9" t="s">
        <v>87</v>
      </c>
      <c r="E592" s="9" t="s">
        <v>88</v>
      </c>
      <c r="F592" s="9" t="s">
        <v>89</v>
      </c>
      <c r="G592" s="9" t="s">
        <v>90</v>
      </c>
      <c r="H592" s="9" t="s">
        <v>71</v>
      </c>
      <c r="I592" s="9" t="s">
        <v>72</v>
      </c>
      <c r="J592" s="9" t="s">
        <v>38</v>
      </c>
      <c r="K592" s="9" t="s">
        <v>73</v>
      </c>
      <c r="L592" s="6"/>
      <c r="M592" s="10">
        <v>46231</v>
      </c>
      <c r="N592" s="7" t="s">
        <v>74</v>
      </c>
      <c r="O592" s="7" t="s">
        <v>74</v>
      </c>
      <c r="P592" s="6" t="s">
        <v>43</v>
      </c>
      <c r="Q592" s="9" t="s">
        <v>91</v>
      </c>
      <c r="R592" s="6" t="str">
        <f>HYPERLINK("https://docs.wto.org/imrd/directdoc.asp?DDFDocuments/t/G/TBTN26/BDI770.docx", "https://docs.wto.org/imrd/directdoc.asp?DDFDocuments/t/G/TBTN26/BDI770.docx")</f>
        <v>https://docs.wto.org/imrd/directdoc.asp?DDFDocuments/t/G/TBTN26/BDI770.docx</v>
      </c>
      <c r="S592" s="6"/>
      <c r="T592" s="6"/>
      <c r="U592" s="6" t="s">
        <v>46</v>
      </c>
      <c r="V592" s="6" t="s">
        <v>45</v>
      </c>
      <c r="W592" s="6" t="s">
        <v>45</v>
      </c>
      <c r="X592" s="6" t="s">
        <v>45</v>
      </c>
      <c r="Y592" s="6" t="s">
        <v>45</v>
      </c>
      <c r="Z592" s="6" t="s">
        <v>45</v>
      </c>
      <c r="AA592" s="6" t="s">
        <v>45</v>
      </c>
      <c r="AB592" s="9" t="s">
        <v>92</v>
      </c>
      <c r="AC592" s="6" t="s">
        <v>38</v>
      </c>
      <c r="AD592" s="6" t="s">
        <v>38</v>
      </c>
      <c r="AE592" s="6" t="s">
        <v>38</v>
      </c>
      <c r="AF592" s="6" t="s">
        <v>38</v>
      </c>
      <c r="AG592" s="6" t="s">
        <v>38</v>
      </c>
      <c r="AH592" s="9" t="s">
        <v>38</v>
      </c>
    </row>
    <row r="593" spans="1:34" ht="20.100000000000001" customHeight="1" x14ac:dyDescent="0.25">
      <c r="A593" s="6" t="s">
        <v>77</v>
      </c>
      <c r="B593" s="10">
        <v>46171</v>
      </c>
      <c r="C593" s="8" t="str">
        <f>HYPERLINK("https://epingalert.org/en/Search?viewData= G/TBT/N/BDI/770, G/TBT/N/KEN/2060, G/TBT/N/RWA/1427, G/TBT/N/TZA/1605, G/TBT/N/UGA/2383"," G/TBT/N/BDI/770, G/TBT/N/KEN/2060, G/TBT/N/RWA/1427, G/TBT/N/TZA/1605, G/TBT/N/UGA/2383")</f>
        <v xml:space="preserve"> G/TBT/N/BDI/770, G/TBT/N/KEN/2060, G/TBT/N/RWA/1427, G/TBT/N/TZA/1605, G/TBT/N/UGA/2383</v>
      </c>
      <c r="D593" s="9" t="s">
        <v>87</v>
      </c>
      <c r="E593" s="9" t="s">
        <v>88</v>
      </c>
      <c r="F593" s="9" t="s">
        <v>89</v>
      </c>
      <c r="G593" s="9" t="s">
        <v>90</v>
      </c>
      <c r="H593" s="9" t="s">
        <v>71</v>
      </c>
      <c r="I593" s="9" t="s">
        <v>72</v>
      </c>
      <c r="J593" s="9" t="s">
        <v>38</v>
      </c>
      <c r="K593" s="9" t="s">
        <v>73</v>
      </c>
      <c r="L593" s="6"/>
      <c r="M593" s="10">
        <v>46231</v>
      </c>
      <c r="N593" s="7" t="s">
        <v>74</v>
      </c>
      <c r="O593" s="7" t="s">
        <v>74</v>
      </c>
      <c r="P593" s="6" t="s">
        <v>43</v>
      </c>
      <c r="Q593" s="9" t="s">
        <v>91</v>
      </c>
      <c r="R593" s="6" t="str">
        <f>HYPERLINK("https://docs.wto.org/imrd/directdoc.asp?DDFDocuments/t/G/TBTN26/BDI770.docx", "https://docs.wto.org/imrd/directdoc.asp?DDFDocuments/t/G/TBTN26/BDI770.docx")</f>
        <v>https://docs.wto.org/imrd/directdoc.asp?DDFDocuments/t/G/TBTN26/BDI770.docx</v>
      </c>
      <c r="S593" s="6"/>
      <c r="T593" s="6"/>
      <c r="U593" s="6" t="s">
        <v>46</v>
      </c>
      <c r="V593" s="6" t="s">
        <v>45</v>
      </c>
      <c r="W593" s="6" t="s">
        <v>45</v>
      </c>
      <c r="X593" s="6" t="s">
        <v>45</v>
      </c>
      <c r="Y593" s="6" t="s">
        <v>45</v>
      </c>
      <c r="Z593" s="6" t="s">
        <v>45</v>
      </c>
      <c r="AA593" s="6" t="s">
        <v>45</v>
      </c>
      <c r="AB593" s="9" t="s">
        <v>92</v>
      </c>
      <c r="AC593" s="6" t="s">
        <v>38</v>
      </c>
      <c r="AD593" s="6" t="s">
        <v>38</v>
      </c>
      <c r="AE593" s="6" t="s">
        <v>38</v>
      </c>
      <c r="AF593" s="6" t="s">
        <v>38</v>
      </c>
      <c r="AG593" s="6" t="s">
        <v>38</v>
      </c>
      <c r="AH593" s="9" t="s">
        <v>38</v>
      </c>
    </row>
    <row r="594" spans="1:34" ht="20.100000000000001" customHeight="1" x14ac:dyDescent="0.25">
      <c r="A594" s="6" t="s">
        <v>78</v>
      </c>
      <c r="B594" s="10">
        <v>46171</v>
      </c>
      <c r="C594" s="8" t="str">
        <f>HYPERLINK("https://epingalert.org/en/Search?viewData= G/TBT/N/BDI/770, G/TBT/N/KEN/2060, G/TBT/N/RWA/1427, G/TBT/N/TZA/1605, G/TBT/N/UGA/2383"," G/TBT/N/BDI/770, G/TBT/N/KEN/2060, G/TBT/N/RWA/1427, G/TBT/N/TZA/1605, G/TBT/N/UGA/2383")</f>
        <v xml:space="preserve"> G/TBT/N/BDI/770, G/TBT/N/KEN/2060, G/TBT/N/RWA/1427, G/TBT/N/TZA/1605, G/TBT/N/UGA/2383</v>
      </c>
      <c r="D594" s="9" t="s">
        <v>87</v>
      </c>
      <c r="E594" s="9" t="s">
        <v>88</v>
      </c>
      <c r="F594" s="9" t="s">
        <v>89</v>
      </c>
      <c r="G594" s="9" t="s">
        <v>90</v>
      </c>
      <c r="H594" s="9" t="s">
        <v>71</v>
      </c>
      <c r="I594" s="9" t="s">
        <v>72</v>
      </c>
      <c r="J594" s="9" t="s">
        <v>38</v>
      </c>
      <c r="K594" s="9" t="s">
        <v>73</v>
      </c>
      <c r="L594" s="6"/>
      <c r="M594" s="10">
        <v>46231</v>
      </c>
      <c r="N594" s="7" t="s">
        <v>74</v>
      </c>
      <c r="O594" s="7" t="s">
        <v>74</v>
      </c>
      <c r="P594" s="6" t="s">
        <v>43</v>
      </c>
      <c r="Q594" s="9" t="s">
        <v>91</v>
      </c>
      <c r="R594" s="6" t="str">
        <f>HYPERLINK("https://docs.wto.org/imrd/directdoc.asp?DDFDocuments/t/G/TBTN26/BDI770.docx", "https://docs.wto.org/imrd/directdoc.asp?DDFDocuments/t/G/TBTN26/BDI770.docx")</f>
        <v>https://docs.wto.org/imrd/directdoc.asp?DDFDocuments/t/G/TBTN26/BDI770.docx</v>
      </c>
      <c r="S594" s="6"/>
      <c r="T594" s="6"/>
      <c r="U594" s="6" t="s">
        <v>46</v>
      </c>
      <c r="V594" s="6" t="s">
        <v>45</v>
      </c>
      <c r="W594" s="6" t="s">
        <v>45</v>
      </c>
      <c r="X594" s="6" t="s">
        <v>45</v>
      </c>
      <c r="Y594" s="6" t="s">
        <v>45</v>
      </c>
      <c r="Z594" s="6" t="s">
        <v>45</v>
      </c>
      <c r="AA594" s="6" t="s">
        <v>45</v>
      </c>
      <c r="AB594" s="9" t="s">
        <v>92</v>
      </c>
      <c r="AC594" s="6" t="s">
        <v>38</v>
      </c>
      <c r="AD594" s="6" t="s">
        <v>38</v>
      </c>
      <c r="AE594" s="6" t="s">
        <v>38</v>
      </c>
      <c r="AF594" s="6" t="s">
        <v>38</v>
      </c>
      <c r="AG594" s="6" t="s">
        <v>38</v>
      </c>
      <c r="AH594" s="9" t="s">
        <v>38</v>
      </c>
    </row>
    <row r="595" spans="1:34" ht="20.100000000000001" customHeight="1" x14ac:dyDescent="0.25">
      <c r="A595" s="6" t="s">
        <v>79</v>
      </c>
      <c r="B595" s="10">
        <v>46171</v>
      </c>
      <c r="C595" s="8" t="str">
        <f>HYPERLINK("https://epingalert.org/en/Search?viewData= G/TBT/N/BDI/770, G/TBT/N/KEN/2060, G/TBT/N/RWA/1427, G/TBT/N/TZA/1605, G/TBT/N/UGA/2383"," G/TBT/N/BDI/770, G/TBT/N/KEN/2060, G/TBT/N/RWA/1427, G/TBT/N/TZA/1605, G/TBT/N/UGA/2383")</f>
        <v xml:space="preserve"> G/TBT/N/BDI/770, G/TBT/N/KEN/2060, G/TBT/N/RWA/1427, G/TBT/N/TZA/1605, G/TBT/N/UGA/2383</v>
      </c>
      <c r="D595" s="9" t="s">
        <v>87</v>
      </c>
      <c r="E595" s="9" t="s">
        <v>88</v>
      </c>
      <c r="F595" s="9" t="s">
        <v>89</v>
      </c>
      <c r="G595" s="9" t="s">
        <v>90</v>
      </c>
      <c r="H595" s="9" t="s">
        <v>71</v>
      </c>
      <c r="I595" s="9" t="s">
        <v>72</v>
      </c>
      <c r="J595" s="9" t="s">
        <v>38</v>
      </c>
      <c r="K595" s="9" t="s">
        <v>73</v>
      </c>
      <c r="L595" s="6"/>
      <c r="M595" s="10">
        <v>46231</v>
      </c>
      <c r="N595" s="7" t="s">
        <v>74</v>
      </c>
      <c r="O595" s="7" t="s">
        <v>74</v>
      </c>
      <c r="P595" s="6" t="s">
        <v>43</v>
      </c>
      <c r="Q595" s="9" t="s">
        <v>91</v>
      </c>
      <c r="R595" s="6" t="str">
        <f>HYPERLINK("https://docs.wto.org/imrd/directdoc.asp?DDFDocuments/t/G/TBTN26/BDI770.docx", "https://docs.wto.org/imrd/directdoc.asp?DDFDocuments/t/G/TBTN26/BDI770.docx")</f>
        <v>https://docs.wto.org/imrd/directdoc.asp?DDFDocuments/t/G/TBTN26/BDI770.docx</v>
      </c>
      <c r="S595" s="6"/>
      <c r="T595" s="6"/>
      <c r="U595" s="6" t="s">
        <v>46</v>
      </c>
      <c r="V595" s="6" t="s">
        <v>45</v>
      </c>
      <c r="W595" s="6" t="s">
        <v>45</v>
      </c>
      <c r="X595" s="6" t="s">
        <v>45</v>
      </c>
      <c r="Y595" s="6" t="s">
        <v>45</v>
      </c>
      <c r="Z595" s="6" t="s">
        <v>45</v>
      </c>
      <c r="AA595" s="6" t="s">
        <v>45</v>
      </c>
      <c r="AB595" s="9" t="s">
        <v>92</v>
      </c>
      <c r="AC595" s="6" t="s">
        <v>38</v>
      </c>
      <c r="AD595" s="6" t="s">
        <v>38</v>
      </c>
      <c r="AE595" s="6" t="s">
        <v>38</v>
      </c>
      <c r="AF595" s="6" t="s">
        <v>38</v>
      </c>
      <c r="AG595" s="6" t="s">
        <v>38</v>
      </c>
      <c r="AH595" s="9" t="s">
        <v>38</v>
      </c>
    </row>
    <row r="596" spans="1:34" ht="20.100000000000001" customHeight="1" x14ac:dyDescent="0.25">
      <c r="A596" s="6" t="s">
        <v>80</v>
      </c>
      <c r="B596" s="10">
        <v>46171</v>
      </c>
      <c r="C596" s="8" t="str">
        <f>HYPERLINK("https://epingalert.org/en/Search?viewData= G/TBT/N/BDI/770, G/TBT/N/KEN/2060, G/TBT/N/RWA/1427, G/TBT/N/TZA/1605, G/TBT/N/UGA/2383"," G/TBT/N/BDI/770, G/TBT/N/KEN/2060, G/TBT/N/RWA/1427, G/TBT/N/TZA/1605, G/TBT/N/UGA/2383")</f>
        <v xml:space="preserve"> G/TBT/N/BDI/770, G/TBT/N/KEN/2060, G/TBT/N/RWA/1427, G/TBT/N/TZA/1605, G/TBT/N/UGA/2383</v>
      </c>
      <c r="D596" s="9" t="s">
        <v>87</v>
      </c>
      <c r="E596" s="9" t="s">
        <v>88</v>
      </c>
      <c r="F596" s="9" t="s">
        <v>89</v>
      </c>
      <c r="G596" s="9" t="s">
        <v>90</v>
      </c>
      <c r="H596" s="9" t="s">
        <v>71</v>
      </c>
      <c r="I596" s="9" t="s">
        <v>72</v>
      </c>
      <c r="J596" s="9" t="s">
        <v>38</v>
      </c>
      <c r="K596" s="9" t="s">
        <v>73</v>
      </c>
      <c r="L596" s="6"/>
      <c r="M596" s="10">
        <v>46231</v>
      </c>
      <c r="N596" s="7" t="s">
        <v>74</v>
      </c>
      <c r="O596" s="7" t="s">
        <v>74</v>
      </c>
      <c r="P596" s="6" t="s">
        <v>43</v>
      </c>
      <c r="Q596" s="9" t="s">
        <v>91</v>
      </c>
      <c r="R596" s="6" t="str">
        <f>HYPERLINK("https://docs.wto.org/imrd/directdoc.asp?DDFDocuments/t/G/TBTN26/BDI770.docx", "https://docs.wto.org/imrd/directdoc.asp?DDFDocuments/t/G/TBTN26/BDI770.docx")</f>
        <v>https://docs.wto.org/imrd/directdoc.asp?DDFDocuments/t/G/TBTN26/BDI770.docx</v>
      </c>
      <c r="S596" s="6"/>
      <c r="T596" s="6"/>
      <c r="U596" s="6" t="s">
        <v>46</v>
      </c>
      <c r="V596" s="6" t="s">
        <v>45</v>
      </c>
      <c r="W596" s="6" t="s">
        <v>45</v>
      </c>
      <c r="X596" s="6" t="s">
        <v>45</v>
      </c>
      <c r="Y596" s="6" t="s">
        <v>45</v>
      </c>
      <c r="Z596" s="6" t="s">
        <v>45</v>
      </c>
      <c r="AA596" s="6" t="s">
        <v>45</v>
      </c>
      <c r="AB596" s="9" t="s">
        <v>92</v>
      </c>
      <c r="AC596" s="6" t="s">
        <v>38</v>
      </c>
      <c r="AD596" s="6" t="s">
        <v>38</v>
      </c>
      <c r="AE596" s="6" t="s">
        <v>38</v>
      </c>
      <c r="AF596" s="6" t="s">
        <v>38</v>
      </c>
      <c r="AG596" s="6" t="s">
        <v>38</v>
      </c>
      <c r="AH596" s="9" t="s">
        <v>38</v>
      </c>
    </row>
    <row r="597" spans="1:34" ht="20.100000000000001" customHeight="1" x14ac:dyDescent="0.25">
      <c r="A597" s="6" t="s">
        <v>66</v>
      </c>
      <c r="B597" s="10">
        <v>46171</v>
      </c>
      <c r="C597" s="8" t="str">
        <f>HYPERLINK("https://epingalert.org/en/Search?viewData= G/TBT/N/BDI/771, G/TBT/N/KEN/2061, G/TBT/N/RWA/1428, G/TBT/N/TZA/1606, G/TBT/N/UGA/2384"," G/TBT/N/BDI/771, G/TBT/N/KEN/2061, G/TBT/N/RWA/1428, G/TBT/N/TZA/1606, G/TBT/N/UGA/2384")</f>
        <v xml:space="preserve"> G/TBT/N/BDI/771, G/TBT/N/KEN/2061, G/TBT/N/RWA/1428, G/TBT/N/TZA/1606, G/TBT/N/UGA/2384</v>
      </c>
      <c r="D597" s="9" t="s">
        <v>93</v>
      </c>
      <c r="E597" s="9" t="s">
        <v>94</v>
      </c>
      <c r="F597" s="9" t="s">
        <v>95</v>
      </c>
      <c r="G597" s="9" t="s">
        <v>96</v>
      </c>
      <c r="H597" s="9" t="s">
        <v>71</v>
      </c>
      <c r="I597" s="9" t="s">
        <v>72</v>
      </c>
      <c r="J597" s="9" t="s">
        <v>38</v>
      </c>
      <c r="K597" s="9" t="s">
        <v>73</v>
      </c>
      <c r="L597" s="6"/>
      <c r="M597" s="10">
        <v>46231</v>
      </c>
      <c r="N597" s="7" t="s">
        <v>74</v>
      </c>
      <c r="O597" s="7" t="s">
        <v>74</v>
      </c>
      <c r="P597" s="6" t="s">
        <v>43</v>
      </c>
      <c r="Q597" s="9" t="s">
        <v>97</v>
      </c>
      <c r="R597" s="6" t="str">
        <f>HYPERLINK("https://docs.wto.org/imrd/directdoc.asp?DDFDocuments/t/G/TBTN26/BDI771.docx", "https://docs.wto.org/imrd/directdoc.asp?DDFDocuments/t/G/TBTN26/BDI771.docx")</f>
        <v>https://docs.wto.org/imrd/directdoc.asp?DDFDocuments/t/G/TBTN26/BDI771.docx</v>
      </c>
      <c r="S597" s="6"/>
      <c r="T597" s="6"/>
      <c r="U597" s="6" t="s">
        <v>46</v>
      </c>
      <c r="V597" s="6" t="s">
        <v>45</v>
      </c>
      <c r="W597" s="6" t="s">
        <v>45</v>
      </c>
      <c r="X597" s="6" t="s">
        <v>45</v>
      </c>
      <c r="Y597" s="6" t="s">
        <v>45</v>
      </c>
      <c r="Z597" s="6" t="s">
        <v>45</v>
      </c>
      <c r="AA597" s="6" t="s">
        <v>45</v>
      </c>
      <c r="AB597" s="9" t="s">
        <v>98</v>
      </c>
      <c r="AC597" s="6" t="s">
        <v>38</v>
      </c>
      <c r="AD597" s="6" t="s">
        <v>38</v>
      </c>
      <c r="AE597" s="6" t="s">
        <v>38</v>
      </c>
      <c r="AF597" s="6" t="s">
        <v>38</v>
      </c>
      <c r="AG597" s="6" t="s">
        <v>38</v>
      </c>
      <c r="AH597" s="9" t="s">
        <v>38</v>
      </c>
    </row>
    <row r="598" spans="1:34" ht="20.100000000000001" customHeight="1" x14ac:dyDescent="0.25">
      <c r="A598" s="6" t="s">
        <v>77</v>
      </c>
      <c r="B598" s="10">
        <v>46171</v>
      </c>
      <c r="C598" s="8" t="str">
        <f>HYPERLINK("https://epingalert.org/en/Search?viewData= G/TBT/N/BDI/771, G/TBT/N/KEN/2061, G/TBT/N/RWA/1428, G/TBT/N/TZA/1606, G/TBT/N/UGA/2384"," G/TBT/N/BDI/771, G/TBT/N/KEN/2061, G/TBT/N/RWA/1428, G/TBT/N/TZA/1606, G/TBT/N/UGA/2384")</f>
        <v xml:space="preserve"> G/TBT/N/BDI/771, G/TBT/N/KEN/2061, G/TBT/N/RWA/1428, G/TBT/N/TZA/1606, G/TBT/N/UGA/2384</v>
      </c>
      <c r="D598" s="9" t="s">
        <v>93</v>
      </c>
      <c r="E598" s="9" t="s">
        <v>94</v>
      </c>
      <c r="F598" s="9" t="s">
        <v>95</v>
      </c>
      <c r="G598" s="9" t="s">
        <v>96</v>
      </c>
      <c r="H598" s="9" t="s">
        <v>71</v>
      </c>
      <c r="I598" s="9" t="s">
        <v>72</v>
      </c>
      <c r="J598" s="9" t="s">
        <v>38</v>
      </c>
      <c r="K598" s="9" t="s">
        <v>73</v>
      </c>
      <c r="L598" s="6"/>
      <c r="M598" s="10">
        <v>46231</v>
      </c>
      <c r="N598" s="7" t="s">
        <v>74</v>
      </c>
      <c r="O598" s="7" t="s">
        <v>74</v>
      </c>
      <c r="P598" s="6" t="s">
        <v>43</v>
      </c>
      <c r="Q598" s="9" t="s">
        <v>97</v>
      </c>
      <c r="R598" s="6" t="str">
        <f>HYPERLINK("https://docs.wto.org/imrd/directdoc.asp?DDFDocuments/t/G/TBTN26/BDI771.docx", "https://docs.wto.org/imrd/directdoc.asp?DDFDocuments/t/G/TBTN26/BDI771.docx")</f>
        <v>https://docs.wto.org/imrd/directdoc.asp?DDFDocuments/t/G/TBTN26/BDI771.docx</v>
      </c>
      <c r="S598" s="6"/>
      <c r="T598" s="6"/>
      <c r="U598" s="6" t="s">
        <v>46</v>
      </c>
      <c r="V598" s="6" t="s">
        <v>45</v>
      </c>
      <c r="W598" s="6" t="s">
        <v>45</v>
      </c>
      <c r="X598" s="6" t="s">
        <v>45</v>
      </c>
      <c r="Y598" s="6" t="s">
        <v>45</v>
      </c>
      <c r="Z598" s="6" t="s">
        <v>45</v>
      </c>
      <c r="AA598" s="6" t="s">
        <v>45</v>
      </c>
      <c r="AB598" s="9" t="s">
        <v>98</v>
      </c>
      <c r="AC598" s="6" t="s">
        <v>38</v>
      </c>
      <c r="AD598" s="6" t="s">
        <v>38</v>
      </c>
      <c r="AE598" s="6" t="s">
        <v>38</v>
      </c>
      <c r="AF598" s="6" t="s">
        <v>38</v>
      </c>
      <c r="AG598" s="6" t="s">
        <v>38</v>
      </c>
      <c r="AH598" s="9" t="s">
        <v>38</v>
      </c>
    </row>
    <row r="599" spans="1:34" ht="20.100000000000001" customHeight="1" x14ac:dyDescent="0.25">
      <c r="A599" s="6" t="s">
        <v>78</v>
      </c>
      <c r="B599" s="10">
        <v>46171</v>
      </c>
      <c r="C599" s="8" t="str">
        <f>HYPERLINK("https://epingalert.org/en/Search?viewData= G/TBT/N/BDI/771, G/TBT/N/KEN/2061, G/TBT/N/RWA/1428, G/TBT/N/TZA/1606, G/TBT/N/UGA/2384"," G/TBT/N/BDI/771, G/TBT/N/KEN/2061, G/TBT/N/RWA/1428, G/TBT/N/TZA/1606, G/TBT/N/UGA/2384")</f>
        <v xml:space="preserve"> G/TBT/N/BDI/771, G/TBT/N/KEN/2061, G/TBT/N/RWA/1428, G/TBT/N/TZA/1606, G/TBT/N/UGA/2384</v>
      </c>
      <c r="D599" s="9" t="s">
        <v>93</v>
      </c>
      <c r="E599" s="9" t="s">
        <v>94</v>
      </c>
      <c r="F599" s="9" t="s">
        <v>95</v>
      </c>
      <c r="G599" s="9" t="s">
        <v>96</v>
      </c>
      <c r="H599" s="9" t="s">
        <v>71</v>
      </c>
      <c r="I599" s="9" t="s">
        <v>72</v>
      </c>
      <c r="J599" s="9" t="s">
        <v>38</v>
      </c>
      <c r="K599" s="9" t="s">
        <v>73</v>
      </c>
      <c r="L599" s="6"/>
      <c r="M599" s="10">
        <v>46231</v>
      </c>
      <c r="N599" s="7" t="s">
        <v>74</v>
      </c>
      <c r="O599" s="7" t="s">
        <v>74</v>
      </c>
      <c r="P599" s="6" t="s">
        <v>43</v>
      </c>
      <c r="Q599" s="9" t="s">
        <v>97</v>
      </c>
      <c r="R599" s="6" t="str">
        <f>HYPERLINK("https://docs.wto.org/imrd/directdoc.asp?DDFDocuments/t/G/TBTN26/BDI771.docx", "https://docs.wto.org/imrd/directdoc.asp?DDFDocuments/t/G/TBTN26/BDI771.docx")</f>
        <v>https://docs.wto.org/imrd/directdoc.asp?DDFDocuments/t/G/TBTN26/BDI771.docx</v>
      </c>
      <c r="S599" s="6"/>
      <c r="T599" s="6"/>
      <c r="U599" s="6" t="s">
        <v>46</v>
      </c>
      <c r="V599" s="6" t="s">
        <v>45</v>
      </c>
      <c r="W599" s="6" t="s">
        <v>45</v>
      </c>
      <c r="X599" s="6" t="s">
        <v>45</v>
      </c>
      <c r="Y599" s="6" t="s">
        <v>45</v>
      </c>
      <c r="Z599" s="6" t="s">
        <v>45</v>
      </c>
      <c r="AA599" s="6" t="s">
        <v>45</v>
      </c>
      <c r="AB599" s="9" t="s">
        <v>98</v>
      </c>
      <c r="AC599" s="6" t="s">
        <v>38</v>
      </c>
      <c r="AD599" s="6" t="s">
        <v>38</v>
      </c>
      <c r="AE599" s="6" t="s">
        <v>38</v>
      </c>
      <c r="AF599" s="6" t="s">
        <v>38</v>
      </c>
      <c r="AG599" s="6" t="s">
        <v>38</v>
      </c>
      <c r="AH599" s="9" t="s">
        <v>38</v>
      </c>
    </row>
    <row r="600" spans="1:34" ht="20.100000000000001" customHeight="1" x14ac:dyDescent="0.25">
      <c r="A600" s="6" t="s">
        <v>79</v>
      </c>
      <c r="B600" s="10">
        <v>46171</v>
      </c>
      <c r="C600" s="8" t="str">
        <f>HYPERLINK("https://epingalert.org/en/Search?viewData= G/TBT/N/BDI/771, G/TBT/N/KEN/2061, G/TBT/N/RWA/1428, G/TBT/N/TZA/1606, G/TBT/N/UGA/2384"," G/TBT/N/BDI/771, G/TBT/N/KEN/2061, G/TBT/N/RWA/1428, G/TBT/N/TZA/1606, G/TBT/N/UGA/2384")</f>
        <v xml:space="preserve"> G/TBT/N/BDI/771, G/TBT/N/KEN/2061, G/TBT/N/RWA/1428, G/TBT/N/TZA/1606, G/TBT/N/UGA/2384</v>
      </c>
      <c r="D600" s="9" t="s">
        <v>93</v>
      </c>
      <c r="E600" s="9" t="s">
        <v>94</v>
      </c>
      <c r="F600" s="9" t="s">
        <v>95</v>
      </c>
      <c r="G600" s="9" t="s">
        <v>96</v>
      </c>
      <c r="H600" s="9" t="s">
        <v>71</v>
      </c>
      <c r="I600" s="9" t="s">
        <v>72</v>
      </c>
      <c r="J600" s="9" t="s">
        <v>38</v>
      </c>
      <c r="K600" s="9" t="s">
        <v>73</v>
      </c>
      <c r="L600" s="6"/>
      <c r="M600" s="10">
        <v>46231</v>
      </c>
      <c r="N600" s="7" t="s">
        <v>74</v>
      </c>
      <c r="O600" s="7" t="s">
        <v>74</v>
      </c>
      <c r="P600" s="6" t="s">
        <v>43</v>
      </c>
      <c r="Q600" s="9" t="s">
        <v>97</v>
      </c>
      <c r="R600" s="6" t="str">
        <f>HYPERLINK("https://docs.wto.org/imrd/directdoc.asp?DDFDocuments/t/G/TBTN26/BDI771.docx", "https://docs.wto.org/imrd/directdoc.asp?DDFDocuments/t/G/TBTN26/BDI771.docx")</f>
        <v>https://docs.wto.org/imrd/directdoc.asp?DDFDocuments/t/G/TBTN26/BDI771.docx</v>
      </c>
      <c r="S600" s="6"/>
      <c r="T600" s="6"/>
      <c r="U600" s="6" t="s">
        <v>46</v>
      </c>
      <c r="V600" s="6" t="s">
        <v>45</v>
      </c>
      <c r="W600" s="6" t="s">
        <v>45</v>
      </c>
      <c r="X600" s="6" t="s">
        <v>45</v>
      </c>
      <c r="Y600" s="6" t="s">
        <v>45</v>
      </c>
      <c r="Z600" s="6" t="s">
        <v>45</v>
      </c>
      <c r="AA600" s="6" t="s">
        <v>45</v>
      </c>
      <c r="AB600" s="9" t="s">
        <v>98</v>
      </c>
      <c r="AC600" s="6" t="s">
        <v>38</v>
      </c>
      <c r="AD600" s="6" t="s">
        <v>38</v>
      </c>
      <c r="AE600" s="6" t="s">
        <v>38</v>
      </c>
      <c r="AF600" s="6" t="s">
        <v>38</v>
      </c>
      <c r="AG600" s="6" t="s">
        <v>38</v>
      </c>
      <c r="AH600" s="9" t="s">
        <v>38</v>
      </c>
    </row>
    <row r="601" spans="1:34" ht="20.100000000000001" customHeight="1" x14ac:dyDescent="0.25">
      <c r="A601" s="6" t="s">
        <v>80</v>
      </c>
      <c r="B601" s="10">
        <v>46171</v>
      </c>
      <c r="C601" s="8" t="str">
        <f>HYPERLINK("https://epingalert.org/en/Search?viewData= G/TBT/N/BDI/771, G/TBT/N/KEN/2061, G/TBT/N/RWA/1428, G/TBT/N/TZA/1606, G/TBT/N/UGA/2384"," G/TBT/N/BDI/771, G/TBT/N/KEN/2061, G/TBT/N/RWA/1428, G/TBT/N/TZA/1606, G/TBT/N/UGA/2384")</f>
        <v xml:space="preserve"> G/TBT/N/BDI/771, G/TBT/N/KEN/2061, G/TBT/N/RWA/1428, G/TBT/N/TZA/1606, G/TBT/N/UGA/2384</v>
      </c>
      <c r="D601" s="9" t="s">
        <v>93</v>
      </c>
      <c r="E601" s="9" t="s">
        <v>94</v>
      </c>
      <c r="F601" s="9" t="s">
        <v>95</v>
      </c>
      <c r="G601" s="9" t="s">
        <v>96</v>
      </c>
      <c r="H601" s="9" t="s">
        <v>71</v>
      </c>
      <c r="I601" s="9" t="s">
        <v>72</v>
      </c>
      <c r="J601" s="9" t="s">
        <v>38</v>
      </c>
      <c r="K601" s="9" t="s">
        <v>73</v>
      </c>
      <c r="L601" s="6"/>
      <c r="M601" s="10">
        <v>46231</v>
      </c>
      <c r="N601" s="7" t="s">
        <v>74</v>
      </c>
      <c r="O601" s="7" t="s">
        <v>74</v>
      </c>
      <c r="P601" s="6" t="s">
        <v>43</v>
      </c>
      <c r="Q601" s="9" t="s">
        <v>97</v>
      </c>
      <c r="R601" s="6" t="str">
        <f>HYPERLINK("https://docs.wto.org/imrd/directdoc.asp?DDFDocuments/t/G/TBTN26/BDI771.docx", "https://docs.wto.org/imrd/directdoc.asp?DDFDocuments/t/G/TBTN26/BDI771.docx")</f>
        <v>https://docs.wto.org/imrd/directdoc.asp?DDFDocuments/t/G/TBTN26/BDI771.docx</v>
      </c>
      <c r="S601" s="6"/>
      <c r="T601" s="6"/>
      <c r="U601" s="6" t="s">
        <v>46</v>
      </c>
      <c r="V601" s="6" t="s">
        <v>45</v>
      </c>
      <c r="W601" s="6" t="s">
        <v>45</v>
      </c>
      <c r="X601" s="6" t="s">
        <v>45</v>
      </c>
      <c r="Y601" s="6" t="s">
        <v>45</v>
      </c>
      <c r="Z601" s="6" t="s">
        <v>45</v>
      </c>
      <c r="AA601" s="6" t="s">
        <v>45</v>
      </c>
      <c r="AB601" s="9" t="s">
        <v>98</v>
      </c>
      <c r="AC601" s="6" t="s">
        <v>38</v>
      </c>
      <c r="AD601" s="6" t="s">
        <v>38</v>
      </c>
      <c r="AE601" s="6" t="s">
        <v>38</v>
      </c>
      <c r="AF601" s="6" t="s">
        <v>38</v>
      </c>
      <c r="AG601" s="6" t="s">
        <v>38</v>
      </c>
      <c r="AH601" s="9" t="s">
        <v>38</v>
      </c>
    </row>
    <row r="602" spans="1:34" ht="20.100000000000001" customHeight="1" x14ac:dyDescent="0.25">
      <c r="A602" s="6" t="s">
        <v>66</v>
      </c>
      <c r="B602" s="10">
        <v>46171</v>
      </c>
      <c r="C602" s="8" t="str">
        <f>HYPERLINK("https://epingalert.org/en/Search?viewData= G/TBT/N/BDI/772, G/TBT/N/KEN/2062, G/TBT/N/RWA/1429, G/TBT/N/TZA/1607, G/TBT/N/UGA/2385"," G/TBT/N/BDI/772, G/TBT/N/KEN/2062, G/TBT/N/RWA/1429, G/TBT/N/TZA/1607, G/TBT/N/UGA/2385")</f>
        <v xml:space="preserve"> G/TBT/N/BDI/772, G/TBT/N/KEN/2062, G/TBT/N/RWA/1429, G/TBT/N/TZA/1607, G/TBT/N/UGA/2385</v>
      </c>
      <c r="D602" s="9" t="s">
        <v>99</v>
      </c>
      <c r="E602" s="9" t="s">
        <v>100</v>
      </c>
      <c r="F602" s="9" t="s">
        <v>95</v>
      </c>
      <c r="G602" s="9" t="s">
        <v>96</v>
      </c>
      <c r="H602" s="9" t="s">
        <v>71</v>
      </c>
      <c r="I602" s="9" t="s">
        <v>72</v>
      </c>
      <c r="J602" s="9" t="s">
        <v>38</v>
      </c>
      <c r="K602" s="9" t="s">
        <v>73</v>
      </c>
      <c r="L602" s="6"/>
      <c r="M602" s="10">
        <v>46231</v>
      </c>
      <c r="N602" s="7" t="s">
        <v>74</v>
      </c>
      <c r="O602" s="7" t="s">
        <v>74</v>
      </c>
      <c r="P602" s="6" t="s">
        <v>43</v>
      </c>
      <c r="Q602" s="9" t="s">
        <v>101</v>
      </c>
      <c r="R602" s="6" t="str">
        <f>HYPERLINK("https://docs.wto.org/imrd/directdoc.asp?DDFDocuments/t/G/TBTN26/BDI772.docx", "https://docs.wto.org/imrd/directdoc.asp?DDFDocuments/t/G/TBTN26/BDI772.docx")</f>
        <v>https://docs.wto.org/imrd/directdoc.asp?DDFDocuments/t/G/TBTN26/BDI772.docx</v>
      </c>
      <c r="S602" s="6"/>
      <c r="T602" s="6"/>
      <c r="U602" s="6" t="s">
        <v>46</v>
      </c>
      <c r="V602" s="6" t="s">
        <v>45</v>
      </c>
      <c r="W602" s="6" t="s">
        <v>45</v>
      </c>
      <c r="X602" s="6" t="s">
        <v>45</v>
      </c>
      <c r="Y602" s="6" t="s">
        <v>45</v>
      </c>
      <c r="Z602" s="6" t="s">
        <v>45</v>
      </c>
      <c r="AA602" s="6" t="s">
        <v>45</v>
      </c>
      <c r="AB602" s="9" t="s">
        <v>102</v>
      </c>
      <c r="AC602" s="6" t="s">
        <v>38</v>
      </c>
      <c r="AD602" s="6" t="s">
        <v>38</v>
      </c>
      <c r="AE602" s="6" t="s">
        <v>38</v>
      </c>
      <c r="AF602" s="6" t="s">
        <v>38</v>
      </c>
      <c r="AG602" s="6" t="s">
        <v>38</v>
      </c>
      <c r="AH602" s="9" t="s">
        <v>38</v>
      </c>
    </row>
    <row r="603" spans="1:34" ht="20.100000000000001" customHeight="1" x14ac:dyDescent="0.25">
      <c r="A603" s="6" t="s">
        <v>77</v>
      </c>
      <c r="B603" s="10">
        <v>46171</v>
      </c>
      <c r="C603" s="8" t="str">
        <f>HYPERLINK("https://epingalert.org/en/Search?viewData= G/TBT/N/BDI/772, G/TBT/N/KEN/2062, G/TBT/N/RWA/1429, G/TBT/N/TZA/1607, G/TBT/N/UGA/2385"," G/TBT/N/BDI/772, G/TBT/N/KEN/2062, G/TBT/N/RWA/1429, G/TBT/N/TZA/1607, G/TBT/N/UGA/2385")</f>
        <v xml:space="preserve"> G/TBT/N/BDI/772, G/TBT/N/KEN/2062, G/TBT/N/RWA/1429, G/TBT/N/TZA/1607, G/TBT/N/UGA/2385</v>
      </c>
      <c r="D603" s="9" t="s">
        <v>99</v>
      </c>
      <c r="E603" s="9" t="s">
        <v>100</v>
      </c>
      <c r="F603" s="9" t="s">
        <v>95</v>
      </c>
      <c r="G603" s="9" t="s">
        <v>96</v>
      </c>
      <c r="H603" s="9" t="s">
        <v>71</v>
      </c>
      <c r="I603" s="9" t="s">
        <v>72</v>
      </c>
      <c r="J603" s="9" t="s">
        <v>38</v>
      </c>
      <c r="K603" s="9" t="s">
        <v>73</v>
      </c>
      <c r="L603" s="6"/>
      <c r="M603" s="10">
        <v>46231</v>
      </c>
      <c r="N603" s="7" t="s">
        <v>74</v>
      </c>
      <c r="O603" s="7" t="s">
        <v>74</v>
      </c>
      <c r="P603" s="6" t="s">
        <v>43</v>
      </c>
      <c r="Q603" s="9" t="s">
        <v>101</v>
      </c>
      <c r="R603" s="6" t="str">
        <f>HYPERLINK("https://docs.wto.org/imrd/directdoc.asp?DDFDocuments/t/G/TBTN26/BDI772.docx", "https://docs.wto.org/imrd/directdoc.asp?DDFDocuments/t/G/TBTN26/BDI772.docx")</f>
        <v>https://docs.wto.org/imrd/directdoc.asp?DDFDocuments/t/G/TBTN26/BDI772.docx</v>
      </c>
      <c r="S603" s="6"/>
      <c r="T603" s="6"/>
      <c r="U603" s="6" t="s">
        <v>46</v>
      </c>
      <c r="V603" s="6" t="s">
        <v>45</v>
      </c>
      <c r="W603" s="6" t="s">
        <v>45</v>
      </c>
      <c r="X603" s="6" t="s">
        <v>45</v>
      </c>
      <c r="Y603" s="6" t="s">
        <v>45</v>
      </c>
      <c r="Z603" s="6" t="s">
        <v>45</v>
      </c>
      <c r="AA603" s="6" t="s">
        <v>45</v>
      </c>
      <c r="AB603" s="9" t="s">
        <v>102</v>
      </c>
      <c r="AC603" s="6" t="s">
        <v>38</v>
      </c>
      <c r="AD603" s="6" t="s">
        <v>38</v>
      </c>
      <c r="AE603" s="6" t="s">
        <v>38</v>
      </c>
      <c r="AF603" s="6" t="s">
        <v>38</v>
      </c>
      <c r="AG603" s="6" t="s">
        <v>38</v>
      </c>
      <c r="AH603" s="9" t="s">
        <v>38</v>
      </c>
    </row>
    <row r="604" spans="1:34" ht="20.100000000000001" customHeight="1" x14ac:dyDescent="0.25">
      <c r="A604" s="6" t="s">
        <v>78</v>
      </c>
      <c r="B604" s="10">
        <v>46171</v>
      </c>
      <c r="C604" s="8" t="str">
        <f>HYPERLINK("https://epingalert.org/en/Search?viewData= G/TBT/N/BDI/772, G/TBT/N/KEN/2062, G/TBT/N/RWA/1429, G/TBT/N/TZA/1607, G/TBT/N/UGA/2385"," G/TBT/N/BDI/772, G/TBT/N/KEN/2062, G/TBT/N/RWA/1429, G/TBT/N/TZA/1607, G/TBT/N/UGA/2385")</f>
        <v xml:space="preserve"> G/TBT/N/BDI/772, G/TBT/N/KEN/2062, G/TBT/N/RWA/1429, G/TBT/N/TZA/1607, G/TBT/N/UGA/2385</v>
      </c>
      <c r="D604" s="9" t="s">
        <v>99</v>
      </c>
      <c r="E604" s="9" t="s">
        <v>100</v>
      </c>
      <c r="F604" s="9" t="s">
        <v>95</v>
      </c>
      <c r="G604" s="9" t="s">
        <v>96</v>
      </c>
      <c r="H604" s="9" t="s">
        <v>71</v>
      </c>
      <c r="I604" s="9" t="s">
        <v>72</v>
      </c>
      <c r="J604" s="9" t="s">
        <v>38</v>
      </c>
      <c r="K604" s="9" t="s">
        <v>73</v>
      </c>
      <c r="L604" s="6"/>
      <c r="M604" s="10">
        <v>46231</v>
      </c>
      <c r="N604" s="7" t="s">
        <v>74</v>
      </c>
      <c r="O604" s="7" t="s">
        <v>74</v>
      </c>
      <c r="P604" s="6" t="s">
        <v>43</v>
      </c>
      <c r="Q604" s="9" t="s">
        <v>101</v>
      </c>
      <c r="R604" s="6" t="str">
        <f>HYPERLINK("https://docs.wto.org/imrd/directdoc.asp?DDFDocuments/t/G/TBTN26/BDI772.docx", "https://docs.wto.org/imrd/directdoc.asp?DDFDocuments/t/G/TBTN26/BDI772.docx")</f>
        <v>https://docs.wto.org/imrd/directdoc.asp?DDFDocuments/t/G/TBTN26/BDI772.docx</v>
      </c>
      <c r="S604" s="6"/>
      <c r="T604" s="6"/>
      <c r="U604" s="6" t="s">
        <v>46</v>
      </c>
      <c r="V604" s="6" t="s">
        <v>45</v>
      </c>
      <c r="W604" s="6" t="s">
        <v>45</v>
      </c>
      <c r="X604" s="6" t="s">
        <v>45</v>
      </c>
      <c r="Y604" s="6" t="s">
        <v>45</v>
      </c>
      <c r="Z604" s="6" t="s">
        <v>45</v>
      </c>
      <c r="AA604" s="6" t="s">
        <v>45</v>
      </c>
      <c r="AB604" s="9" t="s">
        <v>102</v>
      </c>
      <c r="AC604" s="6" t="s">
        <v>38</v>
      </c>
      <c r="AD604" s="6" t="s">
        <v>38</v>
      </c>
      <c r="AE604" s="6" t="s">
        <v>38</v>
      </c>
      <c r="AF604" s="6" t="s">
        <v>38</v>
      </c>
      <c r="AG604" s="6" t="s">
        <v>38</v>
      </c>
      <c r="AH604" s="9" t="s">
        <v>38</v>
      </c>
    </row>
    <row r="605" spans="1:34" ht="20.100000000000001" customHeight="1" x14ac:dyDescent="0.25">
      <c r="A605" s="6" t="s">
        <v>79</v>
      </c>
      <c r="B605" s="10">
        <v>46171</v>
      </c>
      <c r="C605" s="8" t="str">
        <f>HYPERLINK("https://epingalert.org/en/Search?viewData= G/TBT/N/BDI/772, G/TBT/N/KEN/2062, G/TBT/N/RWA/1429, G/TBT/N/TZA/1607, G/TBT/N/UGA/2385"," G/TBT/N/BDI/772, G/TBT/N/KEN/2062, G/TBT/N/RWA/1429, G/TBT/N/TZA/1607, G/TBT/N/UGA/2385")</f>
        <v xml:space="preserve"> G/TBT/N/BDI/772, G/TBT/N/KEN/2062, G/TBT/N/RWA/1429, G/TBT/N/TZA/1607, G/TBT/N/UGA/2385</v>
      </c>
      <c r="D605" s="9" t="s">
        <v>99</v>
      </c>
      <c r="E605" s="9" t="s">
        <v>100</v>
      </c>
      <c r="F605" s="9" t="s">
        <v>95</v>
      </c>
      <c r="G605" s="9" t="s">
        <v>96</v>
      </c>
      <c r="H605" s="9" t="s">
        <v>71</v>
      </c>
      <c r="I605" s="9" t="s">
        <v>72</v>
      </c>
      <c r="J605" s="9" t="s">
        <v>38</v>
      </c>
      <c r="K605" s="9" t="s">
        <v>73</v>
      </c>
      <c r="L605" s="6"/>
      <c r="M605" s="10">
        <v>46231</v>
      </c>
      <c r="N605" s="7" t="s">
        <v>74</v>
      </c>
      <c r="O605" s="7" t="s">
        <v>74</v>
      </c>
      <c r="P605" s="6" t="s">
        <v>43</v>
      </c>
      <c r="Q605" s="9" t="s">
        <v>101</v>
      </c>
      <c r="R605" s="6" t="str">
        <f>HYPERLINK("https://docs.wto.org/imrd/directdoc.asp?DDFDocuments/t/G/TBTN26/BDI772.docx", "https://docs.wto.org/imrd/directdoc.asp?DDFDocuments/t/G/TBTN26/BDI772.docx")</f>
        <v>https://docs.wto.org/imrd/directdoc.asp?DDFDocuments/t/G/TBTN26/BDI772.docx</v>
      </c>
      <c r="S605" s="6"/>
      <c r="T605" s="6"/>
      <c r="U605" s="6" t="s">
        <v>46</v>
      </c>
      <c r="V605" s="6" t="s">
        <v>45</v>
      </c>
      <c r="W605" s="6" t="s">
        <v>45</v>
      </c>
      <c r="X605" s="6" t="s">
        <v>45</v>
      </c>
      <c r="Y605" s="6" t="s">
        <v>45</v>
      </c>
      <c r="Z605" s="6" t="s">
        <v>45</v>
      </c>
      <c r="AA605" s="6" t="s">
        <v>45</v>
      </c>
      <c r="AB605" s="9" t="s">
        <v>102</v>
      </c>
      <c r="AC605" s="6" t="s">
        <v>38</v>
      </c>
      <c r="AD605" s="6" t="s">
        <v>38</v>
      </c>
      <c r="AE605" s="6" t="s">
        <v>38</v>
      </c>
      <c r="AF605" s="6" t="s">
        <v>38</v>
      </c>
      <c r="AG605" s="6" t="s">
        <v>38</v>
      </c>
      <c r="AH605" s="9" t="s">
        <v>38</v>
      </c>
    </row>
    <row r="606" spans="1:34" ht="20.100000000000001" customHeight="1" x14ac:dyDescent="0.25">
      <c r="A606" s="6" t="s">
        <v>80</v>
      </c>
      <c r="B606" s="10">
        <v>46171</v>
      </c>
      <c r="C606" s="8" t="str">
        <f>HYPERLINK("https://epingalert.org/en/Search?viewData= G/TBT/N/BDI/772, G/TBT/N/KEN/2062, G/TBT/N/RWA/1429, G/TBT/N/TZA/1607, G/TBT/N/UGA/2385"," G/TBT/N/BDI/772, G/TBT/N/KEN/2062, G/TBT/N/RWA/1429, G/TBT/N/TZA/1607, G/TBT/N/UGA/2385")</f>
        <v xml:space="preserve"> G/TBT/N/BDI/772, G/TBT/N/KEN/2062, G/TBT/N/RWA/1429, G/TBT/N/TZA/1607, G/TBT/N/UGA/2385</v>
      </c>
      <c r="D606" s="9" t="s">
        <v>99</v>
      </c>
      <c r="E606" s="9" t="s">
        <v>100</v>
      </c>
      <c r="F606" s="9" t="s">
        <v>95</v>
      </c>
      <c r="G606" s="9" t="s">
        <v>96</v>
      </c>
      <c r="H606" s="9" t="s">
        <v>71</v>
      </c>
      <c r="I606" s="9" t="s">
        <v>72</v>
      </c>
      <c r="J606" s="9" t="s">
        <v>38</v>
      </c>
      <c r="K606" s="9" t="s">
        <v>73</v>
      </c>
      <c r="L606" s="6"/>
      <c r="M606" s="10">
        <v>46231</v>
      </c>
      <c r="N606" s="7" t="s">
        <v>74</v>
      </c>
      <c r="O606" s="7" t="s">
        <v>74</v>
      </c>
      <c r="P606" s="6" t="s">
        <v>43</v>
      </c>
      <c r="Q606" s="9" t="s">
        <v>101</v>
      </c>
      <c r="R606" s="6" t="str">
        <f>HYPERLINK("https://docs.wto.org/imrd/directdoc.asp?DDFDocuments/t/G/TBTN26/BDI772.docx", "https://docs.wto.org/imrd/directdoc.asp?DDFDocuments/t/G/TBTN26/BDI772.docx")</f>
        <v>https://docs.wto.org/imrd/directdoc.asp?DDFDocuments/t/G/TBTN26/BDI772.docx</v>
      </c>
      <c r="S606" s="6"/>
      <c r="T606" s="6"/>
      <c r="U606" s="6" t="s">
        <v>46</v>
      </c>
      <c r="V606" s="6" t="s">
        <v>45</v>
      </c>
      <c r="W606" s="6" t="s">
        <v>45</v>
      </c>
      <c r="X606" s="6" t="s">
        <v>45</v>
      </c>
      <c r="Y606" s="6" t="s">
        <v>45</v>
      </c>
      <c r="Z606" s="6" t="s">
        <v>45</v>
      </c>
      <c r="AA606" s="6" t="s">
        <v>45</v>
      </c>
      <c r="AB606" s="9" t="s">
        <v>102</v>
      </c>
      <c r="AC606" s="6" t="s">
        <v>38</v>
      </c>
      <c r="AD606" s="6" t="s">
        <v>38</v>
      </c>
      <c r="AE606" s="6" t="s">
        <v>38</v>
      </c>
      <c r="AF606" s="6" t="s">
        <v>38</v>
      </c>
      <c r="AG606" s="6" t="s">
        <v>38</v>
      </c>
      <c r="AH606" s="9" t="s">
        <v>38</v>
      </c>
    </row>
    <row r="607" spans="1:34" ht="20.100000000000001" customHeight="1" x14ac:dyDescent="0.25">
      <c r="A607" s="6" t="s">
        <v>103</v>
      </c>
      <c r="B607" s="10">
        <v>46171</v>
      </c>
      <c r="C607" s="8" t="str">
        <f>HYPERLINK("https://epingalert.org/en/Search?viewData= G/TBT/N/MEX/569"," G/TBT/N/MEX/569")</f>
        <v xml:space="preserve"> G/TBT/N/MEX/569</v>
      </c>
      <c r="D607" s="9" t="s">
        <v>104</v>
      </c>
      <c r="E607" s="9" t="s">
        <v>105</v>
      </c>
      <c r="F607" s="9" t="s">
        <v>106</v>
      </c>
      <c r="G607" s="9" t="s">
        <v>38</v>
      </c>
      <c r="H607" s="9" t="s">
        <v>107</v>
      </c>
      <c r="I607" s="9" t="s">
        <v>108</v>
      </c>
      <c r="J607" s="9" t="s">
        <v>38</v>
      </c>
      <c r="K607" s="9" t="s">
        <v>38</v>
      </c>
      <c r="L607" s="6"/>
      <c r="M607" s="10">
        <v>46231</v>
      </c>
      <c r="N607" s="7" t="s">
        <v>74</v>
      </c>
      <c r="O607" s="7" t="s">
        <v>74</v>
      </c>
      <c r="P607" s="6" t="s">
        <v>43</v>
      </c>
      <c r="Q607" s="9" t="s">
        <v>109</v>
      </c>
      <c r="R607" s="6"/>
      <c r="S607" s="6"/>
      <c r="T607" s="6" t="str">
        <f>HYPERLINK("https://docs.wto.org/imrd/directdoc.asp?DDFDocuments/v/G/TBTN26/MEX569.docx", "https://docs.wto.org/imrd/directdoc.asp?DDFDocuments/v/G/TBTN26/MEX569.docx")</f>
        <v>https://docs.wto.org/imrd/directdoc.asp?DDFDocuments/v/G/TBTN26/MEX569.docx</v>
      </c>
      <c r="U607" s="6" t="s">
        <v>46</v>
      </c>
      <c r="V607" s="6" t="s">
        <v>45</v>
      </c>
      <c r="W607" s="6" t="s">
        <v>46</v>
      </c>
      <c r="X607" s="6" t="s">
        <v>45</v>
      </c>
      <c r="Y607" s="6" t="s">
        <v>45</v>
      </c>
      <c r="Z607" s="6" t="s">
        <v>45</v>
      </c>
      <c r="AA607" s="6" t="s">
        <v>45</v>
      </c>
      <c r="AB607" s="9" t="s">
        <v>110</v>
      </c>
      <c r="AC607" s="6" t="s">
        <v>38</v>
      </c>
      <c r="AD607" s="6" t="s">
        <v>38</v>
      </c>
      <c r="AE607" s="6" t="s">
        <v>38</v>
      </c>
      <c r="AF607" s="6" t="s">
        <v>38</v>
      </c>
      <c r="AG607" s="6" t="s">
        <v>38</v>
      </c>
      <c r="AH607" s="9" t="s">
        <v>38</v>
      </c>
    </row>
    <row r="608" spans="1:34" ht="20.100000000000001" customHeight="1" x14ac:dyDescent="0.25">
      <c r="A608" s="6" t="s">
        <v>103</v>
      </c>
      <c r="B608" s="10">
        <v>46171</v>
      </c>
      <c r="C608" s="8" t="str">
        <f>HYPERLINK("https://epingalert.org/en/Search?viewData= G/TBT/N/MEX/570"," G/TBT/N/MEX/570")</f>
        <v xml:space="preserve"> G/TBT/N/MEX/570</v>
      </c>
      <c r="D608" s="9" t="s">
        <v>111</v>
      </c>
      <c r="E608" s="9" t="s">
        <v>112</v>
      </c>
      <c r="F608" s="9" t="s">
        <v>113</v>
      </c>
      <c r="G608" s="9" t="s">
        <v>38</v>
      </c>
      <c r="H608" s="9" t="s">
        <v>107</v>
      </c>
      <c r="I608" s="9" t="s">
        <v>108</v>
      </c>
      <c r="J608" s="9" t="s">
        <v>38</v>
      </c>
      <c r="K608" s="9" t="s">
        <v>38</v>
      </c>
      <c r="L608" s="6"/>
      <c r="M608" s="10">
        <v>46231</v>
      </c>
      <c r="N608" s="7" t="s">
        <v>74</v>
      </c>
      <c r="O608" s="7" t="s">
        <v>74</v>
      </c>
      <c r="P608" s="6" t="s">
        <v>43</v>
      </c>
      <c r="Q608" s="9" t="s">
        <v>114</v>
      </c>
      <c r="R608" s="6"/>
      <c r="S608" s="6"/>
      <c r="T608" s="6" t="str">
        <f>HYPERLINK("https://docs.wto.org/imrd/directdoc.asp?DDFDocuments/v/G/TBTN26/MEX570.docx", "https://docs.wto.org/imrd/directdoc.asp?DDFDocuments/v/G/TBTN26/MEX570.docx")</f>
        <v>https://docs.wto.org/imrd/directdoc.asp?DDFDocuments/v/G/TBTN26/MEX570.docx</v>
      </c>
      <c r="U608" s="6" t="s">
        <v>46</v>
      </c>
      <c r="V608" s="6" t="s">
        <v>45</v>
      </c>
      <c r="W608" s="6" t="s">
        <v>46</v>
      </c>
      <c r="X608" s="6" t="s">
        <v>45</v>
      </c>
      <c r="Y608" s="6" t="s">
        <v>45</v>
      </c>
      <c r="Z608" s="6" t="s">
        <v>45</v>
      </c>
      <c r="AA608" s="6" t="s">
        <v>45</v>
      </c>
      <c r="AB608" s="9" t="s">
        <v>115</v>
      </c>
      <c r="AC608" s="6" t="s">
        <v>38</v>
      </c>
      <c r="AD608" s="6" t="s">
        <v>38</v>
      </c>
      <c r="AE608" s="6" t="s">
        <v>38</v>
      </c>
      <c r="AF608" s="6" t="s">
        <v>38</v>
      </c>
      <c r="AG608" s="6" t="s">
        <v>38</v>
      </c>
      <c r="AH608" s="9" t="s">
        <v>38</v>
      </c>
    </row>
    <row r="609" spans="1:34" ht="20.100000000000001" customHeight="1" x14ac:dyDescent="0.25">
      <c r="A609" s="6" t="s">
        <v>116</v>
      </c>
      <c r="B609" s="10">
        <v>46171</v>
      </c>
      <c r="C609" s="8" t="str">
        <f>HYPERLINK("https://epingalert.org/en/Search?viewData= G/TBT/N/USA/1414/Add.1"," G/TBT/N/USA/1414/Add.1")</f>
        <v xml:space="preserve"> G/TBT/N/USA/1414/Add.1</v>
      </c>
      <c r="D609" s="9" t="s">
        <v>117</v>
      </c>
      <c r="E609" s="9" t="s">
        <v>118</v>
      </c>
      <c r="F609" s="9" t="s">
        <v>119</v>
      </c>
      <c r="G609" s="9" t="s">
        <v>38</v>
      </c>
      <c r="H609" s="9" t="s">
        <v>120</v>
      </c>
      <c r="I609" s="9" t="s">
        <v>121</v>
      </c>
      <c r="J609" s="9" t="s">
        <v>38</v>
      </c>
      <c r="K609" s="9" t="s">
        <v>122</v>
      </c>
      <c r="L609" s="6"/>
      <c r="M609" s="10" t="s">
        <v>38</v>
      </c>
      <c r="N609" s="7"/>
      <c r="O609" s="7"/>
      <c r="P609" s="6" t="s">
        <v>54</v>
      </c>
      <c r="Q609" s="9" t="s">
        <v>123</v>
      </c>
      <c r="R609" s="6" t="str">
        <f>HYPERLINK("https://docs.wto.org/imrd/directdoc.asp?DDFDocuments/t/G/TBTN18/USA1414A1.docx", "https://docs.wto.org/imrd/directdoc.asp?DDFDocuments/t/G/TBTN18/USA1414A1.docx")</f>
        <v>https://docs.wto.org/imrd/directdoc.asp?DDFDocuments/t/G/TBTN18/USA1414A1.docx</v>
      </c>
      <c r="S609" s="6"/>
      <c r="T609" s="6"/>
      <c r="U609" s="6" t="s">
        <v>45</v>
      </c>
      <c r="V609" s="6" t="s">
        <v>45</v>
      </c>
      <c r="W609" s="6" t="s">
        <v>45</v>
      </c>
      <c r="X609" s="6" t="s">
        <v>45</v>
      </c>
      <c r="Y609" s="6" t="s">
        <v>45</v>
      </c>
      <c r="Z609" s="6" t="s">
        <v>45</v>
      </c>
      <c r="AA609" s="6" t="s">
        <v>45</v>
      </c>
      <c r="AB609" s="9" t="s">
        <v>38</v>
      </c>
      <c r="AC609" s="6" t="s">
        <v>38</v>
      </c>
      <c r="AD609" s="6" t="s">
        <v>38</v>
      </c>
      <c r="AE609" s="6" t="s">
        <v>38</v>
      </c>
      <c r="AF609" s="6" t="s">
        <v>38</v>
      </c>
      <c r="AG609" s="6" t="s">
        <v>38</v>
      </c>
      <c r="AH609" s="9" t="s">
        <v>38</v>
      </c>
    </row>
    <row r="610" spans="1:34" ht="20.100000000000001" customHeight="1" x14ac:dyDescent="0.25">
      <c r="A610" s="6" t="s">
        <v>116</v>
      </c>
      <c r="B610" s="10">
        <v>46171</v>
      </c>
      <c r="C610" s="8" t="str">
        <f>HYPERLINK("https://epingalert.org/en/Search?viewData= G/TBT/N/USA/2217/Rev.1"," G/TBT/N/USA/2217/Rev.1")</f>
        <v xml:space="preserve"> G/TBT/N/USA/2217/Rev.1</v>
      </c>
      <c r="D610" s="9" t="s">
        <v>124</v>
      </c>
      <c r="E610" s="9" t="s">
        <v>125</v>
      </c>
      <c r="F610" s="9" t="s">
        <v>126</v>
      </c>
      <c r="G610" s="9" t="s">
        <v>38</v>
      </c>
      <c r="H610" s="9" t="s">
        <v>127</v>
      </c>
      <c r="I610" s="9" t="s">
        <v>128</v>
      </c>
      <c r="J610" s="9" t="s">
        <v>38</v>
      </c>
      <c r="K610" s="9" t="s">
        <v>38</v>
      </c>
      <c r="L610" s="6"/>
      <c r="M610" s="10">
        <v>46215</v>
      </c>
      <c r="N610" s="7" t="s">
        <v>74</v>
      </c>
      <c r="O610" s="7" t="s">
        <v>74</v>
      </c>
      <c r="P610" s="6" t="s">
        <v>129</v>
      </c>
      <c r="Q610" s="9" t="s">
        <v>130</v>
      </c>
      <c r="R610" s="6" t="str">
        <f>HYPERLINK("https://docs.wto.org/imrd/directdoc.asp?DDFDocuments/t/G/TBTN25/USA2217R1.docx", "https://docs.wto.org/imrd/directdoc.asp?DDFDocuments/t/G/TBTN25/USA2217R1.docx")</f>
        <v>https://docs.wto.org/imrd/directdoc.asp?DDFDocuments/t/G/TBTN25/USA2217R1.docx</v>
      </c>
      <c r="S610" s="6"/>
      <c r="T610" s="6"/>
      <c r="U610" s="6" t="s">
        <v>46</v>
      </c>
      <c r="V610" s="6" t="s">
        <v>45</v>
      </c>
      <c r="W610" s="6" t="s">
        <v>46</v>
      </c>
      <c r="X610" s="6" t="s">
        <v>45</v>
      </c>
      <c r="Y610" s="6" t="s">
        <v>45</v>
      </c>
      <c r="Z610" s="6" t="s">
        <v>45</v>
      </c>
      <c r="AA610" s="6" t="s">
        <v>45</v>
      </c>
      <c r="AB610" s="9" t="s">
        <v>131</v>
      </c>
      <c r="AC610" s="6" t="s">
        <v>38</v>
      </c>
      <c r="AD610" s="6" t="s">
        <v>38</v>
      </c>
      <c r="AE610" s="6" t="s">
        <v>38</v>
      </c>
      <c r="AF610" s="6" t="s">
        <v>38</v>
      </c>
      <c r="AG610" s="6" t="s">
        <v>38</v>
      </c>
      <c r="AH610" s="9" t="s">
        <v>38</v>
      </c>
    </row>
    <row r="611" spans="1:34" ht="20.100000000000001" customHeight="1" x14ac:dyDescent="0.25">
      <c r="A611" s="6" t="s">
        <v>116</v>
      </c>
      <c r="B611" s="10">
        <v>46171</v>
      </c>
      <c r="C611" s="8" t="str">
        <f>HYPERLINK("https://epingalert.org/en/Search?viewData= G/TBT/N/USA/2285"," G/TBT/N/USA/2285")</f>
        <v xml:space="preserve"> G/TBT/N/USA/2285</v>
      </c>
      <c r="D611" s="9" t="s">
        <v>132</v>
      </c>
      <c r="E611" s="9" t="s">
        <v>133</v>
      </c>
      <c r="F611" s="9" t="s">
        <v>134</v>
      </c>
      <c r="G611" s="9" t="s">
        <v>38</v>
      </c>
      <c r="H611" s="9" t="s">
        <v>135</v>
      </c>
      <c r="I611" s="9" t="s">
        <v>136</v>
      </c>
      <c r="J611" s="9" t="s">
        <v>38</v>
      </c>
      <c r="K611" s="9" t="s">
        <v>38</v>
      </c>
      <c r="L611" s="6"/>
      <c r="M611" s="10">
        <v>46230</v>
      </c>
      <c r="N611" s="7" t="s">
        <v>74</v>
      </c>
      <c r="O611" s="7" t="s">
        <v>74</v>
      </c>
      <c r="P611" s="6" t="s">
        <v>43</v>
      </c>
      <c r="Q611" s="9" t="s">
        <v>137</v>
      </c>
      <c r="R611" s="6" t="str">
        <f>HYPERLINK("https://docs.wto.org/imrd/directdoc.asp?DDFDocuments/t/G/TBTN26/USA2285.docx", "https://docs.wto.org/imrd/directdoc.asp?DDFDocuments/t/G/TBTN26/USA2285.docx")</f>
        <v>https://docs.wto.org/imrd/directdoc.asp?DDFDocuments/t/G/TBTN26/USA2285.docx</v>
      </c>
      <c r="S611" s="6"/>
      <c r="T611" s="6"/>
      <c r="U611" s="6" t="s">
        <v>46</v>
      </c>
      <c r="V611" s="6" t="s">
        <v>45</v>
      </c>
      <c r="W611" s="6" t="s">
        <v>46</v>
      </c>
      <c r="X611" s="6" t="s">
        <v>45</v>
      </c>
      <c r="Y611" s="6" t="s">
        <v>45</v>
      </c>
      <c r="Z611" s="6" t="s">
        <v>45</v>
      </c>
      <c r="AA611" s="6" t="s">
        <v>45</v>
      </c>
      <c r="AB611" s="9" t="s">
        <v>138</v>
      </c>
      <c r="AC611" s="6" t="s">
        <v>38</v>
      </c>
      <c r="AD611" s="6" t="s">
        <v>38</v>
      </c>
      <c r="AE611" s="6" t="s">
        <v>38</v>
      </c>
      <c r="AF611" s="6" t="s">
        <v>38</v>
      </c>
      <c r="AG611" s="6" t="s">
        <v>38</v>
      </c>
      <c r="AH611" s="9" t="s">
        <v>38</v>
      </c>
    </row>
    <row r="612" spans="1:34" ht="20.100000000000001" customHeight="1" x14ac:dyDescent="0.25">
      <c r="A612" s="6" t="s">
        <v>139</v>
      </c>
      <c r="B612" s="10">
        <v>46171</v>
      </c>
      <c r="C612" s="8" t="str">
        <f>HYPERLINK("https://epingalert.org/en/Search?viewData= G/TBT/N/VNM/407"," G/TBT/N/VNM/407")</f>
        <v xml:space="preserve"> G/TBT/N/VNM/407</v>
      </c>
      <c r="D612" s="9" t="s">
        <v>140</v>
      </c>
      <c r="E612" s="9" t="s">
        <v>141</v>
      </c>
      <c r="F612" s="9" t="s">
        <v>142</v>
      </c>
      <c r="G612" s="9" t="s">
        <v>38</v>
      </c>
      <c r="H612" s="9" t="s">
        <v>143</v>
      </c>
      <c r="I612" s="9" t="s">
        <v>144</v>
      </c>
      <c r="J612" s="9" t="s">
        <v>145</v>
      </c>
      <c r="K612" s="9" t="s">
        <v>38</v>
      </c>
      <c r="L612" s="6"/>
      <c r="M612" s="10">
        <v>46231</v>
      </c>
      <c r="N612" s="7">
        <v>46235</v>
      </c>
      <c r="O612" s="7">
        <v>46387</v>
      </c>
      <c r="P612" s="6" t="s">
        <v>43</v>
      </c>
      <c r="Q612" s="9" t="s">
        <v>146</v>
      </c>
      <c r="R612" s="6" t="str">
        <f>HYPERLINK("https://docs.wto.org/imrd/directdoc.asp?DDFDocuments/t/G/TBTN26/VNM407.docx", "https://docs.wto.org/imrd/directdoc.asp?DDFDocuments/t/G/TBTN26/VNM407.docx")</f>
        <v>https://docs.wto.org/imrd/directdoc.asp?DDFDocuments/t/G/TBTN26/VNM407.docx</v>
      </c>
      <c r="S612" s="6"/>
      <c r="T612" s="6"/>
      <c r="U612" s="6" t="s">
        <v>46</v>
      </c>
      <c r="V612" s="6" t="s">
        <v>45</v>
      </c>
      <c r="W612" s="6" t="s">
        <v>45</v>
      </c>
      <c r="X612" s="6" t="s">
        <v>45</v>
      </c>
      <c r="Y612" s="6" t="s">
        <v>45</v>
      </c>
      <c r="Z612" s="6" t="s">
        <v>45</v>
      </c>
      <c r="AA612" s="6" t="s">
        <v>45</v>
      </c>
      <c r="AB612" s="9" t="s">
        <v>147</v>
      </c>
      <c r="AC612" s="6" t="s">
        <v>38</v>
      </c>
      <c r="AD612" s="6" t="s">
        <v>38</v>
      </c>
      <c r="AE612" s="6" t="s">
        <v>38</v>
      </c>
      <c r="AF612" s="6" t="s">
        <v>38</v>
      </c>
      <c r="AG612" s="6" t="s">
        <v>38</v>
      </c>
      <c r="AH612" s="9" t="s">
        <v>38</v>
      </c>
    </row>
    <row r="613" spans="1:34" ht="20.100000000000001" customHeight="1" x14ac:dyDescent="0.25">
      <c r="A613" s="6" t="s">
        <v>139</v>
      </c>
      <c r="B613" s="10">
        <v>46171</v>
      </c>
      <c r="C613" s="8" t="str">
        <f>HYPERLINK("https://epingalert.org/en/Search?viewData= G/TBT/N/VNM/408"," G/TBT/N/VNM/408")</f>
        <v xml:space="preserve"> G/TBT/N/VNM/408</v>
      </c>
      <c r="D613" s="9" t="s">
        <v>148</v>
      </c>
      <c r="E613" s="9" t="s">
        <v>149</v>
      </c>
      <c r="F613" s="9" t="s">
        <v>150</v>
      </c>
      <c r="G613" s="9" t="s">
        <v>151</v>
      </c>
      <c r="H613" s="9" t="s">
        <v>38</v>
      </c>
      <c r="I613" s="9" t="s">
        <v>152</v>
      </c>
      <c r="J613" s="9" t="s">
        <v>153</v>
      </c>
      <c r="K613" s="9" t="s">
        <v>38</v>
      </c>
      <c r="L613" s="6"/>
      <c r="M613" s="10">
        <v>46193</v>
      </c>
      <c r="N613" s="7" t="s">
        <v>74</v>
      </c>
      <c r="O613" s="7">
        <v>46204</v>
      </c>
      <c r="P613" s="6" t="s">
        <v>43</v>
      </c>
      <c r="Q613" s="9" t="s">
        <v>154</v>
      </c>
      <c r="R613" s="6" t="str">
        <f>HYPERLINK("https://docs.wto.org/imrd/directdoc.asp?DDFDocuments/t/G/TBTN26/VNM408.docx", "https://docs.wto.org/imrd/directdoc.asp?DDFDocuments/t/G/TBTN26/VNM408.docx")</f>
        <v>https://docs.wto.org/imrd/directdoc.asp?DDFDocuments/t/G/TBTN26/VNM408.docx</v>
      </c>
      <c r="S613" s="6"/>
      <c r="T613" s="6"/>
      <c r="U613" s="6" t="s">
        <v>46</v>
      </c>
      <c r="V613" s="6" t="s">
        <v>45</v>
      </c>
      <c r="W613" s="6" t="s">
        <v>46</v>
      </c>
      <c r="X613" s="6" t="s">
        <v>45</v>
      </c>
      <c r="Y613" s="6" t="s">
        <v>45</v>
      </c>
      <c r="Z613" s="6" t="s">
        <v>45</v>
      </c>
      <c r="AA613" s="6" t="s">
        <v>45</v>
      </c>
      <c r="AB613" s="9" t="s">
        <v>155</v>
      </c>
      <c r="AC613" s="6" t="s">
        <v>38</v>
      </c>
      <c r="AD613" s="6" t="s">
        <v>38</v>
      </c>
      <c r="AE613" s="6" t="s">
        <v>38</v>
      </c>
      <c r="AF613" s="6" t="s">
        <v>38</v>
      </c>
      <c r="AG613" s="6" t="s">
        <v>38</v>
      </c>
      <c r="AH613" s="9" t="s">
        <v>38</v>
      </c>
    </row>
  </sheetData>
  <sortState xmlns:xlrd2="http://schemas.microsoft.com/office/spreadsheetml/2017/richdata2" ref="A2:AH613">
    <sortCondition ref="B2:B613"/>
  </sortState>
  <pageMargins left="0.7" right="0.7" top="0.75" bottom="0.75" header="0.3" footer="0.3"/>
</worksheet>
</file>

<file path=docMetadata/LabelInfo.xml><?xml version="1.0" encoding="utf-8"?>
<clbl:labelList xmlns:clbl="http://schemas.microsoft.com/office/2020/mipLabelMetadata">
  <clbl:label id="{7bce49ad-6e13-4667-9698-89b6274ba9f6}" enabled="0" method="" siteId="{7bce49ad-6e13-4667-9698-89b6274ba9f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Notifications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Dalia Reginienė</dc:creator>
  <cp:lastModifiedBy>Dalia Reginienė</cp:lastModifiedBy>
  <dcterms:created xsi:type="dcterms:W3CDTF">2026-06-01T11:21:34Z</dcterms:created>
  <dcterms:modified xsi:type="dcterms:W3CDTF">2026-06-01T11:27:00Z</dcterms:modified>
</cp:coreProperties>
</file>